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mc:AlternateContent xmlns:mc="http://schemas.openxmlformats.org/markup-compatibility/2006">
    <mc:Choice Requires="x15">
      <x15ac:absPath xmlns:x15ac="http://schemas.microsoft.com/office/spreadsheetml/2010/11/ac" url="D:\DAMELAN ACEP KANTOR\DAMELAN ANYAR PROCURMENT\E_PROC VMS\DRAFT PENILAIAN KINERJA DAN LAPORAN PENGADAAN\"/>
    </mc:Choice>
  </mc:AlternateContent>
  <xr:revisionPtr revIDLastSave="0" documentId="13_ncr:1_{F1B6E879-9308-4B5F-A99D-FAAF00115C56}" xr6:coauthVersionLast="47" xr6:coauthVersionMax="47" xr10:uidLastSave="{00000000-0000-0000-0000-000000000000}"/>
  <bookViews>
    <workbookView xWindow="-110" yWindow="-110" windowWidth="19420" windowHeight="11500" tabRatio="857" firstSheet="3" activeTab="6" xr2:uid="{00000000-000D-0000-FFFF-FFFF00000000}"/>
  </bookViews>
  <sheets>
    <sheet name="Contoh Pengisian" sheetId="1" state="hidden" r:id="rId1"/>
    <sheet name="Rekap RUP" sheetId="2" state="hidden" r:id="rId2"/>
    <sheet name="Rekap Nilai RUP Thn...." sheetId="3" r:id="rId3"/>
    <sheet name="Monitoring Opex-Capek Thn.. (2)" sheetId="30" r:id="rId4"/>
    <sheet name="Rekap Jumlah_Paket RUP 20...." sheetId="24" r:id="rId5"/>
    <sheet name="Rekap Jumlah Realisasi" sheetId="27" r:id="rId6"/>
    <sheet name="Perbandingan RUP" sheetId="28" r:id="rId7"/>
    <sheet name="TIC" sheetId="4" state="hidden" r:id="rId8"/>
    <sheet name="OM Gabung" sheetId="5" state="hidden" r:id="rId9"/>
    <sheet name="OM TS Konsol" sheetId="6" state="hidden" r:id="rId10"/>
    <sheet name="OM TE Konsol" sheetId="7" state="hidden" r:id="rId11"/>
    <sheet name="IT Infra Gabung" sheetId="25" state="hidden" r:id="rId12"/>
    <sheet name="IT Infra" sheetId="8" state="hidden" r:id="rId13"/>
    <sheet name="IT Services" sheetId="9" state="hidden" r:id="rId14"/>
    <sheet name="Rekap" sheetId="10" state="hidden" r:id="rId15"/>
    <sheet name="IT Planning" sheetId="11" state="hidden" r:id="rId16"/>
    <sheet name="HCPE" sheetId="12" state="hidden" r:id="rId17"/>
    <sheet name="HCS" sheetId="13" state="hidden" r:id="rId18"/>
    <sheet name="GA" sheetId="14" state="hidden" r:id="rId19"/>
    <sheet name="FA" sheetId="15" state="hidden" r:id="rId20"/>
    <sheet name="GRC" sheetId="16" state="hidden" r:id="rId21"/>
    <sheet name="Business" sheetId="17" state="hidden" r:id="rId22"/>
    <sheet name="Payment" sheetId="18" state="hidden" r:id="rId23"/>
    <sheet name="CS" sheetId="19" state="hidden" r:id="rId24"/>
    <sheet name="Pengadaan diluar RUP" sheetId="26" state="hidden" r:id="rId25"/>
    <sheet name="PMO MLFF-SLFF" sheetId="20" state="hidden" r:id="rId26"/>
    <sheet name="PMO Balsam" sheetId="21" state="hidden" r:id="rId27"/>
    <sheet name="PMO Kayu Agung" sheetId="22" state="hidden" r:id="rId28"/>
    <sheet name="PMO......(Ruas)" sheetId="23" state="hidden" r:id="rId29"/>
    <sheet name="Roundown" sheetId="29" state="hidden" r:id="rId30"/>
  </sheets>
  <externalReferences>
    <externalReference r:id="rId31"/>
    <externalReference r:id="rId32"/>
  </externalReferences>
  <definedNames>
    <definedName name="_xlnm._FilterDatabase" localSheetId="15" hidden="1">'IT Planning'!$A$7:$AB$7</definedName>
    <definedName name="_xlnm._FilterDatabase" localSheetId="10" hidden="1">'OM TE Konsol'!$A$6:$Z$6</definedName>
    <definedName name="_xlnm._FilterDatabase" localSheetId="9" hidden="1">'OM TS Konsol'!$A$6:$Q$6</definedName>
    <definedName name="_xlnm.Print_Area" localSheetId="29">Roundown!$A$1:$D$16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27" l="1"/>
  <c r="C9" i="27"/>
  <c r="C22" i="27" s="1"/>
  <c r="E7" i="28"/>
  <c r="E8" i="28"/>
  <c r="E9" i="28"/>
  <c r="E10" i="28"/>
  <c r="E11" i="28"/>
  <c r="E12" i="28"/>
  <c r="E13" i="28"/>
  <c r="E14" i="28"/>
  <c r="AA9" i="27"/>
  <c r="I21" i="30"/>
  <c r="H21" i="30"/>
  <c r="G21" i="30"/>
  <c r="J20" i="30"/>
  <c r="J19" i="30"/>
  <c r="J18" i="30"/>
  <c r="J17" i="30"/>
  <c r="J16" i="30"/>
  <c r="J15" i="30"/>
  <c r="J14" i="30"/>
  <c r="J13" i="30"/>
  <c r="J12" i="30"/>
  <c r="J11" i="30"/>
  <c r="J10" i="30"/>
  <c r="J9" i="30"/>
  <c r="J8" i="30"/>
  <c r="J21" i="30" s="1"/>
  <c r="E21" i="30"/>
  <c r="F20" i="30"/>
  <c r="F19" i="30"/>
  <c r="F18" i="30"/>
  <c r="F17" i="30"/>
  <c r="F16" i="30"/>
  <c r="F15" i="30"/>
  <c r="F14" i="30"/>
  <c r="F13" i="30"/>
  <c r="F12" i="30"/>
  <c r="F11" i="30"/>
  <c r="F10" i="30"/>
  <c r="F9" i="30"/>
  <c r="F8" i="30"/>
  <c r="F21" i="30" s="1"/>
  <c r="C21" i="30"/>
  <c r="E31" i="27"/>
  <c r="D9" i="27" l="1"/>
  <c r="D21" i="30"/>
  <c r="AA10" i="27" l="1"/>
  <c r="AC10" i="27" s="1"/>
  <c r="AA11" i="27"/>
  <c r="AA12" i="27"/>
  <c r="AC12" i="27" s="1"/>
  <c r="AA13" i="27"/>
  <c r="AC13" i="27" s="1"/>
  <c r="AA14" i="27"/>
  <c r="AA15" i="27"/>
  <c r="AA16" i="27"/>
  <c r="AA17" i="27"/>
  <c r="AA18" i="27"/>
  <c r="AC18" i="27"/>
  <c r="AC9" i="27"/>
  <c r="AC24" i="27" s="1"/>
  <c r="AC11" i="27"/>
  <c r="AC14" i="27"/>
  <c r="AC15" i="27"/>
  <c r="AC16" i="27"/>
  <c r="AC17" i="27"/>
  <c r="AB22" i="27"/>
  <c r="L21" i="28"/>
  <c r="C11" i="27"/>
  <c r="D7" i="28" s="1"/>
  <c r="C15" i="27"/>
  <c r="D11" i="28" s="1"/>
  <c r="D12" i="28"/>
  <c r="C15" i="28"/>
  <c r="C12" i="27"/>
  <c r="D8" i="28" s="1"/>
  <c r="M22" i="27"/>
  <c r="E29" i="27" s="1"/>
  <c r="Q22" i="27"/>
  <c r="E30" i="27" s="1"/>
  <c r="R22" i="27"/>
  <c r="F30" i="27" s="1"/>
  <c r="U22" i="27"/>
  <c r="V22" i="27"/>
  <c r="F31" i="27" s="1"/>
  <c r="K66" i="11"/>
  <c r="C13" i="27"/>
  <c r="D13" i="27" s="1"/>
  <c r="C14" i="27"/>
  <c r="D14" i="27" s="1"/>
  <c r="C16" i="27"/>
  <c r="D16" i="27" s="1"/>
  <c r="C17" i="27"/>
  <c r="D13" i="28" s="1"/>
  <c r="C18" i="27"/>
  <c r="D18" i="27" s="1"/>
  <c r="D5" i="28"/>
  <c r="E5" i="28" s="1"/>
  <c r="F22" i="27"/>
  <c r="F27" i="27" s="1"/>
  <c r="J22" i="27"/>
  <c r="F28" i="27" s="1"/>
  <c r="N22" i="27"/>
  <c r="F29" i="27" s="1"/>
  <c r="G22" i="27"/>
  <c r="G27" i="27" s="1"/>
  <c r="K22" i="27"/>
  <c r="G28" i="27" s="1"/>
  <c r="O22" i="27"/>
  <c r="G29" i="27" s="1"/>
  <c r="S22" i="27"/>
  <c r="G30" i="27" s="1"/>
  <c r="W22" i="27"/>
  <c r="G31" i="27" s="1"/>
  <c r="H22" i="27"/>
  <c r="H27" i="27" s="1"/>
  <c r="L22" i="27"/>
  <c r="H28" i="27" s="1"/>
  <c r="P22" i="27"/>
  <c r="H29" i="27" s="1"/>
  <c r="T22" i="27"/>
  <c r="H30" i="27" s="1"/>
  <c r="X22" i="27"/>
  <c r="H31" i="27" s="1"/>
  <c r="E22" i="27"/>
  <c r="E27" i="27" s="1"/>
  <c r="I22" i="27"/>
  <c r="E28" i="27" s="1"/>
  <c r="K154" i="5"/>
  <c r="G30" i="26"/>
  <c r="J8" i="26"/>
  <c r="J7" i="26"/>
  <c r="B3" i="11"/>
  <c r="B3" i="12"/>
  <c r="B3" i="13"/>
  <c r="B3" i="14"/>
  <c r="B3" i="17"/>
  <c r="B3" i="16"/>
  <c r="B3" i="15"/>
  <c r="B3" i="18"/>
  <c r="B3" i="20"/>
  <c r="B3" i="22"/>
  <c r="B3" i="26"/>
  <c r="O57" i="25"/>
  <c r="O60" i="25"/>
  <c r="O61" i="25"/>
  <c r="O62" i="25"/>
  <c r="G63" i="25"/>
  <c r="O63" i="25"/>
  <c r="O64" i="25"/>
  <c r="O65" i="25"/>
  <c r="G66" i="25"/>
  <c r="O66" i="25"/>
  <c r="O67" i="25"/>
  <c r="O68" i="25"/>
  <c r="O69" i="25"/>
  <c r="O72" i="25"/>
  <c r="O75" i="25"/>
  <c r="O78" i="25"/>
  <c r="O79" i="25"/>
  <c r="O82" i="25"/>
  <c r="O85" i="25"/>
  <c r="O89" i="25"/>
  <c r="O92" i="25"/>
  <c r="O93" i="25"/>
  <c r="O96" i="25"/>
  <c r="O99" i="25"/>
  <c r="O102" i="25"/>
  <c r="O105" i="25"/>
  <c r="O109" i="25"/>
  <c r="O112" i="25"/>
  <c r="O115" i="25"/>
  <c r="O118" i="25"/>
  <c r="O121"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4" i="25"/>
  <c r="O54" i="25"/>
  <c r="G8" i="25"/>
  <c r="O8" i="25"/>
  <c r="O9" i="25"/>
  <c r="O12" i="25"/>
  <c r="O13" i="25"/>
  <c r="O14" i="25"/>
  <c r="O15" i="25"/>
  <c r="O16" i="25"/>
  <c r="O20" i="25"/>
  <c r="O21" i="25"/>
  <c r="O22" i="25"/>
  <c r="O122" i="25"/>
  <c r="G122" i="25"/>
  <c r="N122" i="25"/>
  <c r="G8" i="8"/>
  <c r="G26" i="8"/>
  <c r="G27" i="8"/>
  <c r="G28" i="8"/>
  <c r="G29" i="8"/>
  <c r="G30" i="8"/>
  <c r="G31" i="8"/>
  <c r="G32" i="8"/>
  <c r="G33" i="8"/>
  <c r="G34" i="8"/>
  <c r="G35" i="8"/>
  <c r="G36" i="8"/>
  <c r="G37" i="8"/>
  <c r="G38" i="8"/>
  <c r="G39" i="8"/>
  <c r="G40" i="8"/>
  <c r="G41" i="8"/>
  <c r="G42" i="8"/>
  <c r="G43" i="8"/>
  <c r="G44" i="8"/>
  <c r="G45" i="8"/>
  <c r="G46" i="8"/>
  <c r="G47" i="8"/>
  <c r="G48" i="8"/>
  <c r="G49" i="8"/>
  <c r="G50" i="8"/>
  <c r="G51" i="8"/>
  <c r="G52" i="8"/>
  <c r="G54" i="8"/>
  <c r="G58" i="8"/>
  <c r="G11" i="9"/>
  <c r="G14" i="9"/>
  <c r="G71" i="9"/>
  <c r="G60" i="8"/>
  <c r="J121" i="25"/>
  <c r="J118" i="25"/>
  <c r="J115" i="25"/>
  <c r="J112" i="25"/>
  <c r="J109" i="25"/>
  <c r="J105" i="25"/>
  <c r="J102" i="25"/>
  <c r="J99" i="25"/>
  <c r="J96" i="25"/>
  <c r="J93" i="25"/>
  <c r="J92" i="25"/>
  <c r="J89" i="25"/>
  <c r="J85" i="25"/>
  <c r="J82" i="25"/>
  <c r="J79" i="25"/>
  <c r="J78" i="25"/>
  <c r="J75" i="25"/>
  <c r="J72" i="25"/>
  <c r="J68" i="25"/>
  <c r="J67" i="25"/>
  <c r="J66" i="25"/>
  <c r="J65" i="25"/>
  <c r="J64" i="25"/>
  <c r="J63" i="25"/>
  <c r="J62" i="25"/>
  <c r="J61" i="25"/>
  <c r="J60" i="25"/>
  <c r="Q57" i="25"/>
  <c r="L57" i="25"/>
  <c r="L54" i="25"/>
  <c r="J54" i="25"/>
  <c r="Q53" i="25"/>
  <c r="O53" i="25"/>
  <c r="L53" i="25"/>
  <c r="J53" i="25"/>
  <c r="L52" i="25"/>
  <c r="J52" i="25"/>
  <c r="O52" i="25"/>
  <c r="L51" i="25"/>
  <c r="J51" i="25"/>
  <c r="O51" i="25"/>
  <c r="L50" i="25"/>
  <c r="J50" i="25"/>
  <c r="O50" i="25"/>
  <c r="L49" i="25"/>
  <c r="J49" i="25"/>
  <c r="Q49" i="25"/>
  <c r="L48" i="25"/>
  <c r="J48" i="25"/>
  <c r="Q48" i="25"/>
  <c r="L47" i="25"/>
  <c r="J47" i="25"/>
  <c r="Q47" i="25"/>
  <c r="L46" i="25"/>
  <c r="J46" i="25"/>
  <c r="Q46" i="25"/>
  <c r="L45" i="25"/>
  <c r="J45" i="25"/>
  <c r="Q45" i="25"/>
  <c r="L44" i="25"/>
  <c r="J44" i="25"/>
  <c r="Q44" i="25"/>
  <c r="L43" i="25"/>
  <c r="J43" i="25"/>
  <c r="Q43" i="25"/>
  <c r="L42" i="25"/>
  <c r="J42" i="25"/>
  <c r="Q42" i="25"/>
  <c r="L41" i="25"/>
  <c r="J41" i="25"/>
  <c r="Q41" i="25"/>
  <c r="L40" i="25"/>
  <c r="J40" i="25"/>
  <c r="O40" i="25"/>
  <c r="L39" i="25"/>
  <c r="J39" i="25"/>
  <c r="Q39" i="25"/>
  <c r="L38" i="25"/>
  <c r="J38" i="25"/>
  <c r="Q38" i="25"/>
  <c r="L37" i="25"/>
  <c r="J37" i="25"/>
  <c r="Q37" i="25"/>
  <c r="L36" i="25"/>
  <c r="J36" i="25"/>
  <c r="Q36" i="25"/>
  <c r="L35" i="25"/>
  <c r="J35" i="25"/>
  <c r="Q35" i="25"/>
  <c r="L34" i="25"/>
  <c r="J34" i="25"/>
  <c r="O34" i="25"/>
  <c r="L33" i="25"/>
  <c r="J33" i="25"/>
  <c r="Q33" i="25"/>
  <c r="L32" i="25"/>
  <c r="J32" i="25"/>
  <c r="Q32" i="25"/>
  <c r="L31" i="25"/>
  <c r="J31" i="25"/>
  <c r="O31" i="25"/>
  <c r="L30" i="25"/>
  <c r="J30" i="25"/>
  <c r="Q30" i="25"/>
  <c r="L29" i="25"/>
  <c r="J29" i="25"/>
  <c r="Q29" i="25"/>
  <c r="L28" i="25"/>
  <c r="J28" i="25"/>
  <c r="Q28" i="25"/>
  <c r="L27" i="25"/>
  <c r="J27" i="25"/>
  <c r="Q27" i="25"/>
  <c r="L26" i="25"/>
  <c r="J26" i="25"/>
  <c r="O26"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Q25" i="25"/>
  <c r="O25" i="25"/>
  <c r="L25" i="25"/>
  <c r="Q22" i="25"/>
  <c r="K22" i="25"/>
  <c r="L22" i="25"/>
  <c r="J22" i="25"/>
  <c r="Q21" i="25"/>
  <c r="K21" i="25"/>
  <c r="L21" i="25"/>
  <c r="J21" i="25"/>
  <c r="A21" i="25"/>
  <c r="A22" i="25"/>
  <c r="Q20" i="25"/>
  <c r="K20" i="25"/>
  <c r="L20" i="25"/>
  <c r="J20" i="25"/>
  <c r="Q16" i="25"/>
  <c r="Q15" i="25"/>
  <c r="Q14" i="25"/>
  <c r="Q13" i="25"/>
  <c r="A13" i="25"/>
  <c r="A14" i="25"/>
  <c r="A15" i="25"/>
  <c r="A16" i="25"/>
  <c r="Q12" i="25"/>
  <c r="Q9" i="25"/>
  <c r="A9" i="25"/>
  <c r="B3" i="19"/>
  <c r="B3" i="25"/>
  <c r="Q40" i="25"/>
  <c r="Q34" i="25"/>
  <c r="Q52" i="25"/>
  <c r="O28" i="25"/>
  <c r="O46" i="25"/>
  <c r="Q50" i="25"/>
  <c r="Q26" i="25"/>
  <c r="O38" i="25"/>
  <c r="O32" i="25"/>
  <c r="O44" i="25"/>
  <c r="O30" i="25"/>
  <c r="O36" i="25"/>
  <c r="O42" i="25"/>
  <c r="O48" i="25"/>
  <c r="Q8" i="25"/>
  <c r="O27" i="25"/>
  <c r="O29" i="25"/>
  <c r="O33" i="25"/>
  <c r="O35" i="25"/>
  <c r="O37" i="25"/>
  <c r="O39" i="25"/>
  <c r="O41" i="25"/>
  <c r="O43" i="25"/>
  <c r="O45" i="25"/>
  <c r="O47" i="25"/>
  <c r="O49" i="25"/>
  <c r="D9" i="3"/>
  <c r="Q31" i="25"/>
  <c r="Q51" i="25"/>
  <c r="E9" i="3"/>
  <c r="Q54" i="25"/>
  <c r="J40" i="9"/>
  <c r="O40" i="9"/>
  <c r="Q40" i="9"/>
  <c r="R40" i="9"/>
  <c r="S40" i="9"/>
  <c r="J41" i="9"/>
  <c r="O41" i="9"/>
  <c r="Q41" i="9"/>
  <c r="R41" i="9"/>
  <c r="S41" i="9"/>
  <c r="Q42" i="9"/>
  <c r="R42" i="9"/>
  <c r="S42" i="9"/>
  <c r="Q43" i="9"/>
  <c r="R43" i="9"/>
  <c r="S43" i="9"/>
  <c r="J44" i="9"/>
  <c r="O44" i="9"/>
  <c r="Q44" i="9"/>
  <c r="R44" i="9"/>
  <c r="S44" i="9"/>
  <c r="Q45" i="9"/>
  <c r="R45" i="9"/>
  <c r="S45" i="9"/>
  <c r="Q46" i="9"/>
  <c r="R46" i="9"/>
  <c r="S46" i="9"/>
  <c r="J47" i="9"/>
  <c r="O47" i="9"/>
  <c r="Q47" i="9"/>
  <c r="R47" i="9"/>
  <c r="S47" i="9"/>
  <c r="Q34" i="11"/>
  <c r="Q53" i="11"/>
  <c r="O7" i="14"/>
  <c r="O8" i="14"/>
  <c r="O9" i="14"/>
  <c r="O10" i="14"/>
  <c r="O11" i="14"/>
  <c r="O12" i="14"/>
  <c r="O13" i="14"/>
  <c r="O16" i="14"/>
  <c r="G14" i="14"/>
  <c r="C10" i="24"/>
  <c r="C11" i="24"/>
  <c r="C12" i="24"/>
  <c r="C13" i="24"/>
  <c r="C14" i="24"/>
  <c r="C15" i="24"/>
  <c r="C16" i="24"/>
  <c r="C17" i="24"/>
  <c r="C18" i="24"/>
  <c r="C9" i="24"/>
  <c r="O14" i="14"/>
  <c r="G16" i="14"/>
  <c r="Q49" i="11"/>
  <c r="H46" i="11"/>
  <c r="L50" i="11"/>
  <c r="L42" i="11"/>
  <c r="S22" i="24"/>
  <c r="G31" i="24"/>
  <c r="R22" i="24"/>
  <c r="F31" i="24"/>
  <c r="Q22" i="24"/>
  <c r="E31" i="24"/>
  <c r="P22" i="24"/>
  <c r="D31" i="24"/>
  <c r="O22" i="24"/>
  <c r="G30" i="24"/>
  <c r="N22" i="24"/>
  <c r="F30" i="24"/>
  <c r="M22" i="24"/>
  <c r="E30" i="24"/>
  <c r="L22" i="24"/>
  <c r="D30" i="24"/>
  <c r="D32" i="24" s="1"/>
  <c r="K22" i="24"/>
  <c r="G29" i="24"/>
  <c r="J22" i="24"/>
  <c r="F29" i="24"/>
  <c r="I22" i="24"/>
  <c r="E29" i="24"/>
  <c r="H22" i="24"/>
  <c r="D29" i="24"/>
  <c r="G22" i="24"/>
  <c r="G28" i="24"/>
  <c r="G32" i="24"/>
  <c r="F22" i="24"/>
  <c r="F28" i="24"/>
  <c r="E22" i="24"/>
  <c r="E28" i="24"/>
  <c r="D22" i="24"/>
  <c r="D28" i="24"/>
  <c r="H31" i="24"/>
  <c r="H29" i="24"/>
  <c r="F32" i="24"/>
  <c r="E32" i="24"/>
  <c r="H28" i="24"/>
  <c r="Q57" i="11"/>
  <c r="Q38" i="11"/>
  <c r="Q21" i="11"/>
  <c r="Q65" i="11"/>
  <c r="Q61" i="11"/>
  <c r="Q60" i="11"/>
  <c r="H39" i="11"/>
  <c r="H40" i="11"/>
  <c r="G21" i="13"/>
  <c r="G22" i="13"/>
  <c r="Q54" i="9"/>
  <c r="R54" i="9"/>
  <c r="S54" i="9"/>
  <c r="G17" i="23"/>
  <c r="J8" i="23"/>
  <c r="J7" i="23"/>
  <c r="G17" i="22"/>
  <c r="J8" i="22"/>
  <c r="J7" i="22"/>
  <c r="G17" i="21"/>
  <c r="J8" i="21"/>
  <c r="J7" i="21"/>
  <c r="G22" i="20"/>
  <c r="G23" i="20"/>
  <c r="G21" i="20"/>
  <c r="Q18" i="20"/>
  <c r="O18" i="20"/>
  <c r="J18" i="20"/>
  <c r="Q17" i="20"/>
  <c r="O17" i="20"/>
  <c r="J17" i="20"/>
  <c r="Q16" i="20"/>
  <c r="O16" i="20"/>
  <c r="J16" i="20"/>
  <c r="Q15" i="20"/>
  <c r="O15" i="20"/>
  <c r="J15" i="20"/>
  <c r="Q14" i="20"/>
  <c r="O14" i="20"/>
  <c r="J14" i="20"/>
  <c r="Q13" i="20"/>
  <c r="O13" i="20"/>
  <c r="J13" i="20"/>
  <c r="Q12" i="20"/>
  <c r="O12" i="20"/>
  <c r="J12" i="20"/>
  <c r="Q11" i="20"/>
  <c r="O11" i="20"/>
  <c r="J11" i="20"/>
  <c r="Q10" i="20"/>
  <c r="O10" i="20"/>
  <c r="J10" i="20"/>
  <c r="Q9" i="20"/>
  <c r="O9" i="20"/>
  <c r="J9" i="20"/>
  <c r="Q8" i="20"/>
  <c r="O8" i="20"/>
  <c r="J8" i="20"/>
  <c r="Q7" i="20"/>
  <c r="O7" i="20"/>
  <c r="J7" i="20"/>
  <c r="G17" i="19"/>
  <c r="Q8" i="19"/>
  <c r="O8" i="19"/>
  <c r="J8" i="19"/>
  <c r="Q7" i="19"/>
  <c r="O7" i="19"/>
  <c r="J7" i="19"/>
  <c r="B3" i="9"/>
  <c r="G13" i="18"/>
  <c r="G12" i="17"/>
  <c r="G11" i="17"/>
  <c r="Q10" i="17"/>
  <c r="O10" i="17"/>
  <c r="J10" i="17"/>
  <c r="Q9" i="17"/>
  <c r="O9" i="17"/>
  <c r="J9" i="17"/>
  <c r="Q8" i="17"/>
  <c r="O8" i="17"/>
  <c r="J8" i="17"/>
  <c r="Q7" i="17"/>
  <c r="O7" i="17"/>
  <c r="J7" i="17"/>
  <c r="G11" i="16"/>
  <c r="D15" i="10"/>
  <c r="E15" i="10"/>
  <c r="G10" i="16"/>
  <c r="Q9" i="16"/>
  <c r="O9" i="16"/>
  <c r="Q8" i="16"/>
  <c r="O8" i="16"/>
  <c r="J8" i="16"/>
  <c r="Q7" i="16"/>
  <c r="O7" i="16"/>
  <c r="J7" i="16"/>
  <c r="G15" i="15"/>
  <c r="G12" i="15"/>
  <c r="Q11" i="15"/>
  <c r="O11" i="15"/>
  <c r="Q10" i="15"/>
  <c r="O10" i="15"/>
  <c r="J10" i="15"/>
  <c r="Q9" i="15"/>
  <c r="O9" i="15"/>
  <c r="J9" i="15"/>
  <c r="Q8" i="15"/>
  <c r="O8" i="15"/>
  <c r="Q7" i="15"/>
  <c r="O7" i="15"/>
  <c r="D14" i="2"/>
  <c r="Q11" i="14"/>
  <c r="J11" i="14"/>
  <c r="Q10" i="14"/>
  <c r="J10" i="14"/>
  <c r="Q9" i="14"/>
  <c r="J9" i="14"/>
  <c r="Q8" i="14"/>
  <c r="J8" i="14"/>
  <c r="Q7" i="14"/>
  <c r="J7" i="14"/>
  <c r="C46" i="13"/>
  <c r="C45" i="13"/>
  <c r="C44" i="13"/>
  <c r="C43" i="13"/>
  <c r="C42" i="13"/>
  <c r="C41" i="13"/>
  <c r="C40" i="13"/>
  <c r="C39" i="13"/>
  <c r="C38" i="13"/>
  <c r="C37" i="13"/>
  <c r="D12" i="3"/>
  <c r="O20" i="13"/>
  <c r="O19" i="13"/>
  <c r="O18" i="13"/>
  <c r="O17" i="13"/>
  <c r="O16" i="13"/>
  <c r="O15" i="13"/>
  <c r="O14" i="13"/>
  <c r="O13" i="13"/>
  <c r="O12" i="13"/>
  <c r="Q11" i="13"/>
  <c r="O11" i="13"/>
  <c r="J11" i="13"/>
  <c r="Q10" i="13"/>
  <c r="O10" i="13"/>
  <c r="J10" i="13"/>
  <c r="Q9" i="13"/>
  <c r="O9" i="13"/>
  <c r="J9" i="13"/>
  <c r="Q8" i="13"/>
  <c r="O8" i="13"/>
  <c r="J8" i="13"/>
  <c r="Q7" i="13"/>
  <c r="O7" i="13"/>
  <c r="O22" i="13"/>
  <c r="J7" i="13"/>
  <c r="G18" i="12"/>
  <c r="G17" i="12"/>
  <c r="Q16" i="12"/>
  <c r="O16" i="12"/>
  <c r="J16" i="12"/>
  <c r="Q15" i="12"/>
  <c r="O15" i="12"/>
  <c r="J15" i="12"/>
  <c r="Q14" i="12"/>
  <c r="O14" i="12"/>
  <c r="J14" i="12"/>
  <c r="Q13" i="12"/>
  <c r="O13" i="12"/>
  <c r="J13" i="12"/>
  <c r="Q12" i="12"/>
  <c r="O12" i="12"/>
  <c r="J12" i="12"/>
  <c r="Q11" i="12"/>
  <c r="O11" i="12"/>
  <c r="J11" i="12"/>
  <c r="Q10" i="12"/>
  <c r="O10" i="12"/>
  <c r="J10" i="12"/>
  <c r="Q9" i="12"/>
  <c r="O9" i="12"/>
  <c r="J9" i="12"/>
  <c r="Q8" i="12"/>
  <c r="O8" i="12"/>
  <c r="J8" i="12"/>
  <c r="Q7" i="12"/>
  <c r="O7" i="12"/>
  <c r="J7" i="12"/>
  <c r="D90" i="11"/>
  <c r="S64" i="11"/>
  <c r="Q64" i="11"/>
  <c r="S63" i="11"/>
  <c r="Q63" i="11"/>
  <c r="S62" i="11"/>
  <c r="Q62" i="11"/>
  <c r="S60" i="11"/>
  <c r="S59" i="11"/>
  <c r="S58" i="11"/>
  <c r="S56" i="11"/>
  <c r="Q56" i="11"/>
  <c r="S55" i="11"/>
  <c r="Q55" i="11"/>
  <c r="L54" i="11"/>
  <c r="H54" i="11"/>
  <c r="Q54" i="11"/>
  <c r="L52" i="11"/>
  <c r="Q52" i="11"/>
  <c r="S50" i="11"/>
  <c r="Q50" i="11"/>
  <c r="L48" i="11"/>
  <c r="H48" i="11"/>
  <c r="S48" i="11"/>
  <c r="L47" i="11"/>
  <c r="H47" i="11"/>
  <c r="S47" i="11"/>
  <c r="L46" i="11"/>
  <c r="S46" i="11"/>
  <c r="L45" i="11"/>
  <c r="S45" i="11"/>
  <c r="S44" i="11"/>
  <c r="Q44" i="11"/>
  <c r="L44" i="11"/>
  <c r="L43" i="11"/>
  <c r="Q43" i="11"/>
  <c r="S42" i="11"/>
  <c r="S41" i="11"/>
  <c r="Q41" i="11"/>
  <c r="L41" i="11"/>
  <c r="L40" i="11"/>
  <c r="S40" i="11"/>
  <c r="L39" i="11"/>
  <c r="Q39" i="11"/>
  <c r="S34" i="11"/>
  <c r="H33" i="11"/>
  <c r="S33" i="11"/>
  <c r="S32" i="11"/>
  <c r="H30" i="11"/>
  <c r="S29" i="11"/>
  <c r="Q29" i="11"/>
  <c r="S28" i="11"/>
  <c r="Q28" i="11"/>
  <c r="S27" i="11"/>
  <c r="Q27" i="11"/>
  <c r="S26" i="11"/>
  <c r="Q26" i="11"/>
  <c r="S25" i="11"/>
  <c r="Q25" i="11"/>
  <c r="S23" i="11"/>
  <c r="S21" i="11"/>
  <c r="Q20" i="11"/>
  <c r="L20" i="11"/>
  <c r="S19" i="11"/>
  <c r="Q19" i="11"/>
  <c r="L19" i="11"/>
  <c r="S18" i="11"/>
  <c r="Q18" i="11"/>
  <c r="L18" i="11"/>
  <c r="S17" i="11"/>
  <c r="Q17" i="11"/>
  <c r="S16" i="11"/>
  <c r="Q16" i="11"/>
  <c r="S15" i="11"/>
  <c r="Q15" i="11"/>
  <c r="S14" i="11"/>
  <c r="Q14" i="11"/>
  <c r="L14" i="11"/>
  <c r="S13" i="11"/>
  <c r="Q13" i="11"/>
  <c r="L13" i="11"/>
  <c r="S12" i="11"/>
  <c r="Q12" i="11"/>
  <c r="L12" i="11"/>
  <c r="S11" i="11"/>
  <c r="Q11" i="11"/>
  <c r="L11" i="11"/>
  <c r="S10" i="11"/>
  <c r="Q10" i="11"/>
  <c r="L10" i="11"/>
  <c r="S9" i="11"/>
  <c r="Q9" i="11"/>
  <c r="L9" i="11"/>
  <c r="S8" i="11"/>
  <c r="Q8" i="11"/>
  <c r="L8" i="11"/>
  <c r="D35" i="10"/>
  <c r="E35" i="10"/>
  <c r="E34" i="10"/>
  <c r="D33" i="10"/>
  <c r="E33" i="10"/>
  <c r="D32" i="10"/>
  <c r="E32" i="10"/>
  <c r="E31" i="10"/>
  <c r="E30" i="10"/>
  <c r="D29" i="10"/>
  <c r="D26" i="10"/>
  <c r="D37" i="10"/>
  <c r="H16" i="10"/>
  <c r="D16" i="10"/>
  <c r="E16" i="10"/>
  <c r="H15" i="10"/>
  <c r="H14" i="10"/>
  <c r="D14" i="10"/>
  <c r="E14" i="10"/>
  <c r="G13" i="10"/>
  <c r="H13" i="10"/>
  <c r="D13" i="10"/>
  <c r="E13" i="10"/>
  <c r="G12" i="10"/>
  <c r="H12" i="10"/>
  <c r="D12" i="10"/>
  <c r="E12" i="10"/>
  <c r="G11" i="10"/>
  <c r="H11" i="10"/>
  <c r="D11" i="10"/>
  <c r="E11" i="10"/>
  <c r="G10" i="10"/>
  <c r="D10" i="10"/>
  <c r="G9" i="10"/>
  <c r="H9" i="10"/>
  <c r="G8" i="10"/>
  <c r="D7" i="10"/>
  <c r="F6" i="10"/>
  <c r="F18" i="10"/>
  <c r="D6" i="10"/>
  <c r="E6" i="10"/>
  <c r="E18" i="10"/>
  <c r="G22" i="10"/>
  <c r="B3" i="10"/>
  <c r="S69" i="9"/>
  <c r="R69" i="9"/>
  <c r="Q69" i="9"/>
  <c r="O69" i="9"/>
  <c r="J69" i="9"/>
  <c r="S68" i="9"/>
  <c r="R68" i="9"/>
  <c r="Q68" i="9"/>
  <c r="S67" i="9"/>
  <c r="R67" i="9"/>
  <c r="Q67" i="9"/>
  <c r="S66" i="9"/>
  <c r="R66" i="9"/>
  <c r="Q66" i="9"/>
  <c r="O66" i="9"/>
  <c r="J66" i="9"/>
  <c r="S65" i="9"/>
  <c r="R65" i="9"/>
  <c r="Q65" i="9"/>
  <c r="S64" i="9"/>
  <c r="R64" i="9"/>
  <c r="Q64" i="9"/>
  <c r="S63" i="9"/>
  <c r="R63" i="9"/>
  <c r="Q63" i="9"/>
  <c r="O63" i="9"/>
  <c r="J63" i="9"/>
  <c r="S62" i="9"/>
  <c r="R62" i="9"/>
  <c r="Q62" i="9"/>
  <c r="S61" i="9"/>
  <c r="R61" i="9"/>
  <c r="Q61" i="9"/>
  <c r="S60" i="9"/>
  <c r="R60" i="9"/>
  <c r="Q60" i="9"/>
  <c r="O60" i="9"/>
  <c r="J60" i="9"/>
  <c r="S59" i="9"/>
  <c r="R59" i="9"/>
  <c r="Q59" i="9"/>
  <c r="S58" i="9"/>
  <c r="R58" i="9"/>
  <c r="Q58" i="9"/>
  <c r="S57" i="9"/>
  <c r="R57" i="9"/>
  <c r="Q57" i="9"/>
  <c r="O57" i="9"/>
  <c r="J57" i="9"/>
  <c r="S56" i="9"/>
  <c r="R56" i="9"/>
  <c r="Q56" i="9"/>
  <c r="S53" i="9"/>
  <c r="R53" i="9"/>
  <c r="Q53" i="9"/>
  <c r="O53" i="9"/>
  <c r="J53" i="9"/>
  <c r="S52" i="9"/>
  <c r="R52" i="9"/>
  <c r="Q52" i="9"/>
  <c r="S51" i="9"/>
  <c r="R51" i="9"/>
  <c r="Q51" i="9"/>
  <c r="S50" i="9"/>
  <c r="R50" i="9"/>
  <c r="Q50" i="9"/>
  <c r="O50" i="9"/>
  <c r="J50" i="9"/>
  <c r="S49" i="9"/>
  <c r="R49" i="9"/>
  <c r="Q49" i="9"/>
  <c r="S48" i="9"/>
  <c r="R48" i="9"/>
  <c r="Q48" i="9"/>
  <c r="S39" i="9"/>
  <c r="R39" i="9"/>
  <c r="Q39" i="9"/>
  <c r="S38" i="9"/>
  <c r="R38" i="9"/>
  <c r="Q38" i="9"/>
  <c r="S37" i="9"/>
  <c r="R37" i="9"/>
  <c r="Q37" i="9"/>
  <c r="O37" i="9"/>
  <c r="J37" i="9"/>
  <c r="S36" i="9"/>
  <c r="R36" i="9"/>
  <c r="Q36" i="9"/>
  <c r="S34" i="9"/>
  <c r="R34" i="9"/>
  <c r="Q34" i="9"/>
  <c r="S33" i="9"/>
  <c r="R33" i="9"/>
  <c r="Q33" i="9"/>
  <c r="O33" i="9"/>
  <c r="J33" i="9"/>
  <c r="S32" i="9"/>
  <c r="R32" i="9"/>
  <c r="Q32" i="9"/>
  <c r="S31" i="9"/>
  <c r="R31" i="9"/>
  <c r="Q31" i="9"/>
  <c r="S30" i="9"/>
  <c r="R30" i="9"/>
  <c r="Q30" i="9"/>
  <c r="O30" i="9"/>
  <c r="J30" i="9"/>
  <c r="S29" i="9"/>
  <c r="R29" i="9"/>
  <c r="Q29" i="9"/>
  <c r="S28" i="9"/>
  <c r="R28" i="9"/>
  <c r="Q28" i="9"/>
  <c r="S27" i="9"/>
  <c r="R27" i="9"/>
  <c r="Q27" i="9"/>
  <c r="O27" i="9"/>
  <c r="J27" i="9"/>
  <c r="S26" i="9"/>
  <c r="R26" i="9"/>
  <c r="Q26" i="9"/>
  <c r="O26" i="9"/>
  <c r="J26" i="9"/>
  <c r="S25" i="9"/>
  <c r="R25" i="9"/>
  <c r="Q25" i="9"/>
  <c r="S24" i="9"/>
  <c r="R24" i="9"/>
  <c r="Q24" i="9"/>
  <c r="S23" i="9"/>
  <c r="R23" i="9"/>
  <c r="Q23" i="9"/>
  <c r="O23" i="9"/>
  <c r="J23" i="9"/>
  <c r="S22" i="9"/>
  <c r="R22" i="9"/>
  <c r="Q22" i="9"/>
  <c r="S21" i="9"/>
  <c r="R21" i="9"/>
  <c r="Q21" i="9"/>
  <c r="S20" i="9"/>
  <c r="R20" i="9"/>
  <c r="Q20" i="9"/>
  <c r="O20" i="9"/>
  <c r="J20" i="9"/>
  <c r="S19" i="9"/>
  <c r="R19" i="9"/>
  <c r="Q19" i="9"/>
  <c r="S17" i="9"/>
  <c r="R17" i="9"/>
  <c r="Q17" i="9"/>
  <c r="O17" i="9"/>
  <c r="S16" i="9"/>
  <c r="R16" i="9"/>
  <c r="Q16" i="9"/>
  <c r="O16" i="9"/>
  <c r="J16" i="9"/>
  <c r="S15" i="9"/>
  <c r="R15" i="9"/>
  <c r="Q15" i="9"/>
  <c r="O15" i="9"/>
  <c r="J15" i="9"/>
  <c r="S14" i="9"/>
  <c r="R14" i="9"/>
  <c r="J14" i="9"/>
  <c r="O14" i="9"/>
  <c r="S13" i="9"/>
  <c r="R13" i="9"/>
  <c r="Q13" i="9"/>
  <c r="O13" i="9"/>
  <c r="J13" i="9"/>
  <c r="S12" i="9"/>
  <c r="R12" i="9"/>
  <c r="Q12" i="9"/>
  <c r="O12" i="9"/>
  <c r="J12" i="9"/>
  <c r="S11" i="9"/>
  <c r="R11" i="9"/>
  <c r="J11" i="9"/>
  <c r="S10" i="9"/>
  <c r="R10" i="9"/>
  <c r="Q10" i="9"/>
  <c r="O10" i="9"/>
  <c r="J10" i="9"/>
  <c r="S9" i="9"/>
  <c r="R9" i="9"/>
  <c r="Q9" i="9"/>
  <c r="O9" i="9"/>
  <c r="J9" i="9"/>
  <c r="S8" i="9"/>
  <c r="R8" i="9"/>
  <c r="Q8" i="9"/>
  <c r="O8" i="9"/>
  <c r="J8" i="9"/>
  <c r="Q57" i="8"/>
  <c r="O57" i="8"/>
  <c r="L57" i="8"/>
  <c r="L54" i="8"/>
  <c r="J54" i="8"/>
  <c r="Q53" i="8"/>
  <c r="O53" i="8"/>
  <c r="L53" i="8"/>
  <c r="J53" i="8"/>
  <c r="L52" i="8"/>
  <c r="J52" i="8"/>
  <c r="Q52" i="8"/>
  <c r="L51" i="8"/>
  <c r="J51" i="8"/>
  <c r="Q51" i="8"/>
  <c r="L50" i="8"/>
  <c r="J50" i="8"/>
  <c r="Q50" i="8"/>
  <c r="L49" i="8"/>
  <c r="J49" i="8"/>
  <c r="Q49" i="8"/>
  <c r="L48" i="8"/>
  <c r="J48" i="8"/>
  <c r="Q48" i="8"/>
  <c r="L47" i="8"/>
  <c r="J47" i="8"/>
  <c r="Q47" i="8"/>
  <c r="L46" i="8"/>
  <c r="J46" i="8"/>
  <c r="Q46" i="8"/>
  <c r="L45" i="8"/>
  <c r="J45" i="8"/>
  <c r="Q45" i="8"/>
  <c r="L44" i="8"/>
  <c r="J44" i="8"/>
  <c r="Q44" i="8"/>
  <c r="L43" i="8"/>
  <c r="J43" i="8"/>
  <c r="Q43" i="8"/>
  <c r="L42" i="8"/>
  <c r="J42" i="8"/>
  <c r="Q42" i="8"/>
  <c r="L41" i="8"/>
  <c r="J41" i="8"/>
  <c r="Q41" i="8"/>
  <c r="L40" i="8"/>
  <c r="J40" i="8"/>
  <c r="Q40" i="8"/>
  <c r="L39" i="8"/>
  <c r="J39" i="8"/>
  <c r="Q39" i="8"/>
  <c r="L38" i="8"/>
  <c r="J38" i="8"/>
  <c r="Q38" i="8"/>
  <c r="L37" i="8"/>
  <c r="J37" i="8"/>
  <c r="Q37" i="8"/>
  <c r="L36" i="8"/>
  <c r="J36" i="8"/>
  <c r="Q36" i="8"/>
  <c r="L35" i="8"/>
  <c r="J35" i="8"/>
  <c r="Q35" i="8"/>
  <c r="L34" i="8"/>
  <c r="J34" i="8"/>
  <c r="Q34" i="8"/>
  <c r="L33" i="8"/>
  <c r="J33" i="8"/>
  <c r="Q33" i="8"/>
  <c r="L32" i="8"/>
  <c r="J32" i="8"/>
  <c r="Q32" i="8"/>
  <c r="L31" i="8"/>
  <c r="J31" i="8"/>
  <c r="Q31" i="8"/>
  <c r="L30" i="8"/>
  <c r="J30" i="8"/>
  <c r="Q30" i="8"/>
  <c r="L29" i="8"/>
  <c r="J29" i="8"/>
  <c r="Q29" i="8"/>
  <c r="L28" i="8"/>
  <c r="J28" i="8"/>
  <c r="Q28" i="8"/>
  <c r="L27" i="8"/>
  <c r="J27" i="8"/>
  <c r="Q27" i="8"/>
  <c r="L26" i="8"/>
  <c r="J26" i="8"/>
  <c r="Q26" i="8"/>
  <c r="A26" i="8"/>
  <c r="A27" i="8"/>
  <c r="A28" i="8"/>
  <c r="A29" i="8"/>
  <c r="A30" i="8"/>
  <c r="A31" i="8"/>
  <c r="A32" i="8"/>
  <c r="A33" i="8"/>
  <c r="A34" i="8"/>
  <c r="A35" i="8"/>
  <c r="A36" i="8"/>
  <c r="A37" i="8"/>
  <c r="A38" i="8"/>
  <c r="A39" i="8"/>
  <c r="A40" i="8"/>
  <c r="A41" i="8"/>
  <c r="A42" i="8"/>
  <c r="A43" i="8"/>
  <c r="A44" i="8"/>
  <c r="A45" i="8"/>
  <c r="A46" i="8"/>
  <c r="A47" i="8"/>
  <c r="A48" i="8"/>
  <c r="A49" i="8"/>
  <c r="A50" i="8"/>
  <c r="A51" i="8"/>
  <c r="A52" i="8"/>
  <c r="Q25" i="8"/>
  <c r="O25" i="8"/>
  <c r="L25" i="8"/>
  <c r="Q22" i="8"/>
  <c r="O22" i="8"/>
  <c r="K22" i="8"/>
  <c r="L22" i="8"/>
  <c r="J22" i="8"/>
  <c r="Q21" i="8"/>
  <c r="O21" i="8"/>
  <c r="K21" i="8"/>
  <c r="L21" i="8"/>
  <c r="J21" i="8"/>
  <c r="A21" i="8"/>
  <c r="A22" i="8"/>
  <c r="Q20" i="8"/>
  <c r="O20" i="8"/>
  <c r="K20" i="8"/>
  <c r="L20" i="8"/>
  <c r="J20" i="8"/>
  <c r="Q16" i="8"/>
  <c r="O16" i="8"/>
  <c r="Q15" i="8"/>
  <c r="O15" i="8"/>
  <c r="Q14" i="8"/>
  <c r="O14" i="8"/>
  <c r="Q13" i="8"/>
  <c r="O13" i="8"/>
  <c r="A13" i="8"/>
  <c r="A14" i="8"/>
  <c r="A15" i="8"/>
  <c r="A16" i="8"/>
  <c r="Q12" i="8"/>
  <c r="O12" i="8"/>
  <c r="Q9" i="8"/>
  <c r="O9" i="8"/>
  <c r="A9" i="8"/>
  <c r="B3" i="8"/>
  <c r="D156" i="7"/>
  <c r="Q48" i="7"/>
  <c r="O48" i="7"/>
  <c r="Q47" i="7"/>
  <c r="O47" i="7"/>
  <c r="Q46" i="7"/>
  <c r="O46" i="7"/>
  <c r="Q45" i="7"/>
  <c r="O45" i="7"/>
  <c r="Q44" i="7"/>
  <c r="O44" i="7"/>
  <c r="Q43" i="7"/>
  <c r="O43" i="7"/>
  <c r="Q42" i="7"/>
  <c r="O42" i="7"/>
  <c r="Q41" i="7"/>
  <c r="O41" i="7"/>
  <c r="Q40" i="7"/>
  <c r="O40" i="7"/>
  <c r="Q39" i="7"/>
  <c r="O39" i="7"/>
  <c r="J39" i="7"/>
  <c r="Q38" i="7"/>
  <c r="O38" i="7"/>
  <c r="J38" i="7"/>
  <c r="Q37" i="7"/>
  <c r="O37" i="7"/>
  <c r="J37" i="7"/>
  <c r="Q36" i="7"/>
  <c r="O36" i="7"/>
  <c r="J36" i="7"/>
  <c r="Q35" i="7"/>
  <c r="O35" i="7"/>
  <c r="J35" i="7"/>
  <c r="Q34" i="7"/>
  <c r="O34" i="7"/>
  <c r="J34" i="7"/>
  <c r="Q33" i="7"/>
  <c r="O33" i="7"/>
  <c r="J33" i="7"/>
  <c r="Q32" i="7"/>
  <c r="O32" i="7"/>
  <c r="J32" i="7"/>
  <c r="Q31" i="7"/>
  <c r="O31" i="7"/>
  <c r="J31" i="7"/>
  <c r="Q30" i="7"/>
  <c r="O30" i="7"/>
  <c r="J30" i="7"/>
  <c r="Q29" i="7"/>
  <c r="O29" i="7"/>
  <c r="J29" i="7"/>
  <c r="J28" i="7"/>
  <c r="G28" i="7"/>
  <c r="G155" i="7"/>
  <c r="Q27" i="7"/>
  <c r="O27" i="7"/>
  <c r="J27" i="7"/>
  <c r="Q26" i="7"/>
  <c r="O26" i="7"/>
  <c r="J26" i="7"/>
  <c r="Q25" i="7"/>
  <c r="O25" i="7"/>
  <c r="J25" i="7"/>
  <c r="Q24" i="7"/>
  <c r="O24" i="7"/>
  <c r="J24" i="7"/>
  <c r="Q23" i="7"/>
  <c r="O23" i="7"/>
  <c r="J23" i="7"/>
  <c r="Q22" i="7"/>
  <c r="O22" i="7"/>
  <c r="J22" i="7"/>
  <c r="Q21" i="7"/>
  <c r="O21" i="7"/>
  <c r="J21" i="7"/>
  <c r="Q20" i="7"/>
  <c r="O20" i="7"/>
  <c r="J20" i="7"/>
  <c r="Q19" i="7"/>
  <c r="O19" i="7"/>
  <c r="J19" i="7"/>
  <c r="Q18" i="7"/>
  <c r="O18" i="7"/>
  <c r="J18" i="7"/>
  <c r="Q17" i="7"/>
  <c r="O17" i="7"/>
  <c r="J17" i="7"/>
  <c r="Q16" i="7"/>
  <c r="O16" i="7"/>
  <c r="J16" i="7"/>
  <c r="Q15" i="7"/>
  <c r="O15" i="7"/>
  <c r="J15" i="7"/>
  <c r="Q14" i="7"/>
  <c r="O14" i="7"/>
  <c r="J14" i="7"/>
  <c r="Q13" i="7"/>
  <c r="O13" i="7"/>
  <c r="J13" i="7"/>
  <c r="Q12" i="7"/>
  <c r="O12" i="7"/>
  <c r="J12" i="7"/>
  <c r="Q11" i="7"/>
  <c r="O11" i="7"/>
  <c r="J11" i="7"/>
  <c r="Q10" i="7"/>
  <c r="O10" i="7"/>
  <c r="J10" i="7"/>
  <c r="Q9" i="7"/>
  <c r="O9" i="7"/>
  <c r="J9" i="7"/>
  <c r="Q8" i="7"/>
  <c r="O8" i="7"/>
  <c r="J8" i="7"/>
  <c r="Q7" i="7"/>
  <c r="O7" i="7"/>
  <c r="J7" i="7"/>
  <c r="Q180" i="6"/>
  <c r="O180" i="6"/>
  <c r="J180" i="6"/>
  <c r="Q179" i="6"/>
  <c r="O179" i="6"/>
  <c r="J179" i="6"/>
  <c r="Q178" i="6"/>
  <c r="O178" i="6"/>
  <c r="J178" i="6"/>
  <c r="Q177" i="6"/>
  <c r="O177" i="6"/>
  <c r="J177" i="6"/>
  <c r="Q176" i="6"/>
  <c r="O176" i="6"/>
  <c r="J176" i="6"/>
  <c r="Q175" i="6"/>
  <c r="O175" i="6"/>
  <c r="J175" i="6"/>
  <c r="Q174" i="6"/>
  <c r="O174" i="6"/>
  <c r="J174" i="6"/>
  <c r="O173" i="6"/>
  <c r="J173" i="6"/>
  <c r="Q172" i="6"/>
  <c r="O172" i="6"/>
  <c r="J172" i="6"/>
  <c r="Q171" i="6"/>
  <c r="O171" i="6"/>
  <c r="J171" i="6"/>
  <c r="Q170" i="6"/>
  <c r="O170" i="6"/>
  <c r="J170" i="6"/>
  <c r="Q169" i="6"/>
  <c r="O169" i="6"/>
  <c r="J169" i="6"/>
  <c r="Q168" i="6"/>
  <c r="O168" i="6"/>
  <c r="J168" i="6"/>
  <c r="Q167" i="6"/>
  <c r="O167" i="6"/>
  <c r="J167" i="6"/>
  <c r="Q166" i="6"/>
  <c r="O166" i="6"/>
  <c r="J166" i="6"/>
  <c r="Q165" i="6"/>
  <c r="O165" i="6"/>
  <c r="J165" i="6"/>
  <c r="Q164" i="6"/>
  <c r="O164" i="6"/>
  <c r="J164" i="6"/>
  <c r="Q163" i="6"/>
  <c r="O163" i="6"/>
  <c r="J163" i="6"/>
  <c r="Q162" i="6"/>
  <c r="O162" i="6"/>
  <c r="J162" i="6"/>
  <c r="Q161" i="6"/>
  <c r="O161" i="6"/>
  <c r="J161" i="6"/>
  <c r="Q160" i="6"/>
  <c r="O160" i="6"/>
  <c r="J160" i="6"/>
  <c r="Q159" i="6"/>
  <c r="O159" i="6"/>
  <c r="J159" i="6"/>
  <c r="Q158" i="6"/>
  <c r="O158" i="6"/>
  <c r="J158" i="6"/>
  <c r="Q157" i="6"/>
  <c r="O157" i="6"/>
  <c r="J157" i="6"/>
  <c r="Q156" i="6"/>
  <c r="O156" i="6"/>
  <c r="J156" i="6"/>
  <c r="Q155" i="6"/>
  <c r="O155" i="6"/>
  <c r="J155" i="6"/>
  <c r="Q154" i="6"/>
  <c r="O154" i="6"/>
  <c r="J154" i="6"/>
  <c r="Q153" i="6"/>
  <c r="O153" i="6"/>
  <c r="J153" i="6"/>
  <c r="Q152" i="6"/>
  <c r="O152" i="6"/>
  <c r="J152" i="6"/>
  <c r="Q151" i="6"/>
  <c r="O151" i="6"/>
  <c r="J151" i="6"/>
  <c r="Q150" i="6"/>
  <c r="O150" i="6"/>
  <c r="J150" i="6"/>
  <c r="Q149" i="6"/>
  <c r="O149" i="6"/>
  <c r="J149" i="6"/>
  <c r="Q148" i="6"/>
  <c r="O148" i="6"/>
  <c r="J148" i="6"/>
  <c r="Q147" i="6"/>
  <c r="O147" i="6"/>
  <c r="J147" i="6"/>
  <c r="Q146" i="6"/>
  <c r="O146" i="6"/>
  <c r="J146" i="6"/>
  <c r="Q145" i="6"/>
  <c r="O145" i="6"/>
  <c r="J145" i="6"/>
  <c r="Q144" i="6"/>
  <c r="O144" i="6"/>
  <c r="J144" i="6"/>
  <c r="Q143" i="6"/>
  <c r="O143" i="6"/>
  <c r="J143" i="6"/>
  <c r="Q142" i="6"/>
  <c r="O142" i="6"/>
  <c r="J142" i="6"/>
  <c r="Q141" i="6"/>
  <c r="O141" i="6"/>
  <c r="J141" i="6"/>
  <c r="Q140" i="6"/>
  <c r="O140" i="6"/>
  <c r="J140" i="6"/>
  <c r="Q139" i="6"/>
  <c r="O139" i="6"/>
  <c r="J139" i="6"/>
  <c r="Q138" i="6"/>
  <c r="O138" i="6"/>
  <c r="J138" i="6"/>
  <c r="Q137" i="6"/>
  <c r="O137" i="6"/>
  <c r="J137" i="6"/>
  <c r="Q136" i="6"/>
  <c r="O136" i="6"/>
  <c r="J136" i="6"/>
  <c r="Q135" i="6"/>
  <c r="O135" i="6"/>
  <c r="J135" i="6"/>
  <c r="Q134" i="6"/>
  <c r="O134" i="6"/>
  <c r="J134" i="6"/>
  <c r="Q133" i="6"/>
  <c r="O133" i="6"/>
  <c r="J133" i="6"/>
  <c r="Q132" i="6"/>
  <c r="O132" i="6"/>
  <c r="J132" i="6"/>
  <c r="Q131" i="6"/>
  <c r="O131" i="6"/>
  <c r="J131" i="6"/>
  <c r="Q130" i="6"/>
  <c r="O130" i="6"/>
  <c r="J130" i="6"/>
  <c r="Q129" i="6"/>
  <c r="O129" i="6"/>
  <c r="J129" i="6"/>
  <c r="Q128" i="6"/>
  <c r="O128" i="6"/>
  <c r="J128" i="6"/>
  <c r="Q127" i="6"/>
  <c r="O127" i="6"/>
  <c r="J127" i="6"/>
  <c r="Q126" i="6"/>
  <c r="O126" i="6"/>
  <c r="J126" i="6"/>
  <c r="Q125" i="6"/>
  <c r="O125" i="6"/>
  <c r="J125" i="6"/>
  <c r="Q124" i="6"/>
  <c r="O124" i="6"/>
  <c r="J124" i="6"/>
  <c r="Q123" i="6"/>
  <c r="O123" i="6"/>
  <c r="J123" i="6"/>
  <c r="Q122" i="6"/>
  <c r="J122" i="6"/>
  <c r="Q121" i="6"/>
  <c r="J121" i="6"/>
  <c r="Q120" i="6"/>
  <c r="O120" i="6"/>
  <c r="J120" i="6"/>
  <c r="Q119" i="6"/>
  <c r="O119" i="6"/>
  <c r="J119" i="6"/>
  <c r="Q118" i="6"/>
  <c r="O118" i="6"/>
  <c r="J118" i="6"/>
  <c r="Q117" i="6"/>
  <c r="O117" i="6"/>
  <c r="J117" i="6"/>
  <c r="Q116" i="6"/>
  <c r="O116" i="6"/>
  <c r="J116" i="6"/>
  <c r="Q115" i="6"/>
  <c r="O115" i="6"/>
  <c r="J115" i="6"/>
  <c r="Q114" i="6"/>
  <c r="O114" i="6"/>
  <c r="J114" i="6"/>
  <c r="Q113" i="6"/>
  <c r="O113" i="6"/>
  <c r="J113" i="6"/>
  <c r="Q112" i="6"/>
  <c r="O112" i="6"/>
  <c r="J112" i="6"/>
  <c r="Q111" i="6"/>
  <c r="O111" i="6"/>
  <c r="J111" i="6"/>
  <c r="Q110" i="6"/>
  <c r="O110" i="6"/>
  <c r="J110" i="6"/>
  <c r="Q109" i="6"/>
  <c r="O109" i="6"/>
  <c r="J109" i="6"/>
  <c r="Q108" i="6"/>
  <c r="O108" i="6"/>
  <c r="J108" i="6"/>
  <c r="Q107" i="6"/>
  <c r="O107" i="6"/>
  <c r="J107" i="6"/>
  <c r="Q106" i="6"/>
  <c r="O106" i="6"/>
  <c r="J106" i="6"/>
  <c r="Q105" i="6"/>
  <c r="O105" i="6"/>
  <c r="J105" i="6"/>
  <c r="Q104" i="6"/>
  <c r="O104" i="6"/>
  <c r="J104" i="6"/>
  <c r="Q103" i="6"/>
  <c r="O103" i="6"/>
  <c r="J103" i="6"/>
  <c r="Q102" i="6"/>
  <c r="O102" i="6"/>
  <c r="J102" i="6"/>
  <c r="Q101" i="6"/>
  <c r="O101" i="6"/>
  <c r="J101" i="6"/>
  <c r="Q100" i="6"/>
  <c r="O100" i="6"/>
  <c r="J100" i="6"/>
  <c r="Q99" i="6"/>
  <c r="O99" i="6"/>
  <c r="J99" i="6"/>
  <c r="Q98" i="6"/>
  <c r="O98" i="6"/>
  <c r="J98" i="6"/>
  <c r="Q97" i="6"/>
  <c r="O97" i="6"/>
  <c r="J97" i="6"/>
  <c r="Q96" i="6"/>
  <c r="O96" i="6"/>
  <c r="J96" i="6"/>
  <c r="Q95" i="6"/>
  <c r="O95" i="6"/>
  <c r="J95" i="6"/>
  <c r="Q94" i="6"/>
  <c r="O94" i="6"/>
  <c r="J94" i="6"/>
  <c r="Q93" i="6"/>
  <c r="O93" i="6"/>
  <c r="J93" i="6"/>
  <c r="Q92" i="6"/>
  <c r="O92" i="6"/>
  <c r="J92" i="6"/>
  <c r="J91" i="6"/>
  <c r="J90" i="6"/>
  <c r="J89" i="6"/>
  <c r="J88" i="6"/>
  <c r="J87" i="6"/>
  <c r="Q86" i="6"/>
  <c r="O86" i="6"/>
  <c r="J86" i="6"/>
  <c r="Q85" i="6"/>
  <c r="O85" i="6"/>
  <c r="J85" i="6"/>
  <c r="Q84" i="6"/>
  <c r="O84" i="6"/>
  <c r="J84" i="6"/>
  <c r="Q83" i="6"/>
  <c r="O83" i="6"/>
  <c r="J83" i="6"/>
  <c r="Q82" i="6"/>
  <c r="O82" i="6"/>
  <c r="J82" i="6"/>
  <c r="Q81" i="6"/>
  <c r="O81" i="6"/>
  <c r="J81" i="6"/>
  <c r="Q80" i="6"/>
  <c r="O80" i="6"/>
  <c r="J80" i="6"/>
  <c r="Q79" i="6"/>
  <c r="O79" i="6"/>
  <c r="J79" i="6"/>
  <c r="Q75" i="6"/>
  <c r="O75" i="6"/>
  <c r="J75" i="6"/>
  <c r="Q74" i="6"/>
  <c r="O74" i="6"/>
  <c r="J74" i="6"/>
  <c r="Q73" i="6"/>
  <c r="O73" i="6"/>
  <c r="J73" i="6"/>
  <c r="Q72" i="6"/>
  <c r="O72" i="6"/>
  <c r="J72" i="6"/>
  <c r="Q71" i="6"/>
  <c r="O71" i="6"/>
  <c r="J71" i="6"/>
  <c r="Q70" i="6"/>
  <c r="O70" i="6"/>
  <c r="J70" i="6"/>
  <c r="Q69" i="6"/>
  <c r="O69" i="6"/>
  <c r="J69" i="6"/>
  <c r="Q68" i="6"/>
  <c r="O68" i="6"/>
  <c r="J68" i="6"/>
  <c r="Q67" i="6"/>
  <c r="O67" i="6"/>
  <c r="J67" i="6"/>
  <c r="Q66" i="6"/>
  <c r="O66" i="6"/>
  <c r="J66" i="6"/>
  <c r="Q65" i="6"/>
  <c r="O65" i="6"/>
  <c r="J65" i="6"/>
  <c r="Q64" i="6"/>
  <c r="O64" i="6"/>
  <c r="J64" i="6"/>
  <c r="Q63" i="6"/>
  <c r="O63" i="6"/>
  <c r="J63" i="6"/>
  <c r="Q62" i="6"/>
  <c r="O62" i="6"/>
  <c r="J62" i="6"/>
  <c r="Q61" i="6"/>
  <c r="O61" i="6"/>
  <c r="J61" i="6"/>
  <c r="Q60" i="6"/>
  <c r="O60" i="6"/>
  <c r="J60" i="6"/>
  <c r="Q59" i="6"/>
  <c r="O59" i="6"/>
  <c r="J59" i="6"/>
  <c r="Q58" i="6"/>
  <c r="O58" i="6"/>
  <c r="J58" i="6"/>
  <c r="Q57" i="6"/>
  <c r="O57" i="6"/>
  <c r="J57" i="6"/>
  <c r="Q56" i="6"/>
  <c r="O56" i="6"/>
  <c r="J56" i="6"/>
  <c r="Q55" i="6"/>
  <c r="O55" i="6"/>
  <c r="J55" i="6"/>
  <c r="Q54" i="6"/>
  <c r="O54" i="6"/>
  <c r="J54" i="6"/>
  <c r="Q53" i="6"/>
  <c r="O53" i="6"/>
  <c r="J53" i="6"/>
  <c r="Q52" i="6"/>
  <c r="O52" i="6"/>
  <c r="J52" i="6"/>
  <c r="Q51" i="6"/>
  <c r="O51" i="6"/>
  <c r="J51" i="6"/>
  <c r="G32" i="6"/>
  <c r="G181" i="6"/>
  <c r="Q23" i="6"/>
  <c r="O23" i="6"/>
  <c r="J23" i="6"/>
  <c r="Q22" i="6"/>
  <c r="O22" i="6"/>
  <c r="J22" i="6"/>
  <c r="Q21" i="6"/>
  <c r="O21" i="6"/>
  <c r="J21" i="6"/>
  <c r="Q20" i="6"/>
  <c r="O20" i="6"/>
  <c r="J20" i="6"/>
  <c r="Q19" i="6"/>
  <c r="O19" i="6"/>
  <c r="J19" i="6"/>
  <c r="Q18" i="6"/>
  <c r="O18" i="6"/>
  <c r="J18" i="6"/>
  <c r="Q17" i="6"/>
  <c r="O17" i="6"/>
  <c r="J17" i="6"/>
  <c r="Q16" i="6"/>
  <c r="O16" i="6"/>
  <c r="J16" i="6"/>
  <c r="Q15" i="6"/>
  <c r="O15" i="6"/>
  <c r="J15" i="6"/>
  <c r="Q14" i="6"/>
  <c r="O14" i="6"/>
  <c r="J14" i="6"/>
  <c r="Q13" i="6"/>
  <c r="O13" i="6"/>
  <c r="J13" i="6"/>
  <c r="Q12" i="6"/>
  <c r="O12" i="6"/>
  <c r="J12" i="6"/>
  <c r="Q11" i="6"/>
  <c r="O11" i="6"/>
  <c r="J11" i="6"/>
  <c r="Q10" i="6"/>
  <c r="O10" i="6"/>
  <c r="J10" i="6"/>
  <c r="Q9" i="6"/>
  <c r="O9" i="6"/>
  <c r="J9" i="6"/>
  <c r="Q8" i="6"/>
  <c r="O8" i="6"/>
  <c r="J8" i="6"/>
  <c r="Q7" i="6"/>
  <c r="O7" i="6"/>
  <c r="J7" i="6"/>
  <c r="S153" i="5"/>
  <c r="Q153" i="5"/>
  <c r="S152" i="5"/>
  <c r="Q152" i="5"/>
  <c r="S151" i="5"/>
  <c r="Q151" i="5"/>
  <c r="S150" i="5"/>
  <c r="Q150" i="5"/>
  <c r="S149" i="5"/>
  <c r="Q149" i="5"/>
  <c r="S147" i="5"/>
  <c r="Q147" i="5"/>
  <c r="S146" i="5"/>
  <c r="Q146" i="5"/>
  <c r="S145" i="5"/>
  <c r="Q145" i="5"/>
  <c r="S144" i="5"/>
  <c r="Q144" i="5"/>
  <c r="S143" i="5"/>
  <c r="Q143" i="5"/>
  <c r="S142" i="5"/>
  <c r="Q142" i="5"/>
  <c r="S141" i="5"/>
  <c r="Q141" i="5"/>
  <c r="S140" i="5"/>
  <c r="Q140" i="5"/>
  <c r="S139" i="5"/>
  <c r="Q139" i="5"/>
  <c r="S138" i="5"/>
  <c r="Q138" i="5"/>
  <c r="S137" i="5"/>
  <c r="Q137" i="5"/>
  <c r="S135" i="5"/>
  <c r="Q135" i="5"/>
  <c r="S134" i="5"/>
  <c r="Q134" i="5"/>
  <c r="S133" i="5"/>
  <c r="Q133" i="5"/>
  <c r="S132" i="5"/>
  <c r="Q132" i="5"/>
  <c r="H131" i="5"/>
  <c r="S131" i="5"/>
  <c r="S130" i="5"/>
  <c r="Q130" i="5"/>
  <c r="S129" i="5"/>
  <c r="Q129" i="5"/>
  <c r="S128" i="5"/>
  <c r="Q128" i="5"/>
  <c r="S127" i="5"/>
  <c r="Q127" i="5"/>
  <c r="S126" i="5"/>
  <c r="Q126" i="5"/>
  <c r="S125" i="5"/>
  <c r="Q125" i="5"/>
  <c r="S123" i="5"/>
  <c r="Q123" i="5"/>
  <c r="S122" i="5"/>
  <c r="Q122" i="5"/>
  <c r="S121" i="5"/>
  <c r="Q121" i="5"/>
  <c r="S120" i="5"/>
  <c r="Q120" i="5"/>
  <c r="S119" i="5"/>
  <c r="Q119" i="5"/>
  <c r="S118" i="5"/>
  <c r="Q118" i="5"/>
  <c r="S117" i="5"/>
  <c r="Q117" i="5"/>
  <c r="S116" i="5"/>
  <c r="Q116" i="5"/>
  <c r="S115" i="5"/>
  <c r="Q115" i="5"/>
  <c r="S114" i="5"/>
  <c r="Q114" i="5"/>
  <c r="S113" i="5"/>
  <c r="Q113" i="5"/>
  <c r="S111" i="5"/>
  <c r="Q111" i="5"/>
  <c r="S110" i="5"/>
  <c r="Q110" i="5"/>
  <c r="S109" i="5"/>
  <c r="Q109" i="5"/>
  <c r="S108" i="5"/>
  <c r="Q108" i="5"/>
  <c r="S107" i="5"/>
  <c r="Q107" i="5"/>
  <c r="S106" i="5"/>
  <c r="Q106" i="5"/>
  <c r="S105" i="5"/>
  <c r="Q105" i="5"/>
  <c r="S104" i="5"/>
  <c r="Q104" i="5"/>
  <c r="S103" i="5"/>
  <c r="Q103" i="5"/>
  <c r="S102" i="5"/>
  <c r="Q102" i="5"/>
  <c r="S100" i="5"/>
  <c r="Q100" i="5"/>
  <c r="S99" i="5"/>
  <c r="Q99" i="5"/>
  <c r="S93" i="5"/>
  <c r="Q93" i="5"/>
  <c r="S92" i="5"/>
  <c r="Q92" i="5"/>
  <c r="S91" i="5"/>
  <c r="Q91" i="5"/>
  <c r="S90" i="5"/>
  <c r="Q90" i="5"/>
  <c r="S89" i="5"/>
  <c r="Q89" i="5"/>
  <c r="S87" i="5"/>
  <c r="Q87" i="5"/>
  <c r="S86" i="5"/>
  <c r="Q86" i="5"/>
  <c r="S85" i="5"/>
  <c r="Q85" i="5"/>
  <c r="S81" i="5"/>
  <c r="Q81" i="5"/>
  <c r="S80" i="5"/>
  <c r="Q80" i="5"/>
  <c r="S79" i="5"/>
  <c r="Q79" i="5"/>
  <c r="S78" i="5"/>
  <c r="Q78" i="5"/>
  <c r="S77" i="5"/>
  <c r="Q77" i="5"/>
  <c r="S75" i="5"/>
  <c r="Q75" i="5"/>
  <c r="S74" i="5"/>
  <c r="Q74" i="5"/>
  <c r="S73" i="5"/>
  <c r="Q73" i="5"/>
  <c r="S72" i="5"/>
  <c r="Q72" i="5"/>
  <c r="S71" i="5"/>
  <c r="Q71" i="5"/>
  <c r="S70" i="5"/>
  <c r="Q70" i="5"/>
  <c r="S69" i="5"/>
  <c r="Q69" i="5"/>
  <c r="S68" i="5"/>
  <c r="Q68" i="5"/>
  <c r="S67" i="5"/>
  <c r="Q67" i="5"/>
  <c r="S66" i="5"/>
  <c r="Q66" i="5"/>
  <c r="S65" i="5"/>
  <c r="Q65" i="5"/>
  <c r="S63" i="5"/>
  <c r="Q63" i="5"/>
  <c r="S62" i="5"/>
  <c r="Q62" i="5"/>
  <c r="S61" i="5"/>
  <c r="Q61" i="5"/>
  <c r="S60" i="5"/>
  <c r="Q60" i="5"/>
  <c r="S59" i="5"/>
  <c r="Q59" i="5"/>
  <c r="S58" i="5"/>
  <c r="Q58" i="5"/>
  <c r="S57" i="5"/>
  <c r="Q57" i="5"/>
  <c r="S56" i="5"/>
  <c r="Q56" i="5"/>
  <c r="S55" i="5"/>
  <c r="Q55" i="5"/>
  <c r="H34" i="5"/>
  <c r="S24" i="5"/>
  <c r="Q24" i="5"/>
  <c r="S23" i="5"/>
  <c r="Q23" i="5"/>
  <c r="S22" i="5"/>
  <c r="Q22" i="5"/>
  <c r="S21" i="5"/>
  <c r="Q21" i="5"/>
  <c r="S20" i="5"/>
  <c r="Q20" i="5"/>
  <c r="S19" i="5"/>
  <c r="Q19" i="5"/>
  <c r="S18" i="5"/>
  <c r="Q18" i="5"/>
  <c r="S16" i="5"/>
  <c r="Q16" i="5"/>
  <c r="S15" i="5"/>
  <c r="Q15" i="5"/>
  <c r="S14" i="5"/>
  <c r="Q14" i="5"/>
  <c r="S13" i="5"/>
  <c r="Q13" i="5"/>
  <c r="S12" i="5"/>
  <c r="Q12" i="5"/>
  <c r="S11" i="5"/>
  <c r="Q11" i="5"/>
  <c r="S10" i="5"/>
  <c r="Q10" i="5"/>
  <c r="S9" i="5"/>
  <c r="Q9" i="5"/>
  <c r="S8" i="5"/>
  <c r="Q8" i="5"/>
  <c r="S7" i="5"/>
  <c r="Q7" i="5"/>
  <c r="B3" i="5"/>
  <c r="B43" i="4"/>
  <c r="B44" i="4"/>
  <c r="B45" i="4"/>
  <c r="B46" i="4"/>
  <c r="B47" i="4"/>
  <c r="B48" i="4"/>
  <c r="B49" i="4"/>
  <c r="B50" i="4"/>
  <c r="B51" i="4"/>
  <c r="B52" i="4"/>
  <c r="B53" i="4"/>
  <c r="B54" i="4"/>
  <c r="G13" i="4"/>
  <c r="D7" i="2"/>
  <c r="Q12" i="4"/>
  <c r="O12" i="4"/>
  <c r="Q11" i="4"/>
  <c r="O11" i="4"/>
  <c r="Q10" i="4"/>
  <c r="O10" i="4"/>
  <c r="Q9" i="4"/>
  <c r="O9" i="4"/>
  <c r="Q8" i="4"/>
  <c r="O8" i="4"/>
  <c r="Q7" i="4"/>
  <c r="O7" i="4"/>
  <c r="C20" i="3"/>
  <c r="E19" i="3"/>
  <c r="D19" i="3"/>
  <c r="E18" i="3"/>
  <c r="D18" i="3"/>
  <c r="E17" i="3"/>
  <c r="D17" i="3"/>
  <c r="D16" i="3"/>
  <c r="D15" i="3"/>
  <c r="D14" i="3"/>
  <c r="D13" i="3"/>
  <c r="D11" i="3"/>
  <c r="B50" i="2"/>
  <c r="B51" i="2"/>
  <c r="B52" i="2"/>
  <c r="B53" i="2"/>
  <c r="B54" i="2"/>
  <c r="B55" i="2"/>
  <c r="B56" i="2"/>
  <c r="B57" i="2"/>
  <c r="B58" i="2"/>
  <c r="B59" i="2"/>
  <c r="B60" i="2"/>
  <c r="B61" i="2"/>
  <c r="D19" i="2"/>
  <c r="D18" i="2"/>
  <c r="D17" i="2"/>
  <c r="D16" i="2"/>
  <c r="D15" i="2"/>
  <c r="D13" i="2"/>
  <c r="D12" i="2"/>
  <c r="D9" i="2"/>
  <c r="B34" i="1"/>
  <c r="B35" i="1"/>
  <c r="B36" i="1"/>
  <c r="B37" i="1"/>
  <c r="B38" i="1"/>
  <c r="B39" i="1"/>
  <c r="B40" i="1"/>
  <c r="B41" i="1"/>
  <c r="B42" i="1"/>
  <c r="B43" i="1"/>
  <c r="B44" i="1"/>
  <c r="B45" i="1"/>
  <c r="J8" i="1"/>
  <c r="J7" i="1"/>
  <c r="Q15" i="15"/>
  <c r="G15" i="2"/>
  <c r="O11" i="17"/>
  <c r="N11" i="17"/>
  <c r="O11" i="16"/>
  <c r="E16" i="2"/>
  <c r="F16" i="2"/>
  <c r="O43" i="8"/>
  <c r="O12" i="17"/>
  <c r="E16" i="3"/>
  <c r="F16" i="3"/>
  <c r="O47" i="8"/>
  <c r="O15" i="15"/>
  <c r="E15" i="2"/>
  <c r="F15" i="2"/>
  <c r="Q11" i="16"/>
  <c r="G16" i="2"/>
  <c r="H155" i="5"/>
  <c r="Q48" i="11"/>
  <c r="Q33" i="11"/>
  <c r="Q45" i="11"/>
  <c r="Q40" i="11"/>
  <c r="S43" i="11"/>
  <c r="O33" i="8"/>
  <c r="O29" i="8"/>
  <c r="O49" i="8"/>
  <c r="O45" i="8"/>
  <c r="O31" i="8"/>
  <c r="O27" i="8"/>
  <c r="O51" i="8"/>
  <c r="H154" i="5"/>
  <c r="Q131" i="5"/>
  <c r="Q154" i="5"/>
  <c r="Q16" i="14"/>
  <c r="G14" i="2"/>
  <c r="E13" i="3"/>
  <c r="F13" i="3"/>
  <c r="O35" i="8"/>
  <c r="O10" i="16"/>
  <c r="N10" i="16"/>
  <c r="H14" i="2"/>
  <c r="H15" i="2"/>
  <c r="H16" i="2"/>
  <c r="O12" i="15"/>
  <c r="N12" i="15"/>
  <c r="O181" i="6"/>
  <c r="Q18" i="12"/>
  <c r="G12" i="2"/>
  <c r="H12" i="2"/>
  <c r="Q13" i="4"/>
  <c r="G7" i="2"/>
  <c r="Q181" i="6"/>
  <c r="O41" i="8"/>
  <c r="G7" i="10"/>
  <c r="G18" i="10"/>
  <c r="Q46" i="11"/>
  <c r="O37" i="8"/>
  <c r="D8" i="10"/>
  <c r="O13" i="4"/>
  <c r="N13" i="4"/>
  <c r="Q42" i="11"/>
  <c r="O17" i="12"/>
  <c r="N17" i="12"/>
  <c r="E13" i="2"/>
  <c r="F13" i="2"/>
  <c r="Q12" i="17"/>
  <c r="G17" i="2"/>
  <c r="H17" i="2"/>
  <c r="Q70" i="9"/>
  <c r="O18" i="12"/>
  <c r="E11" i="3"/>
  <c r="F11" i="3"/>
  <c r="S154" i="5"/>
  <c r="O39" i="8"/>
  <c r="E26" i="10"/>
  <c r="E37" i="10"/>
  <c r="Q22" i="13"/>
  <c r="G13" i="2"/>
  <c r="H13" i="2"/>
  <c r="S39" i="11"/>
  <c r="Q59" i="11"/>
  <c r="S155" i="5"/>
  <c r="E14" i="2"/>
  <c r="F14" i="2"/>
  <c r="E7" i="2"/>
  <c r="E12" i="3"/>
  <c r="F12" i="3"/>
  <c r="S66" i="11"/>
  <c r="B3" i="23"/>
  <c r="B3" i="21"/>
  <c r="D8" i="2"/>
  <c r="D8" i="3"/>
  <c r="Q11" i="9"/>
  <c r="S52" i="11"/>
  <c r="N14" i="14"/>
  <c r="Q155" i="5"/>
  <c r="D7" i="3"/>
  <c r="O8" i="8"/>
  <c r="D18" i="10"/>
  <c r="Q30" i="11"/>
  <c r="O21" i="13"/>
  <c r="N21" i="13"/>
  <c r="S30" i="11"/>
  <c r="Q28" i="7"/>
  <c r="Q155" i="7"/>
  <c r="Q14" i="9"/>
  <c r="H31" i="11"/>
  <c r="H68" i="11"/>
  <c r="S54" i="11"/>
  <c r="O28" i="7"/>
  <c r="O155" i="7"/>
  <c r="O182" i="6"/>
  <c r="Q8" i="8"/>
  <c r="G70" i="9"/>
  <c r="P70" i="9"/>
  <c r="Q17" i="12"/>
  <c r="P17" i="12"/>
  <c r="Q47" i="11"/>
  <c r="O26" i="8"/>
  <c r="O28" i="8"/>
  <c r="O30" i="8"/>
  <c r="O32" i="8"/>
  <c r="O34" i="8"/>
  <c r="O36" i="8"/>
  <c r="O38" i="8"/>
  <c r="O40" i="8"/>
  <c r="O42" i="8"/>
  <c r="O44" i="8"/>
  <c r="O46" i="8"/>
  <c r="O48" i="8"/>
  <c r="O50" i="8"/>
  <c r="O52" i="8"/>
  <c r="Q58" i="11"/>
  <c r="O11" i="9"/>
  <c r="O70" i="9"/>
  <c r="H66" i="11"/>
  <c r="R66" i="11"/>
  <c r="E17" i="2"/>
  <c r="F17" i="2"/>
  <c r="E14" i="3"/>
  <c r="F14" i="3"/>
  <c r="E15" i="3"/>
  <c r="F15" i="3"/>
  <c r="Q71" i="9"/>
  <c r="N70" i="9"/>
  <c r="P154" i="5"/>
  <c r="R154" i="5"/>
  <c r="S156" i="5"/>
  <c r="E7" i="3"/>
  <c r="F7" i="3"/>
  <c r="P13" i="4"/>
  <c r="H6" i="10"/>
  <c r="H18" i="10"/>
  <c r="E12" i="2"/>
  <c r="F12" i="2"/>
  <c r="E8" i="3"/>
  <c r="F8" i="3"/>
  <c r="E8" i="2"/>
  <c r="F8" i="2"/>
  <c r="O71" i="9"/>
  <c r="Q182" i="6"/>
  <c r="G8" i="2"/>
  <c r="H8" i="2"/>
  <c r="S31" i="11"/>
  <c r="S68" i="11"/>
  <c r="G11" i="2"/>
  <c r="Q31" i="11"/>
  <c r="Q68" i="11"/>
  <c r="D10" i="2"/>
  <c r="F7" i="2"/>
  <c r="O54" i="8"/>
  <c r="O58" i="8"/>
  <c r="Q54" i="8"/>
  <c r="Q58" i="8"/>
  <c r="Q156" i="5"/>
  <c r="H7" i="2"/>
  <c r="C48" i="1"/>
  <c r="Q66" i="11"/>
  <c r="P66" i="11"/>
  <c r="E10" i="3"/>
  <c r="E10" i="2"/>
  <c r="N58" i="8"/>
  <c r="G10" i="2"/>
  <c r="P58" i="8"/>
  <c r="D9" i="10"/>
  <c r="E9" i="10"/>
  <c r="D10" i="3"/>
  <c r="D28" i="10"/>
  <c r="E28" i="10"/>
  <c r="D11" i="2"/>
  <c r="H11" i="2"/>
  <c r="E11" i="2"/>
  <c r="F11" i="2"/>
  <c r="D20" i="3"/>
  <c r="F10" i="3"/>
  <c r="H10" i="2"/>
  <c r="G20" i="2"/>
  <c r="F10" i="2"/>
  <c r="F9" i="3"/>
  <c r="E20" i="3"/>
  <c r="D20" i="2"/>
  <c r="E20" i="2"/>
  <c r="F20" i="2"/>
  <c r="F20" i="3"/>
  <c r="H20" i="2"/>
  <c r="H30" i="24" l="1"/>
  <c r="H32" i="24" s="1"/>
  <c r="C22" i="24"/>
  <c r="D10" i="27"/>
  <c r="D22" i="27" s="1"/>
  <c r="AA22" i="27"/>
  <c r="AC22" i="27" s="1"/>
  <c r="H32" i="27"/>
  <c r="D17" i="27"/>
  <c r="D12" i="27"/>
  <c r="I27" i="27"/>
  <c r="E32" i="27"/>
  <c r="D14" i="28"/>
  <c r="I28" i="27"/>
  <c r="D6" i="28"/>
  <c r="E6" i="28" s="1"/>
  <c r="G32" i="27"/>
  <c r="I31" i="27"/>
  <c r="D10" i="28"/>
  <c r="D9" i="28"/>
  <c r="D11" i="27"/>
  <c r="D15" i="27"/>
  <c r="F32" i="27"/>
  <c r="I30" i="27"/>
  <c r="I29" i="27"/>
  <c r="I32" i="27" l="1"/>
  <c r="N28" i="27" s="1"/>
  <c r="D15"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JMTO</author>
  </authors>
  <commentList>
    <comment ref="C41" authorId="0" shapeId="0" xr:uid="{93E87353-62C8-4997-A05D-6206BE8F1ED8}">
      <text>
        <r>
          <rPr>
            <b/>
            <sz val="9"/>
            <color indexed="81"/>
            <rFont val="Tahoma"/>
            <family val="2"/>
          </rPr>
          <t>JMTO:</t>
        </r>
        <r>
          <rPr>
            <sz val="9"/>
            <color indexed="81"/>
            <rFont val="Tahoma"/>
            <family val="2"/>
          </rPr>
          <t xml:space="preserve">
Di pisah untuk FO CCTV Palikanci 2,4 M</t>
        </r>
      </text>
    </comment>
  </commentList>
</comments>
</file>

<file path=xl/sharedStrings.xml><?xml version="1.0" encoding="utf-8"?>
<sst xmlns="http://schemas.openxmlformats.org/spreadsheetml/2006/main" count="5134" uniqueCount="968">
  <si>
    <t xml:space="preserve"> </t>
  </si>
  <si>
    <t>RENCANA UMUM PENGADAAN (RUP)</t>
  </si>
  <si>
    <t>PT JASAMARGA TOLLROAD OPERATOR</t>
  </si>
  <si>
    <t>TAHUN 2023</t>
  </si>
  <si>
    <t>ISIAN</t>
  </si>
  <si>
    <t xml:space="preserve">RUMUS </t>
  </si>
  <si>
    <t>Nomor</t>
  </si>
  <si>
    <t>No. RUP</t>
  </si>
  <si>
    <t>Nama Paket/Pekerjaan</t>
  </si>
  <si>
    <t>Unit Kerja/Cost Center</t>
  </si>
  <si>
    <t>Jenis Pengadaan</t>
  </si>
  <si>
    <t>Metode Pengadaan</t>
  </si>
  <si>
    <t>Pagu Anggaran</t>
  </si>
  <si>
    <t>Waktu Mulai Pekerjaan</t>
  </si>
  <si>
    <t>Waktu Selesai Pekerjaan</t>
  </si>
  <si>
    <t>Jangka Waktu Pekerjaan (Hari)</t>
  </si>
  <si>
    <t>Waktu Mulai Pengadaan</t>
  </si>
  <si>
    <t>Waktu Selesai Pengadaan</t>
  </si>
  <si>
    <t>Jenis Anggaran</t>
  </si>
  <si>
    <t>Nilai TKDN Gabungan Barang &amp; Jasa (%)</t>
  </si>
  <si>
    <t>02.14.01.001</t>
  </si>
  <si>
    <t>Pengadaan Jasa Percetakan Foto Copy</t>
  </si>
  <si>
    <t>General Affair</t>
  </si>
  <si>
    <t>Jasa Lain</t>
  </si>
  <si>
    <t>Transaksi Langsung</t>
  </si>
  <si>
    <t>OPEX</t>
  </si>
  <si>
    <t>02.14.03.002</t>
  </si>
  <si>
    <t>Jasa Konsultansi Pendampingan Proses PBJ</t>
  </si>
  <si>
    <t xml:space="preserve">Jasa Konsultansi  </t>
  </si>
  <si>
    <t>Penunjukan Langsung</t>
  </si>
  <si>
    <t>Petunjuk Pengisian :</t>
  </si>
  <si>
    <t>1. No. RUP ( dikosongkan dulu)</t>
  </si>
  <si>
    <t>2. Nama Paket/Pekerjaan</t>
  </si>
  <si>
    <t>3. Unit Kerja/Cost Center</t>
  </si>
  <si>
    <t>4. Jenis Pengadaan (Pengadaan Barang/Jasa Konsultansi /Jasa Konstruksi/Lainnya)</t>
  </si>
  <si>
    <t>5. Metode Pengadaan (Lelang Umum/Lelang Terbatas/Seleksi Umum/Seleksi Terbatas/Pemilihan Langsung/Transaksi Langsung/Penunjukan Langsung)</t>
  </si>
  <si>
    <t>6. Pagu Anggaran</t>
  </si>
  <si>
    <t>7. Waktu Pekerjaan (dd/mm/yy) s.d (dd/mm/yy)</t>
  </si>
  <si>
    <t>8. Jangka Waktu Pekerjaan (otomatis dari inputan isian poin 6)</t>
  </si>
  <si>
    <t>9. Waktu Pengadaan (dd/mm/yy) s.d (dd/mm/yy)</t>
  </si>
  <si>
    <t>10. Jenis Anggaran (Capex/Opex)</t>
  </si>
  <si>
    <t>Ketentuan</t>
  </si>
  <si>
    <t>Agar masing-masing unit kerja dapat mengisi di sheet masing-masing</t>
  </si>
  <si>
    <t>Berikut Kode Sheet masing-masing Unit :</t>
  </si>
  <si>
    <t>GRC</t>
  </si>
  <si>
    <t>Governance, Risk, Compliance</t>
  </si>
  <si>
    <t>CS</t>
  </si>
  <si>
    <t>Customer Service</t>
  </si>
  <si>
    <t>OM</t>
  </si>
  <si>
    <t>Operation Management</t>
  </si>
  <si>
    <t>Payment</t>
  </si>
  <si>
    <t>Payment Management</t>
  </si>
  <si>
    <t>IT Planning</t>
  </si>
  <si>
    <t>IT Planning &amp; Development</t>
  </si>
  <si>
    <t>IT Infra</t>
  </si>
  <si>
    <t>IT Infrastructure &amp; Services</t>
  </si>
  <si>
    <t>HC</t>
  </si>
  <si>
    <t>Human Capital</t>
  </si>
  <si>
    <t>GA</t>
  </si>
  <si>
    <t>FA</t>
  </si>
  <si>
    <t>Finance &amp; Acccounting</t>
  </si>
  <si>
    <t>Busines</t>
  </si>
  <si>
    <t>Business Planning &amp; Development</t>
  </si>
  <si>
    <t>PMO SLFF</t>
  </si>
  <si>
    <t>Project Management Office Single Lane Free Flow</t>
  </si>
  <si>
    <t>PMO Kayu Agung</t>
  </si>
  <si>
    <t>Project Management Teknologi Operasi Ruas Kayu Agung - Palembang - Betung</t>
  </si>
  <si>
    <t>PMO Operasi</t>
  </si>
  <si>
    <t>Project Management Office Teknologi Operasi</t>
  </si>
  <si>
    <t>TOTAL RUP</t>
  </si>
  <si>
    <t>REKAPITULASI RENCANA UMUM PENGADAAN (RUP)</t>
  </si>
  <si>
    <t>No</t>
  </si>
  <si>
    <t>Nilai RUP</t>
  </si>
  <si>
    <t>Nilai KDN Minimal Unit Kerja</t>
  </si>
  <si>
    <t>Nilai TKDN Minimal Unit Kerja(%)</t>
  </si>
  <si>
    <t>Nilai KDN Ideal Unit Kerja</t>
  </si>
  <si>
    <t>Nilai TKDN Ideal Unit Kerja(%)</t>
  </si>
  <si>
    <t>Command Center</t>
  </si>
  <si>
    <t>Eksekusi Program dialihkan ke IT PlanDev dan IT Infras</t>
  </si>
  <si>
    <t>Human Capital Planning &amp; Evaluation</t>
  </si>
  <si>
    <t>Human Capital Support</t>
  </si>
  <si>
    <t>Finance &amp; Accounting</t>
  </si>
  <si>
    <t>Strategic, Planning, Governance, Risk &amp; Compliance</t>
  </si>
  <si>
    <t>PMO SLFF-MLFF</t>
  </si>
  <si>
    <t>TOTAL</t>
  </si>
  <si>
    <t>REKAPITULASI RENCANA UMUM PENGADAAN (RUP) TAHUN ANGGARAN 2023</t>
  </si>
  <si>
    <t>Unit Kerja (Department)</t>
  </si>
  <si>
    <t>Nilai RUP (Rp)</t>
  </si>
  <si>
    <t>Rekapitulasi Nilai KDN Unit Kerja (Rp)</t>
  </si>
  <si>
    <t>Rekapitulasi Nilai TKDN  Unit Kerja (%)</t>
  </si>
  <si>
    <t>PMO (Project Management Office)</t>
  </si>
  <si>
    <t>Kode RUP</t>
  </si>
  <si>
    <t>KDN</t>
  </si>
  <si>
    <t>Nilai TKDN Gabungan Barang &amp; Jasa (%) Ideal</t>
  </si>
  <si>
    <t>KDN Ideal</t>
  </si>
  <si>
    <t>TIC.RUP.2023.0001</t>
  </si>
  <si>
    <t>Jasa Lain Pekerjaan Pelayanan Informasi Lalu Lintas Pada Jasa Marga Tollroad Command Center</t>
  </si>
  <si>
    <t>Tender/Seleksi Umum</t>
  </si>
  <si>
    <t>Opex</t>
  </si>
  <si>
    <t>TIC.RUP.2023.0002</t>
  </si>
  <si>
    <t>Pekerjaan Pemeliharaan Kebersihan Gedung Kantor JMTC Tahun 2023</t>
  </si>
  <si>
    <t>Tender/Seleksi Terbatas</t>
  </si>
  <si>
    <t>TIC.RUP.2023.0003</t>
  </si>
  <si>
    <t>Pekerjaan Jasa Renovasi JMTIC Wilayah Timur</t>
  </si>
  <si>
    <t>Pekerjaan Konstruksi</t>
  </si>
  <si>
    <t>Capex</t>
  </si>
  <si>
    <t>TIC.RUP.2023.0004</t>
  </si>
  <si>
    <t>Pekerjaan Jasa Konsultan Pengawas Pekerjaan Konstruksi JMTIC Wilayah Timur</t>
  </si>
  <si>
    <t>Jasa Konsultansi</t>
  </si>
  <si>
    <t>TIC.RUP.2023.0005</t>
  </si>
  <si>
    <t>Pengadaan Perangkat Sisinfokom JMTIC Wilayah Timur</t>
  </si>
  <si>
    <t>TIC.RUP.2023.0006</t>
  </si>
  <si>
    <t>Pekerjaan Jasa Konsultan Design JMTIC Wilayah Tengah</t>
  </si>
  <si>
    <t>Pengadaan/Transaksi Langsung</t>
  </si>
  <si>
    <t>Total</t>
  </si>
  <si>
    <t>Rencana Waktu Mulai Pengadaan</t>
  </si>
  <si>
    <t>OMTS.RUP.2023.0001</t>
  </si>
  <si>
    <t>Sewa Kendaraan Patroli, PJR, PU, dan Storing Ruas Pengoperasian PT JMTO Tahun 2023</t>
  </si>
  <si>
    <t>TS</t>
  </si>
  <si>
    <t>OMTS.RUP.2023.0002</t>
  </si>
  <si>
    <t>Sewa Kendaraan Patroli dan PJR Ruas Jalan Tol Ngawi - Kertosono (JNK) dan Balikpapan - Samarinda (Balsam)</t>
  </si>
  <si>
    <t>OMTS.RUP.2023.0003</t>
  </si>
  <si>
    <t>Jasa Petugas Paramedis Ruas Jalan Tol Kunciran - Cengkareng (JKC), Cinere - Serpong (CSJ), Marga Trans Nusantara, Pondok Ranji - Ulujami, Ulujami - Kebon Jeruk (MLJ), Serpong - Balaraja (Serbaraja), dan Jakarta - Tangerang (Paket 1)</t>
  </si>
  <si>
    <t>OMTS.RUP.2023.0004</t>
  </si>
  <si>
    <t>Jasa Petugas Paramedis Ruas Jalan Tol Jakarta - Bogor - Ciawi (Jagorawi), Sedyatmo + Dalam Kota dan JORR Non S (Paket 2)</t>
  </si>
  <si>
    <t>OMTS.RUP.2023.0005</t>
  </si>
  <si>
    <t>Jasa Petugas Paramedis Ruas Jalan Tol Jakarta - Cikampek (Paket 3)</t>
  </si>
  <si>
    <t>OMTS.RUP.2023.0006</t>
  </si>
  <si>
    <t>Jasa Petugas Paramedis Ruas Jalan Tol Semarang, Solo - Ngawi (JSN), Semarang - Batang (JSB), Trans Marga Jateng (TMJ), Semarang - Demak (Paket 4)</t>
  </si>
  <si>
    <t>OMTS.RUP.2023.0007</t>
  </si>
  <si>
    <t>Jasa Petugas Paramedis Ruas Jalan Tol Surabaya - Gempol, Gempol - Pasuruan, Pandaan - Malang, Gempol - Pandaan (JPT) (Paket 5)</t>
  </si>
  <si>
    <t>OMTS.RUP.2023.0008</t>
  </si>
  <si>
    <t>Jasa Petugas Paramedis Ruas Jalan Tol Surabaya - Mojokerto, Ngawi - Kertosono, Kendaraanian - Legundi - Bunder - Manyar (Paket 6)</t>
  </si>
  <si>
    <t>OMTS.RUP.2023.0009</t>
  </si>
  <si>
    <t>Jasa Petugas Paramedis Ruas Jalan Tol Purwakarta - Bandung - Cileunyi (Purbaleunyi), Japek Elevated,  Bogor Outer Ring Road, Bogor - Ciawi - Sukabumi (Bocimi), Cimanggis - Cibitung (Paket 7)</t>
  </si>
  <si>
    <t>OMTS.RUP.2023.0010</t>
  </si>
  <si>
    <t>Jasa Petugas Paramedis Ruas Jalan Tol Medan - Kualanamu - Tebing Tinggi (MKTT), Balikpapan - Samarinda (JBS),  Manado - Bitung, Kayu Agung - Palembang - Betung (Paket 8)</t>
  </si>
  <si>
    <t>OMTS.RUP.2023.0011</t>
  </si>
  <si>
    <t>OMTS.RUP.2023.0012</t>
  </si>
  <si>
    <t>Jasa Petugas Pengemudi Ambulans Ruas Jalan Tol Semarang,  Solo - Ngawi (JSN), Semarang Batang, Trans Marga Jateng (TMJ), Semarang - Demak (Paket 2)</t>
  </si>
  <si>
    <t>OMTS.RUP.2023.0013</t>
  </si>
  <si>
    <t>Jasa Petugas Pengemudi Ambulans Ruas Jalan Tol Surabaya - Gempol, Gempol - Pasuruan, Pandaan - Malang (JPM), Gempol - Pandaan (JPT) (Paket 3)</t>
  </si>
  <si>
    <t>OMTS.RUP.2023.0014</t>
  </si>
  <si>
    <t>Jasa Petugas Pengemudi Ambulans Ruas Jalan Tol Surabaya - Mojokerto, Ngawi - Kertosono, Krian - Legundi - Bunder - Manyar (Paket 4)</t>
  </si>
  <si>
    <t>OMTS.RUP.2023.0015</t>
  </si>
  <si>
    <t>Jasa Petugas Pengemudi Ambulans Ruas Jalan Tol Japek Elevated,  Bogor  Outer Ring Road, Cimanggis - Cibitung, Bogor - Ciawi - Sukabumi (Paket 5)</t>
  </si>
  <si>
    <t>OMTS.RUP.2023.0016</t>
  </si>
  <si>
    <t>Jasa Petugas Pengemudi Ambulans Ruas Jalan Tol Medan - Kualanamu - Tebing Tinggi (KMTT),  Balikpapan - Samarinda (JBS), Manado - Bitung, Kayu Agung - Palembang - Betung, Bali - Mandara (JBT) (Paket 6)</t>
  </si>
  <si>
    <t>OMTS.RUP.2023.0017</t>
  </si>
  <si>
    <t>Jasa Petugas Pengemudi Ambulans Ruas Jalan Tol Purwakarta - Bandung - Cileunyi (Purbaleunyi) (Paket 7)</t>
  </si>
  <si>
    <t>OMTS.RUP.2023.0018</t>
  </si>
  <si>
    <t>Pekerjaan Sewa Peralatan Rescue Padaleunyi</t>
  </si>
  <si>
    <t>OMTS.RUP.2023.0019</t>
  </si>
  <si>
    <t>Sewa Kendaraan Rescue dan Peralatan Rescue Semarang</t>
  </si>
  <si>
    <t>OMTS.RUP.2023.0020</t>
  </si>
  <si>
    <t>Sewa Kendaraan Ambulans Semarang</t>
  </si>
  <si>
    <t>OMTS.RUP.2023.0021</t>
  </si>
  <si>
    <t>Sewa Kendaraan Rescue Surabaya - Gempol (Surgem)</t>
  </si>
  <si>
    <t>OMTS.RUP.2023.0022</t>
  </si>
  <si>
    <t>Sewa Kendaraan  Ambulans Surabaya - Gempol (Surgem)</t>
  </si>
  <si>
    <t>OMTS.RUP.2023.0023</t>
  </si>
  <si>
    <t>Pekerjaan Sewa Kendaraan Rescue, Peralatan Rescue Jasamarga Gempol - Pandaan (JGP)</t>
  </si>
  <si>
    <t>OMTS.RUP.2023.0024</t>
  </si>
  <si>
    <t>Sewa Kendaraan  Ambulans Jasamarga Gempol - Pandaan (JGP)</t>
  </si>
  <si>
    <t>OMTS.RUP.2023.0025</t>
  </si>
  <si>
    <t>Sewa Kendaraan Ambulans, Rescue, dan Peralatan Rescue Jasamarga Medan - Kualanamu - Tebing Tinggi (JMKT)</t>
  </si>
  <si>
    <t>OMTS.RUP.2023.0026</t>
  </si>
  <si>
    <t>Sewa Kendaraan Ambulans Ruas Surabaya - Mojokerto (JSM)</t>
  </si>
  <si>
    <t>OMTS.RUP.2023.0027</t>
  </si>
  <si>
    <t>Sewa Kendaraan Rescue dan Peralatan Rescue Jasamarga Surabaya - Mojokerto (JSM)</t>
  </si>
  <si>
    <t>OMTS.RUP.2023.0028</t>
  </si>
  <si>
    <t>Sewa Kendaraan Ambulans  dan Rescue Ruas Ngawi - Kertosono (JNK)</t>
  </si>
  <si>
    <t>OMTS.RUP.2023.0029</t>
  </si>
  <si>
    <t>Sewa Peralatan Rescue Ruas Ngawi - Kertosono (JNK)</t>
  </si>
  <si>
    <t>OMTS.RUP.2023.0030</t>
  </si>
  <si>
    <t>Sewa Kendaraan Rescue dan Peralatan Rescue  Jasamarga Ngawi - Kertosono (JNK)</t>
  </si>
  <si>
    <t>OMTS.RUP.2023.0031</t>
  </si>
  <si>
    <t>Sewa Kendaraan Ambulans Jasamarga Semarang - Batang (JSB) dan Pandaan - Malang (JPM)</t>
  </si>
  <si>
    <t>OMTS.RUP.2023.0032</t>
  </si>
  <si>
    <t>Sewa Peralatan Rescue Jasamarga Semarang - Batang  (JSB)</t>
  </si>
  <si>
    <t>OMTS.RUP.2023.0033</t>
  </si>
  <si>
    <t>Biaya Jasa Sewa Kendaraan Ambulans Jasamarga Trans Marga Jateng (TMJ), Marga Trans Nusantara (MTN), dan Palimanan - Kanci (Palikanci)</t>
  </si>
  <si>
    <t>OMTS.RUP.2023.0034</t>
  </si>
  <si>
    <t>Pekerjaan Sewa Kendaraan Ambulans dan Rescue Balikpapan - Samarinda (JBS)</t>
  </si>
  <si>
    <t>OMTS.RUP.2023.0035</t>
  </si>
  <si>
    <t>Biaya Jasa Sewa Kendaraan Ambulans Dan Rescue Marga Lingkar Jakarta (MLJ)</t>
  </si>
  <si>
    <t>OMTS.RUP.2023.0036</t>
  </si>
  <si>
    <t>Pekerjaan Jasa Sewa Kendaraan dan Peralatan Rescue Kunciran - Cengkareng (JKC)</t>
  </si>
  <si>
    <t>OMTS.RUP.2023.0037</t>
  </si>
  <si>
    <t>Pekerjaan Jasa Sewa Kendaraan dan Peralatan Rescue Cinere Serpong Jaya (CSJ)</t>
  </si>
  <si>
    <t>OMTS.RUP.2023.0038</t>
  </si>
  <si>
    <t>Jasa Sewa Kendaraan Rescue dan Alat Rescue Jasamarga (JPT dan Bogor - Ciawi - Sukabumi (Bocimi)</t>
  </si>
  <si>
    <t>OMTS.RUP.2023.0039</t>
  </si>
  <si>
    <t>Jasa Sewa Kendaraan Ambulans Jasamarga Bali Tol (JBT)</t>
  </si>
  <si>
    <t>OMTS.RUP.2023.0040</t>
  </si>
  <si>
    <t>Jasa Sewa Kendaraan Rescue Jasamarga Bali Tol (JBT)</t>
  </si>
  <si>
    <t>OMTS.RUP.2023.0041</t>
  </si>
  <si>
    <t>Pekerjaan Jasa Sewa Kendaraan Rescue + Alat Jasamarga Krian - Legundi - Bunder - Manyar (KLBM)</t>
  </si>
  <si>
    <t>OMTS.RUP.2023.0042</t>
  </si>
  <si>
    <t>Sewa Kendaraan Rescue dan Peralatan Rescue Cimanggis Cibitung Tollways (CCT)</t>
  </si>
  <si>
    <t>OMTS.RUP.2023.0043</t>
  </si>
  <si>
    <t>Pekerjaan Jasa Sewa Kendaraan dan Peralatan Rescue Cibitung Tanjung Priok Port (CTP)</t>
  </si>
  <si>
    <t>OMTS.RUP.2023.0044</t>
  </si>
  <si>
    <t>Sewa Kendaraan Kendaraan Ambulans Cimanggis Cibitung Tollways (CCT), Jasamarga Pandaan Tol (JPT) dan Jasamarga Bogor Ciawi Sukabumi (Bocimi)</t>
  </si>
  <si>
    <t>OMTS.RUP.2023.0045</t>
  </si>
  <si>
    <t>Pengadaan Jasa Pengamanan Aset Serta Kamtib Ruas Jakarta - Tangerang &amp; Pondok Ranji W2S</t>
  </si>
  <si>
    <t>OMTS.RUP.2023.0046</t>
  </si>
  <si>
    <t>Pengadaan Jasa Pengamanan Aset Serta Kamtib Ruas JORR Seksi E1, E2, E3 &amp; Ruas JORR W2U</t>
  </si>
  <si>
    <t>OMTS.RUP.2023.0047</t>
  </si>
  <si>
    <t>Pengadaan Jasa Pengamanan Aset Ruas Padaleunyi dan Palikanci Serta Kamtib Ruas Palimanan - Kanci</t>
  </si>
  <si>
    <t>OMTS.RUP.2023.0048</t>
  </si>
  <si>
    <t>Pengadaan Jasa Pengamanan Aset Serta Kamtib Ruas Semarang - Batang dan Solo - Ngawi (JSN)</t>
  </si>
  <si>
    <t>OMTS.RUP.2023.0049</t>
  </si>
  <si>
    <t>Pengadaan Jasa Pengamanan Aset Serta Kamtib Ruas Dalam Kota dan Sedyatmo</t>
  </si>
  <si>
    <t>OMTS.RUP.2023.0050</t>
  </si>
  <si>
    <t>Pengadaan Jasa Pengamanan Aset Serta Kamtib Ruas Surabaya - Gempol (Surgem) dan Probolinggo - Gempol (Porgem)</t>
  </si>
  <si>
    <t>OMTS.RUP.2023.0051</t>
  </si>
  <si>
    <t>Pengadaan Jasa Pengamanan Aset Serta Kamtib Ruas Jakarta - Cikampek</t>
  </si>
  <si>
    <t>OMTS.RUP.2023.0052</t>
  </si>
  <si>
    <t>Pengadaan Jasa Pengamanan Aset Serta Kamtib Ruas Sheikh Mohamed Bin Zayed (MBZ)</t>
  </si>
  <si>
    <t>OMTS.RUP.2023.0053</t>
  </si>
  <si>
    <t>Pengadaan Jasa Pengamanan Aset Serta Kamtib Ruas Bogor - Ciawi - Sukabumi (Bocimi) dan Cimanggis - Cibitung</t>
  </si>
  <si>
    <t>OMTS.RUP.2023.0054</t>
  </si>
  <si>
    <t>Pengadaan Jasa Pengamanan Aset Ruas Surabaya - Mojokerto</t>
  </si>
  <si>
    <t>OMTS.RUP.2023.0055</t>
  </si>
  <si>
    <t>Pengadaan Jasa Pengamanan Aset Serta Kamtib Ruas Kualanamu - Tebing Tinggi</t>
  </si>
  <si>
    <t>OMTS.RUP.2023.0056</t>
  </si>
  <si>
    <t>Pengadaan Jasa Pengamanan Aset Serta Kamtib Ruas Semarang ABC &amp; Ruas Semarang Solo (TMJ)</t>
  </si>
  <si>
    <t>OMTS.RUP.2023.0057</t>
  </si>
  <si>
    <t>Pengadaan Jasa Pengamanan Aset Serta Kamtib Ruas Jakarta - Bogor - Ciawi (Jagorawi)</t>
  </si>
  <si>
    <t>OMTS.RUP.2023.0058</t>
  </si>
  <si>
    <t>Pengadaan Jasa Pengamanan Aset Serta Kamtib Ruas Belawan - Medan - Tanjung Morawa (Belmera)</t>
  </si>
  <si>
    <t>OMTS.RUP.2023.0059</t>
  </si>
  <si>
    <t>Pengadaan Jasa Pengamanan Aset Ruas Tol Gempol Pasuruan dan Pandaan Malang dan Pandaan Tol</t>
  </si>
  <si>
    <t>OMTS.RUP.2023.0060</t>
  </si>
  <si>
    <t>Pengadaan Jasa Pengamanan Aset Serta Kamtib Ruas Ngawi - Kertosono (JNK) dan Ruas Kendaraanian - Legundi - Bunder - Manyar (KLBM) dan Jasamarga Bali Tol (JBT)</t>
  </si>
  <si>
    <t>OMTS.RUP.2023.0061</t>
  </si>
  <si>
    <t>Pengadaan Jasa Pengamanan Aset Serta Kamtib Ruas Tol Kunciran - Serpong (MTN), Kunciran - Cengkareng (JKC)</t>
  </si>
  <si>
    <t>OMTS.RUP.2023.0062</t>
  </si>
  <si>
    <t>Pengadaan Jasa Pengamanan Aset Serta Kamtib Ruas Manado - Bitung (JMB) dan Kayu Agung - Palembang Betung (SRIMP)</t>
  </si>
  <si>
    <t>OMTS.RUP.2023.0063</t>
  </si>
  <si>
    <t>Pengadaan Jasa Pengamanan Aset Serta Ruas Tol Balikpapan - Samarinda (JBS)</t>
  </si>
  <si>
    <t>OMTS.RUP.2023.0064</t>
  </si>
  <si>
    <t xml:space="preserve">Pengadaan Jasa Pengamanan Kamtib Ruas Tol Balikpapan - Samarinda (JBS) </t>
  </si>
  <si>
    <t>OMTS.RUP.2023.0065</t>
  </si>
  <si>
    <t>Pengadaan Jasa Pengamanan Kamtib RUAS Padaleunyi - Cipularang</t>
  </si>
  <si>
    <t>OMTS.RUP.2023.0066</t>
  </si>
  <si>
    <t xml:space="preserve">Pengadaan Jasa Pengamanan Aset Serta Kamtib Ruas Medan - Binjai </t>
  </si>
  <si>
    <t>OMTS.RUP.2023.0067</t>
  </si>
  <si>
    <t>Sewa Kendaraan Patroli (Hilux DC MT) Ruas Dalam Kota dan Pondok Ranji</t>
  </si>
  <si>
    <t>31/04/2023</t>
  </si>
  <si>
    <t>OMTS.RUP.2023.0068</t>
  </si>
  <si>
    <t>Kendaraan PJR Vios G 1,5 MT Ruas Palikanci, Pondok Ranji dan Gempol - Pasuruan (JGP)</t>
  </si>
  <si>
    <t>OMTS.RUP.2023.0069</t>
  </si>
  <si>
    <t>Pengadaan Sewa Kendaraan Patroli dan PJR Ruas Serpong - Balaraja (Serbaraja)</t>
  </si>
  <si>
    <t>OMTS.RUP.2023.0070</t>
  </si>
  <si>
    <t>Pengadaan Sewa Kendaraan Patroli Ruas Balikpapan - Samarinda (Balsam)</t>
  </si>
  <si>
    <t>OMTS.RUP.2023.0071</t>
  </si>
  <si>
    <t>Pengadaan Sewa Kendaraan PJR Ruas Balikpapan - Samarinda (Balsam)</t>
  </si>
  <si>
    <t>OMTS.RUP.2023.0072</t>
  </si>
  <si>
    <t>Pengadaan Sewa Kendaraan Patroli Ruas Surabaya - Gempol (Surgem)</t>
  </si>
  <si>
    <t>OMTS.RUP.2023.0073</t>
  </si>
  <si>
    <t>Pengadaan Sewa Kendaraan PJR Ruas Solo - Ngawi (JSN) dan Marga Lingkar Jakarta (MLJ)</t>
  </si>
  <si>
    <t>OMTS.RUP.2023.0074</t>
  </si>
  <si>
    <t>Pengadaan Sewa Kendaraan Patroli dan PJR Ruas Kayu Agung - Palembang Betung (SRIMP)</t>
  </si>
  <si>
    <t>OMTS.RUP.2023.0075</t>
  </si>
  <si>
    <t>Pengadaan Sewa Kendaraan Patroli dan PJR Ruas Belawan - Medan - Tanjung Morawa (Belawan - Medan - Tanjung Morawa (Belmera)</t>
  </si>
  <si>
    <t>OMTS.RUP.2023.0076</t>
  </si>
  <si>
    <t>Pengadaan Sewa Kendaraan Operasional Ruas Bogor Outer Ring Road (BORR)</t>
  </si>
  <si>
    <t>OMTS.RUP.2023.0077</t>
  </si>
  <si>
    <t>Pengadaan Sewa Kendaraan Patroli Ruas Marga Lingkar Jakarta (MLJ)</t>
  </si>
  <si>
    <t>OMTS.RUP.2023.0078</t>
  </si>
  <si>
    <t>Pengadaan Sewa Kendaraan Derek Ruas Jasamarga Pandaan Tol (JPT), Gempol -Pasuruan (JGP) dan JPM</t>
  </si>
  <si>
    <t>OMTS.RUP.2023.0079</t>
  </si>
  <si>
    <t>Pengadaan Sewa Kendaraan Derek Ruas Bali - Mandara, Surabaya - Gempol (Surgem) dan Pandaan - Malang (JSM)</t>
  </si>
  <si>
    <t>OMTS.RUP.2023.0080</t>
  </si>
  <si>
    <t>Pengadaan Sewa Kendaraan Derek Ruas Manado - Bitung (Mabit) dan Balikpapan - Samarinda (Balsam)</t>
  </si>
  <si>
    <t>OMTS.RUP.2023.0081</t>
  </si>
  <si>
    <t>Pengadaan Sewa Kendaraan Derek Ruas Belawan - Medan - Tanjung Morawa (Belmera)</t>
  </si>
  <si>
    <t>OMTS.RUP.2023.0082</t>
  </si>
  <si>
    <t>Pengadaan Sewa Kendaraan Derek Ruas Kayu Agung - Palembang Betung (SRIMP) dan Balikpapan - Samarinda (Balsam)</t>
  </si>
  <si>
    <t>OMTS.RUP.2023.0083</t>
  </si>
  <si>
    <t xml:space="preserve">Pengadaan Sewa Kendaraan Derek Ruas Balikpapan - Samarinda (Balsam) AA Club </t>
  </si>
  <si>
    <t>OMTS.RUP.2023.0084</t>
  </si>
  <si>
    <t>Pengadaan Sewa Kendaraan Derek Ruas Serpong - Balaraja (Serbaraja)</t>
  </si>
  <si>
    <t>OMTS.RUP.2023.0085</t>
  </si>
  <si>
    <t>Pengadaan Sewa Kendaraan Derek Ruas Krian - Legundi - Bunder - Manyar (KLBM)</t>
  </si>
  <si>
    <t>OMTS.RUP.2023.0086</t>
  </si>
  <si>
    <t>Pengadaan Pengemudi Patroli Ruas  Medan - Kualanamu - Tebing Tinggi (JMKT) dan Gempol - Pandaan (JPT)</t>
  </si>
  <si>
    <t>OMTS.RUP.2023.0087</t>
  </si>
  <si>
    <t>Pengadaan Petugas Derek Ruas Medan - Kualanamu - Tebing Tinggi (JMKT), Belawan - Medan - Tanjung Morawa (Belmera), Medan - Binjai (Mebi) dan Kayu Agung - Palembang Betung (SRIMP)</t>
  </si>
  <si>
    <t>OMTS.RUP.2023.0088</t>
  </si>
  <si>
    <t>Pengadaan Jasa Petugas Derek Ruas Balikpapan - Samarinda (Balsam) dan Manado - Bitung (Mabit)</t>
  </si>
  <si>
    <t>OMTS.RUP.2023.0089</t>
  </si>
  <si>
    <t>Pengadaan Jasa Petugas Derek Ruas Bali - Mandara (KLBM) dan Surabaya - Mojokerto (JSM)</t>
  </si>
  <si>
    <t>OMTS.RUP.2023.0090</t>
  </si>
  <si>
    <t>Pengadaan Jasa Petugas Derek Ruas Surabaya - Gempol (Surgem)</t>
  </si>
  <si>
    <t>OMTS.RUP.2023.0091</t>
  </si>
  <si>
    <t>Pengadaan Jasa Petugas Derek Ruas Gempol - Pandaan (JPT), Pandaan - Malang (JPM) dan Gempol - Pasuruan (JGP)</t>
  </si>
  <si>
    <t>OMTS.RUP.2023.0092</t>
  </si>
  <si>
    <t>Pengadaan Jasa Petugas Derek Ruas Bogor- Ciawi - Sukabumi (Bocimi)</t>
  </si>
  <si>
    <t>OMTS.RUP.2023.0093</t>
  </si>
  <si>
    <t>Pengadaan Jasa Petugas Derek Ruas Serpong - Balaraja (Serbaraja)</t>
  </si>
  <si>
    <t>OMTE.RUP.2023.0094</t>
  </si>
  <si>
    <t>Pengadaan Pekerjaan Jasa Kebersihan Area Gerbang Tol dan Sekitar Ruas Jakarta - Bogor - Ciawi (Jagorawi) dan Lingkungan Ruas Bogor - Ciawi - Sukabumi (Bocimi) Termasuk Perawatan Tanaman Area Gerbang Jakarta - Bogor - Ciawi (Jagorawi) dan Pencucian Rambu Ruas Bogor - Ciawi - Sukabumi (Bocimi).</t>
  </si>
  <si>
    <t>TE</t>
  </si>
  <si>
    <t>OMTE.RUP.2023.0095</t>
  </si>
  <si>
    <t>Pengadaan Pekerjaan Jasa Kebersihan Area Gerbang Tol dan Sekitar Ruas Purbaleunyi termasuk Perawatan Tanaman Gerbang Tol Cipularang dan Padaleunyi</t>
  </si>
  <si>
    <t>OMTE.RUP.2023.0096</t>
  </si>
  <si>
    <t>Pengadaan Pekerjaan Jasa Kebersihan Gerbang Tol dan Lajur Gerbang Tol Beserta Area sekitar Gerbang Tol dan Lajur Gerbang Tol serta Perawatan Tamanan di Area Gerbang Tol Ruas Jalan Tol  JORR E1, E2, dan E3 termasuk Ruas Jalan Layang Cikampek (JJC), Cibitung Tanjung Priok Port (CTP) dan Cimanggis Cibitung Tollways (CCT)</t>
  </si>
  <si>
    <t>OMTE.RUP.2023.0097</t>
  </si>
  <si>
    <t>Pengadaan Pekerjaan Jasa Kebersihan Gerbang Tol dan Lajur Gerbang Tol Beserta Area sekitar Gerbang Tol dan Lajur Gerbang Tol serta Perawatan Tamanan di Area Gerbang Tol Ruas Jalan Tol Jakarta - Tangerang dan Kantor dan Gerbang Tol Pondok Ranji</t>
  </si>
  <si>
    <t>OMTE.RUP.2023.0098</t>
  </si>
  <si>
    <t>Pengadaan Pekerjaan Jasa Kebersihan Gerbang Tol dan Lajur Gerbang Tol Beserta Area sekitar Gerbang Tol dan Lajur Gerbang Tol serta Perawatan Tamanan di Area Gerbang Tol Ruas Jalan Tol Gempol - Pandaan dan Pandaan - Malang serta Jasa Kebersihan Kantor dan Gerbang Tol Ruas Krian - Legundi - Bunder - Manyar (KLBM), Gempol - Pasuruan (JGP), Ngawi - Kertosono (JNK)</t>
  </si>
  <si>
    <t>OMTE.RUP.2023.0099</t>
  </si>
  <si>
    <t>OMTE.RUP.2023.0100</t>
  </si>
  <si>
    <t>Pengadaan Pekerjaan Jasa Kebersihan Kantor dan Gerbang Tol Ruas Wilayah Regional Nusantara</t>
  </si>
  <si>
    <t>OMTE.RUP.2023.0101</t>
  </si>
  <si>
    <t>Pengadaan Pekerjaan Jasa Kebersihan Area Gerbang Tol dan Sekitar, Jasa Kebersihan Kantor dan Gerbang Tol Ruas Marga Trans Nusantara (MTN),  Kunciran - Cengkareng (JKC), dan Cinere - Serpong (CSJ).</t>
  </si>
  <si>
    <t>OMTE.RUP.2023.0102</t>
  </si>
  <si>
    <t>Pengadaan Pekerjaan Jasa Kebersihan Gerbang Tol dan Lajur Gerbang Tol Beserta Area sekitar Gerbang Tol dan Lajur Gerbang Tol serta Perawatan Tamanan di Area Gerbang Tol Ruas Jalan Tol Surabaya - Gempol</t>
  </si>
  <si>
    <t>OMTE.RUP.2023.0103</t>
  </si>
  <si>
    <t>Pengadaan Roll Paper Wilayah Jabotabek (Paket 1)</t>
  </si>
  <si>
    <t>OMTE.RUP.2023.0104</t>
  </si>
  <si>
    <t>Pengadaan Roll Paper Wilayah Bandung dan Cirebon (Paket 2)</t>
  </si>
  <si>
    <t>OMTE.RUP.2023.0105</t>
  </si>
  <si>
    <t>Pengadaan Roll Paper Wilayah Jawa Tengah (Paket 3)</t>
  </si>
  <si>
    <t>OMTE.RUP.2023.0106</t>
  </si>
  <si>
    <t>Pengadaan Roll Paper Wilayah Jawa Timur (Paket 4)</t>
  </si>
  <si>
    <t>OMTE.RUP.2023.0107</t>
  </si>
  <si>
    <t>Pengadaan Roll Paper Wilayah Regional Nusantara dan Bali (Paket 5)</t>
  </si>
  <si>
    <t>OMTE.RUP.2023.0108</t>
  </si>
  <si>
    <t>Pengadaan Roll Paper Wilayah Jabotabek (Paket 6)</t>
  </si>
  <si>
    <t>OMTE.RUP.2023.0109</t>
  </si>
  <si>
    <t>Pengadaan Jasa Pengemudi Operasional Ruas Dalam Kota &amp; Sedyatmo dan Jagorawi (Paket 1)</t>
  </si>
  <si>
    <t>OMTE.RUP.2023.0110</t>
  </si>
  <si>
    <t>Pengadaan Jasa Pengemudi Operasional Ruas Pondok Ranji, Jakarta - Tangerang (Janger), Jakarta - Cikampek (Japek) &amp; Purbaleunyi (Paket 2)</t>
  </si>
  <si>
    <t>OMTE.RUP.2023.0111</t>
  </si>
  <si>
    <t>Pengadaan Jasa Pengemudi Operasional Ruas Marga Trans Nusantara (MTN), Kunciran -Cekareng (JKC), Cinere - Serpong (CSJ), Bogor - Ciawi - Sukabumi (Bocimi), dan Cimanggis Cibitung Tollways (CCT) serta Receptionist Ruas Cimanggis Cibitung Tollways (CCT)</t>
  </si>
  <si>
    <t>OMTE.RUP.2023.0112</t>
  </si>
  <si>
    <t>Pengadaan Jasa Pengemudi Operasional Ruas Krian - Legundi - Bunder - Manyar (KLBM) dan Surabaya - Gempol (Surgem)</t>
  </si>
  <si>
    <t>OMTE.RUP.2023.0113</t>
  </si>
  <si>
    <t>Pengadaan Jasa Pengemudi Operasional Ruas Belawan - Medan - Tanjung Morawa (Belmera) dan Medan - Kualanamu - Tebing Tinggi (JMKT)</t>
  </si>
  <si>
    <t>OMTE.RUP.2023.0114</t>
  </si>
  <si>
    <t>Pengadaan Jasa Pengemudi Operasional Ruas Semarang ABC dan Palikanci</t>
  </si>
  <si>
    <t>OMTE.RUP.2023.0115</t>
  </si>
  <si>
    <t>Pengadaan Jasa Pengemudi Operasional Ruas Medan - Binjai (Mebi)</t>
  </si>
  <si>
    <t>OMTE.RUP.2023.0116</t>
  </si>
  <si>
    <t>Pengadaan Sewa Kendaraan Operasional Ruas Pengoperasian PT JMTO (Purbaleunyi, Dalam Kota - Sedyatmo, Jakarta - Tangerang, Semarang ABC, Palikanci, Gempol -Pandaan/JPT dan Surabaya - Gempol)</t>
  </si>
  <si>
    <t>OMTE.RUP.2023.0117</t>
  </si>
  <si>
    <t>Pengadaan Sewa Kendaraan Operasional Ruas Jakarta - Tangerang (Janger), Kunciran - Cengkareng (JKC) dan Cinere - Serpong (CSJ)</t>
  </si>
  <si>
    <t>OMTE.RUP.2023.0118</t>
  </si>
  <si>
    <t>Pengadaan Sewa Kendaraan Operasional Ruas Jakarta - Cikampel (Japek) dan Bali - Mandara (JBT)</t>
  </si>
  <si>
    <t>OMTE.RUP.2023.0119</t>
  </si>
  <si>
    <t>Pengadaan Sewa Kendaraan Operasional Ruas Gempol - Pasuruan (JGP) Grand Max</t>
  </si>
  <si>
    <t>OMTE.RUP.2023.0120</t>
  </si>
  <si>
    <t>Pengadaan Sewa Kendaraan Operasional Ruas Gempol - Pasuruan (JGP) Suzuki Carry</t>
  </si>
  <si>
    <t>OMTE.RUP.2023.0121</t>
  </si>
  <si>
    <t>Pengadaan Sewa Kendaraan Operasional Ruas  Medan - Kualanamu - Tebing Tinggi (JMKT) dan Belawan - Medan - Tanjung Morawa (Belmera)</t>
  </si>
  <si>
    <t>OMTE.RUP.2023.0122</t>
  </si>
  <si>
    <t>Pengadaan Sewa Kendaraan Operasional Ruas Surabaya - Mojokerto (JSM)</t>
  </si>
  <si>
    <t>OMTE.RUP.2023.0123</t>
  </si>
  <si>
    <t>Pengadaan Sewa Kendaraan Operasional Ruas Ngawi - Kertosono (JNK), Solo - Ngawi (JSN) dan Trans Marga Jateng (TMJ)</t>
  </si>
  <si>
    <t>OMTE.RUP.2023.0124</t>
  </si>
  <si>
    <t>Pengadaan Sewa Kendaraan Operasional Ruas Pandaan - Malang (JPM)</t>
  </si>
  <si>
    <t>OMTE.RUP.2023.0125</t>
  </si>
  <si>
    <t>Pengadaan Sewa Kendaraan Operasional Ruas Balikpapan - Samarinda (Balsam) dan Manado - Bitung (Mabit)</t>
  </si>
  <si>
    <t>OMTE.RUP.2023.0126</t>
  </si>
  <si>
    <t>Pengadaan Sewa Kendaraan Operasional Ruas Serpong - Balaraja (Serbaraja) dan Semarang - Demak</t>
  </si>
  <si>
    <t>OMTE.RUP.2023.0127</t>
  </si>
  <si>
    <t>Pengadaan Sewa Kendaraan dan Pengemudi Water Tank Ruas Kunciran - Cengkareng (JKC), Cinere - Serpong (CSJ)</t>
  </si>
  <si>
    <t>OMTE.RUP.2023.0128</t>
  </si>
  <si>
    <t>Pengadaan Sewa Kendaraan dan Pengemudi Water Tank Ruas Manado - Bitung (Mabit) dan Cimanggis Cibitung Tollways (CCT)</t>
  </si>
  <si>
    <t>OMTE.RUP.2023.0129</t>
  </si>
  <si>
    <t>Pengadaan Sewa Kendaraan Water Tank Serta Pengemudi Water Tank Ruas Balikpapan - Samarinda (Balsam)</t>
  </si>
  <si>
    <t>OMTE.RUP.2023.0130</t>
  </si>
  <si>
    <t>Jasa Pengemudi dan Sewa Kendaraan Water Tank Ruas Bogor - Ciawi - Sukabumi (Bocimi) dan Ruas Solo - Ngawi (JSN)</t>
  </si>
  <si>
    <t>OMTE.RUP.2023.0131</t>
  </si>
  <si>
    <t>Jasa Pengemudi dan Sewa Kendaraan Water Tank Ruas Pondok Ranji dan Medan - Kualanamu - Tebing Tinggi (JMKT)</t>
  </si>
  <si>
    <t>OMTE.RUP.2023.0132</t>
  </si>
  <si>
    <t>Jasa Sewa Kendaraan, Pengemudi dan BBM Water Tank Ruas Pandaan - Malang (JPM)</t>
  </si>
  <si>
    <t>OMTE.RUP.2023.0133</t>
  </si>
  <si>
    <t>Jasa Sewa Kendaraan Water Tank dan Kendaraan Pembersih Ruas Kayu Agung - Palembang Betung (SRIMP)</t>
  </si>
  <si>
    <t>OMTE.RUP.2023.0134</t>
  </si>
  <si>
    <t>Jasa  Pengemudi dan Sewa Kendaraan Water Tank Ruas Balikpapan - Samarida (JSB)</t>
  </si>
  <si>
    <t>OMTE.RUP.2023.0135</t>
  </si>
  <si>
    <t>Jasa Pemeliharaan Lingkungan Ruas Tol Bocimi, Cimanggis Cibitung Tollways (CCT), Cibitung Tanjung Priok Port (CTP), Kayu Agung - Palembang Betung (SRIMP), dan Medan - Binjai (Mebi)</t>
  </si>
  <si>
    <t>```````</t>
  </si>
  <si>
    <t>#ERROR!</t>
  </si>
  <si>
    <t>Sewa Kendaraan Patroli, PJR, PU dan Storing Ruas Pengoperasian PT JMTO Tahun 2023</t>
  </si>
  <si>
    <t>Sewa Kendaraan Patroli dan PJR JNK dan Balsam</t>
  </si>
  <si>
    <t>Jasa Petugas Paramedis Ruas Jalan Tol Kunciran - Cengkareng (JKC), Cinere - Serpong (CSJ), Marga Trans Nusantara, PONDOK RANJI - ULUJAMI, Ulujami - Kebon Jeruk (MLJ), SERBARAJA Dan JAKARTA - TANGGERANG (PAKET 1)</t>
  </si>
  <si>
    <t>Jasa Petugas Paramedis Ruas Jalan Tol JAGORAWI, SEDYATMO +DALAM KOTA Dan JORR NON S (PAKET 2)</t>
  </si>
  <si>
    <t>Jasa Petugas Paramedis Ruas Jalan Tol Jakarta Cikampek (PAKET 3)</t>
  </si>
  <si>
    <t>Jasa Petugas Paramedis Ruas Jalan Tol Semarang, Solo - Ngawi (JSN), SEMARANG - BATANG (JSB), Trans Marga Jateng (TMJ), SEMARANG-DEMAK (PAKET 4)</t>
  </si>
  <si>
    <t>Jasa Petugas Paramedis Ruas Jalan Tol SURABAYA-GEMPOL, Gempol Pasuruan, Pandaan - Malang, Gempol - Pandaan (JPT) (PAKET 5)</t>
  </si>
  <si>
    <t>Jasa Petugas Paramedis Ruas Jalan Tol Surabaya Mojokerto, Ngawi - Kertosono, Krian Legundi Bunder Manyar (PAKET 6)</t>
  </si>
  <si>
    <t>Jasa Petugas Paramedis Ruas Jalan Tol PURBALEUNYI, Japek Elevated,  BOGOR OUTRING ROAD, BOCIMI, CIMANGGIS - CIBITUNG (PAKET 7)</t>
  </si>
  <si>
    <t>Jasa Petugas Paramedis Ruas Jalan TolMEDAN - KUALANAMU - TEBING TINGGI, Balikpapan Samarinda (JBS),  Manado Bitung, Kayu Agung-Palembang Betung (PAKET 8)</t>
  </si>
  <si>
    <t>Jasa Petugas Pengemudi Ambulance Ruas Jalan Tol Pondok Ranji-Ulujami, Marga Trans Nusantara, Ulujami - Kebon Jeruk (MLJ), Kunciran - Cengkareng (JKC), Cinere - Serpong (CSJ),  SERBARAJA, JORR NON S (PAKET 1)</t>
  </si>
  <si>
    <t>Jasa Petugas Pengemudi Ambulance Ruas Jalan Tol Semarang,  Solo - Ngawi (JSN), Semarang Batang, Trans Marga Jateng (TMJ), SEMARANG - DEMAK (PAKET 2)</t>
  </si>
  <si>
    <t>Jasa Petugas Pengemudi Ambulance Ruas Jalan Tol SURABAYA-GEMPOL, Gempol Pasuruan, Pandaan - Malang (JPM), Gempol - Pandaan (JPT) (PAKET 3)</t>
  </si>
  <si>
    <t>Jasa Petugas Pengemudi Ambulance Ruas Jalan Tol Surabaya Mojokerto, Ngawi - Kertosono,  Krian Legundi Bunder Manyar, (PAKET 4)</t>
  </si>
  <si>
    <t>Jasa Petugas Pengemudi Ambulance Ruas Jalan Tol Japek Elevated,  BOGOR OUTERRING ROAD, CIMANGGIS - CIBITUNG, Bocimi (PAKET 5)</t>
  </si>
  <si>
    <t>Jasa Petugas Pengemudi Ambulance Ruas Jalan Tol MEDAN - KUALANAMU - TEBING TINGGI,  Balikpapan Samarinda (JBS), Manado Bitung,Kayu Agung-Palembang Betung, Bali-Mandara (JBT) (PAKET 6)</t>
  </si>
  <si>
    <t>Jasa Petugas Pengemudi Ambulance Ruas Jalan Tol PURBALEUNYI (PAKET 7)</t>
  </si>
  <si>
    <t>Pekerjaan Sewa Peralatan Rescue  Padaleunyi</t>
  </si>
  <si>
    <t>Sewa Kendaraan Rescue dan Peralatan Rescue smrg</t>
  </si>
  <si>
    <t>Sewa Kendaraan Ambulance Semarang</t>
  </si>
  <si>
    <t xml:space="preserve">Sewa Kendaraan Rescue srgm </t>
  </si>
  <si>
    <t>Sewa Kendaraan  Ambulans Surgem</t>
  </si>
  <si>
    <t>Pekerjaan Sewa Kendaraan Rescue, Peralatan Rescue jgp</t>
  </si>
  <si>
    <t>Sewa Kendaraan  Ambulans jgp</t>
  </si>
  <si>
    <t>Sewa Kendaraan Ambulan,Rescue dan Peralatan Rescue jmkt</t>
  </si>
  <si>
    <t>Sewa Kendaraan Ambulans Ruas JSM</t>
  </si>
  <si>
    <t>Sewa Kendaraan Rescue dan Peralatan Rescue JSM</t>
  </si>
  <si>
    <t>Sewa Kendaraan Ambulan dan Rescue Ruas JNK</t>
  </si>
  <si>
    <t>Sewa Peralatan Rescue Ruas JNK</t>
  </si>
  <si>
    <t>Sewa Kendaraan Rescue dan Peralatan Rescue JSN</t>
  </si>
  <si>
    <t>Sewa Kendaraan Ambulance jsb dan jpm</t>
  </si>
  <si>
    <t>Sewa Peralatan Rescue jsb</t>
  </si>
  <si>
    <t xml:space="preserve"> Biaya  Jasa Sewa Kendaraan Ambulan TMJ, MTN dan Palikanci</t>
  </si>
  <si>
    <t xml:space="preserve"> Pekerjaan Sewa Kendaraan Ambulans dan Rescue JBS</t>
  </si>
  <si>
    <t>Biaya Jasa Sewa Kendaraan Ambulans Dan Rescue MLJ</t>
  </si>
  <si>
    <t>Pekerjaan Jasa Sewa Kendaraan dan Peralatan Rescue JKC</t>
  </si>
  <si>
    <t>Pekerjaan Jasa Sewa Kendaraan dan Peralatan Rescue csj</t>
  </si>
  <si>
    <t>Jasa Sewa Kendaraan Rescue dan Alat Rescue jpt dan bocimi</t>
  </si>
  <si>
    <t>Jasa Sewa kendaraan Ambulan jbt</t>
  </si>
  <si>
    <t>Jasa Sewa Kr Rescue jbt</t>
  </si>
  <si>
    <t>Pekerjaan Jasa Sewa Kendaraan Rescue +Alat klbm</t>
  </si>
  <si>
    <t>Sewa Kendaraan Rescue dan Peralatan Rescue CCT</t>
  </si>
  <si>
    <t>Pekerjaan Jasa Sewa Kendaraan dan Peralatan Rescue CTP</t>
  </si>
  <si>
    <t>Sewa Kendaraan Kendaraan Ambulans  CCT, JPT dan Bocimi</t>
  </si>
  <si>
    <t>Pengadaan Jasa Pengamanan Aset Serta Kamtib Ruas Semarang-Batang dan JSN</t>
  </si>
  <si>
    <t>Pengadaan Jasa Pengamanan Aset Serta Kamtib Ruas Surgem dan Porgem</t>
  </si>
  <si>
    <t>Pengadaan Jasa Pengamanan Aset Ruas Surabaya Mojokerto</t>
  </si>
  <si>
    <t>Pengadaan Jasa Pengamanan Aset Serta Kamtib Ruas Ngawi - Kertosono (JNK) dan Ruas KLBM dan JBT</t>
  </si>
  <si>
    <t>Pengadaan Jasa Pengamanan Aset Serta Kamtib Ruas Manado - Bitung (JMB) Dan  Kayu Agung - Palembang Betung (SRIMP)</t>
  </si>
  <si>
    <t>Pengadaan Jasa Pengamanan Kamtib RUAS PADALEUNYI - CIPULARANG</t>
  </si>
  <si>
    <t>Sewa Kendaraan Patroli (Hilux DC MT) RUAS DALAM KOTA dan Pondok Ranji</t>
  </si>
  <si>
    <t>Kendaraan PJR Vios G 1,5 MT RUAS PALIKANCI, Pondok Ranji dan JGP</t>
  </si>
  <si>
    <t>Pengadaan Sewa Kendaraan Patroli dan PJR Ruas SERBARAJA</t>
  </si>
  <si>
    <t>Pengadaan Sewa Kendaraan Patroli Ruas BALSAM</t>
  </si>
  <si>
    <t>Pengadaan Sewa Kendaraan PJR Ruas BALSAM</t>
  </si>
  <si>
    <t>Pengadaan Sewa Kendaraan Patroli Ruas SURGEM</t>
  </si>
  <si>
    <t>Pengadaan Sewa Kendaraan PJR Ruas JSN dan MLJ</t>
  </si>
  <si>
    <t>Pengadaan Sewa Kendaraan Patroli dan PJR Ruas SRIMP</t>
  </si>
  <si>
    <t>Pengadaan Sewa Kendaraan Patroli dan PJR Ruas BELMERA</t>
  </si>
  <si>
    <t>Pengadaan Sewa Kendaraan Operasional Ruas BORR</t>
  </si>
  <si>
    <t>Pengadaan Sewa Kendaraan Patroli Ruas MLJ</t>
  </si>
  <si>
    <t>Pengadaan Sewa Kendaraan Derek Ruas JPT, JGP dan JPM</t>
  </si>
  <si>
    <t>Pengadaan Sewa Kendaraan Derek Ruas BALI - MANDARA, Surgem dan JSM</t>
  </si>
  <si>
    <t>Pengadaan Sewa Kendaraan Derek Ruas MABIT dan Balsam</t>
  </si>
  <si>
    <t>Pengadaan Sewa Kendaraan Derek Ruas BELMERA</t>
  </si>
  <si>
    <t>Pengadaan Sewa Kendaraan Derek Ruas SRIMP dan Balsam</t>
  </si>
  <si>
    <t xml:space="preserve">Pengadaan Sewa Kendaraan Derek Ruas BALSAM AA Club </t>
  </si>
  <si>
    <t>Pengadaan Sewa Kendaraan Derek Ruas SERBARAJA</t>
  </si>
  <si>
    <t>Pengadaan Sewa kendaraan Derek Ruas KLBM</t>
  </si>
  <si>
    <t>Pengadaan Pengemudi Patroli Ruas JMKT dan JPT</t>
  </si>
  <si>
    <t>Pengadaan Petugas Derek Ruas JMKT, Belmera, Mebi dan SRIMP</t>
  </si>
  <si>
    <t>Pengadaan Jasa Petugas Derek Ruas BALSAM dan Mabit</t>
  </si>
  <si>
    <t>Pengadaan Jasa Petugas Derek Ruas BALI - MANDARA, KLBM dan JSM</t>
  </si>
  <si>
    <t>Pengadaan Jasa Petugas Derek Ruas SURGEM</t>
  </si>
  <si>
    <t>Pengadaan Jasa Petugas Derek Ruas JPT, JPM dan JGP</t>
  </si>
  <si>
    <t>Pengadaan Jasa Petugas Derek Ruas BOCIMI</t>
  </si>
  <si>
    <t>Pengadaan Jasa Petugas Derek Ruas SERBARAJA</t>
  </si>
  <si>
    <t>#REF!</t>
  </si>
  <si>
    <t>RUMUS</t>
  </si>
  <si>
    <t>Pengadaan Pekerjaan Jasa Kebersihan Area Gerbang Tol dan Sekitar Ruas Jagorawi dan Lingkungan Ruas Bocimi Termasuk Perawatan Tanaman Area Gerbang Jagorawi dan Pencucian Rambu Ruas Bocimi.</t>
  </si>
  <si>
    <t>Pengadaan Pekerjaan Jasa Kebersihan Area Gerbang Tol dan Sekitar Ruas Purbaleunyi termasuk Perawatan Tanaman Gerbang Tol (Cipularang dan Padleunyi)</t>
  </si>
  <si>
    <t>Pengadaan Pekerjaan Jasa Kebersihan Gerbang Tol dan Lajur Gerbang Tol Beserta Area sekitar Gerbang Tol dan Lajur Gerbang Tol serta Perawatan Tamanan di Area Gerbang Tol Ruas Jalan Tol  JORR E1, E2, dan E3 termasuk Ruas JJC, CTP dan CCT</t>
  </si>
  <si>
    <t>Pengadaan Pekerjaan Jasa Kebersihan Gerbang Tol dan Lajur Gerbang Tol Beserta Area sekitar Gerbang Tol dan Lajur Gerbang Tol serta Perawatan Tamanan di Area Gerbang Tol Ruas Jalan Tol Gempol - Pandaan dan Pandaan - Malang serta Jasa Kebersihan Kantor dan GT Ruas KLBM, JGP, JNK</t>
  </si>
  <si>
    <t>Pengadaan Pekerjaan Jasa Kebersihan Kantor dan GT Ruas ABC dan JSB dan JSN, Termasuk Pemeliharaan Taman Ruas JGP, dan Ruas Semarang ABC dan JSB</t>
  </si>
  <si>
    <t>Pengadaan Pekerjaan Jasa Kebersihan Kantor dan GT Ruas Wilayah Regional Nusantara</t>
  </si>
  <si>
    <t>Pengadaan Pekerjaan Jasa Kebersihan Area Gerbang Tol dan Sekitar, Jasa Kebersihan Kantor dan Gerbang Tol Ruas MTN, JKC, dan CSJ.</t>
  </si>
  <si>
    <t>Pengadaan Jasa Pengemudi Ops Ruas Dalam Kota &amp; Sedyatmo dan Jagorawi (Paket 1)</t>
  </si>
  <si>
    <t>Pengadaan Jasa Pengemudi Ops Ruas Pondok Ranji, Janger, Japek &amp; Purbaleunyi (Paket 2)</t>
  </si>
  <si>
    <t>Pengadaan Jasa Pengemudi Ops Ruas MTN, JKC, CSj, Bocimi dan CCT serta Receptionist Ruas CCT</t>
  </si>
  <si>
    <t>Pengadaan Jasa Pengemudi Ops Ruas KLBM dan Surgem</t>
  </si>
  <si>
    <t>Pengadaan Jasa Pengemudi Ops Ruas Belmera dan JMKT</t>
  </si>
  <si>
    <t>Pengadaan Jasa Pengemudi Ops Ruas Semarang ABC dan Palikanci</t>
  </si>
  <si>
    <t>Pengadaan Jasa Pengemudi Ops Ruas Mebi</t>
  </si>
  <si>
    <t>Pengadaan Sewa kendaraan Operasional Ruas Pengoperasian PT JMTO (PBLY, Dakotamo, Janger, Semarang ABC, Palikanci, JPT dan Surgem)</t>
  </si>
  <si>
    <t>Pengadaan Sewa Kendaraan Ops Ruas Janger, JKC dan CSJ</t>
  </si>
  <si>
    <t>Pengadaan Sewa Kendaraan Ops Ruas Japek dan JBT</t>
  </si>
  <si>
    <t>Pengadaan Sewa Kendaraan Ops Ruas JGP Grand Max</t>
  </si>
  <si>
    <t>Pengadaan Sewa Kendaraan Ops Ruas JGP Suzuki Carry</t>
  </si>
  <si>
    <t>Pengadaan Sewa Kendaraan Ops Ruas JMKT dan Belmera</t>
  </si>
  <si>
    <t>Pengadaan Sewa Kendaraan Ops Ruas JSM</t>
  </si>
  <si>
    <t>Pengadaan Sewa Kendaraan Ops Ruas JNK, JSN dan TMJ</t>
  </si>
  <si>
    <t>Pengadaan Sewa Kendaraan Ops Ruas JPM</t>
  </si>
  <si>
    <t>Pengadaan Sewa Kendaraan Ops Ruas Balsam dan Mabit</t>
  </si>
  <si>
    <t>Pengadaan Sewa Kendaraan Ops Ruas Serbaraja dan Semarang - Demak</t>
  </si>
  <si>
    <t>Pengadaan Sewa Kendaraan dan Pengemudi Water Tank Ruas JKC dan CSJ</t>
  </si>
  <si>
    <t>Pengadaan Sewa Kendaraan dan Pengemudi Water Tank Ruas Mabid dan CCT</t>
  </si>
  <si>
    <t>Pengadaan Sewa Kendaraan Water Tank Ruas JBS dan Balsam Serta Pengemudi Water Tank Ruas Balsam</t>
  </si>
  <si>
    <t>Jasa Pengemudi dan Sewa Kendaraan Water Tank Ruas BOCIMI dan Ruas JSN</t>
  </si>
  <si>
    <t>Jasa  Pengemudi dan Sewa Kendaraan Watertank Ruas Pondok Ranji dan JMKT</t>
  </si>
  <si>
    <t>Jasa Sewa Kr, Pengemudi dan BBM Watertank ruas JPM</t>
  </si>
  <si>
    <t>Jasa Sewa Kr Watertank dan Kr Pembersih ruas SRIMP</t>
  </si>
  <si>
    <t>Jasa  Pengemudi dan Sewa Kendaraan Watertank Ruas JSB</t>
  </si>
  <si>
    <t>Jasa Pemeliharaan Lingkungan Ruas Tol Bocimi, CCT, CTP, SRIM, dan Mebi</t>
  </si>
  <si>
    <t>Kantor Pusat</t>
  </si>
  <si>
    <t>ITINFRA.RUP.2023.0001</t>
  </si>
  <si>
    <t>Perawatan dan Pemeliharaan ETS</t>
  </si>
  <si>
    <t>IT Network &amp; Infra</t>
  </si>
  <si>
    <t>ITINFRA.RUP.2023.0002</t>
  </si>
  <si>
    <t>License monitoring infra</t>
  </si>
  <si>
    <t>Barang</t>
  </si>
  <si>
    <t>Pemeliharaan TI</t>
  </si>
  <si>
    <t>ITINFRA.RUP.2023.0003</t>
  </si>
  <si>
    <t>Pemeliharaan Perangkat TI PONDOK RANJI</t>
  </si>
  <si>
    <t>ITINFRA.RUP.2023.0004</t>
  </si>
  <si>
    <t>Pemeliharaan Perangkat TI JAPEK</t>
  </si>
  <si>
    <t>ITINFRA.RUP.2023.0005</t>
  </si>
  <si>
    <t>Pemeliharaan Perangkat TI PALIKANCI</t>
  </si>
  <si>
    <t>ITINFRA.RUP.2023.0006</t>
  </si>
  <si>
    <t>Pemeliharaan Perangkat TI SEMARANG</t>
  </si>
  <si>
    <t>ITINFRA.RUP.2023.0007</t>
  </si>
  <si>
    <t>Pemeliharaan Perangkat TI SURGEM</t>
  </si>
  <si>
    <t>Pemeliharaan FO</t>
  </si>
  <si>
    <t>ITINFRA.RUP.2023.0008</t>
  </si>
  <si>
    <t>Pemeliharaan dan Perbaikan FO Sedyatmo Dalam Kota</t>
  </si>
  <si>
    <t>ITINFRA.RUP.2023.0009</t>
  </si>
  <si>
    <t>Pemeliharaan dan Perbaikan FO Pandaan - Malang (JPM)</t>
  </si>
  <si>
    <t>ITINFRA.RUP.2023.0010</t>
  </si>
  <si>
    <t>Pemeliharaan dan Perbaikan FO Surabaya - Mojokerto (JSM)</t>
  </si>
  <si>
    <t>Pengadaan License Fortinet</t>
  </si>
  <si>
    <t>Pengadaan License Fortinet Kantor Pusat</t>
  </si>
  <si>
    <t>Pengadaan License Fortinet JPT</t>
  </si>
  <si>
    <t>Pengadaan License Fortinet JGP</t>
  </si>
  <si>
    <t>Pengadaan License Fortinet JSM</t>
  </si>
  <si>
    <t>Pengadaan License Fortinet JSN</t>
  </si>
  <si>
    <t>Pengadaan License Fortinet TMJ</t>
  </si>
  <si>
    <t>Pengadaan License Fortinet Semarang ABC</t>
  </si>
  <si>
    <t>Pengadaan License Fortinet Semarang-Batang</t>
  </si>
  <si>
    <t>Pengadaan License Fortinet PALIKANCI</t>
  </si>
  <si>
    <t>Pengadaan License Fortinet JBT</t>
  </si>
  <si>
    <t>Pengadaan License Fortinet PUEBALEUNYI</t>
  </si>
  <si>
    <t>Pengadaan License Fortinet JANGER</t>
  </si>
  <si>
    <t>Pengadaan License Fortinet MSJ</t>
  </si>
  <si>
    <t>Pengadaan License Fortinet SURGEM</t>
  </si>
  <si>
    <t>Pengadaan License Fortinet JAPEK</t>
  </si>
  <si>
    <t>Pengadaan License Fortinet JTC</t>
  </si>
  <si>
    <t>Pengadaan License Fortinet JLJ</t>
  </si>
  <si>
    <t>Pengadaan License Fortinet BELMERA</t>
  </si>
  <si>
    <t>Pengadaan License Fortinet JKC</t>
  </si>
  <si>
    <t>Pengadaan License Fortinet JMB</t>
  </si>
  <si>
    <t>Pengadaan License Fortinet JAGORAWI</t>
  </si>
  <si>
    <t>Pengadaan License Fortinet MTN</t>
  </si>
  <si>
    <t>Pengadaan License Fortinet CSJ</t>
  </si>
  <si>
    <t>Pengadaan License Fortinet JBS</t>
  </si>
  <si>
    <t>Pengadaan License Fortinet JPM</t>
  </si>
  <si>
    <t>Pengadaan License Fortinet JNK</t>
  </si>
  <si>
    <t>Pengadaan License Fortinet MLJ</t>
  </si>
  <si>
    <t>Pengadaan License Fortinet JMKT</t>
  </si>
  <si>
    <t>Pengadaan License Fortinet JJS</t>
  </si>
  <si>
    <t>ITINFRA.RUP.2023.0011</t>
  </si>
  <si>
    <t>Pengadaan License Fortinet Ruas Pengopersian PT JMTO</t>
  </si>
  <si>
    <t>Total Licensi</t>
  </si>
  <si>
    <t>Pengadaan JJS</t>
  </si>
  <si>
    <t>ITINFRA.RUP.2023.0012</t>
  </si>
  <si>
    <t>Pekerjaan Pengadaan Perangkat Back End E-Payment di Ruas Jakarta-Cikampek 2 Selatan</t>
  </si>
  <si>
    <t>MULTI RUAS</t>
  </si>
  <si>
    <t>ITINFRA.RUP.2023.0013</t>
  </si>
  <si>
    <t>Pekerjaan Pengelolaan Pembayaran Menggunakan Uang Elektronik Pada Ruas Dalam Kota - Sedyatmo, Jakarta - Cikampek, JORR E1,E2, dan E3 dan JORR W2S, Cipularang - Padaleunyi, Belawan - Medan - Tanjung Morawa, Kembangan - Ulujami, Ngawi - Kertasono (JNK) Tahun 2022 -2023</t>
  </si>
  <si>
    <t>IT Service Operation</t>
  </si>
  <si>
    <t>ITINFRA.RUP.2023.0014</t>
  </si>
  <si>
    <t>Pekerjaan Perawatan dan Perbaikan Peralatan E-Pass Ruas Jabotabek</t>
  </si>
  <si>
    <t>ITINFRA.RUP.2023.0015</t>
  </si>
  <si>
    <t>Pekerjaan Pengelolaan Pembayaran Menggunakan Uang Elektronik Pada Ruas Jakarta Tangerang, Palikanci, Surabaya - Gempol, Semarang ABC, Bogor Outer Ring Road, Semarang Solo, Gempol Pasuruan, Gempol Pandaan, Bali Mandara, Solo Ngawi, Surabaya Mojokerto, Medan Kualanamu Tebing Tinggi, Pandaan Malang</t>
  </si>
  <si>
    <t>ITINFRA.RUP.2023.0016</t>
  </si>
  <si>
    <t>Pekerjaan Pengadaan, Pemasangan, dan Pemeliharaan Sistem Informasi Kondisi Lalu Lintas Ruas Jabotabek Tahun 2015</t>
  </si>
  <si>
    <t>ITINFRA.RUP.2023.0017</t>
  </si>
  <si>
    <t>Pekerjaan Pemeliharaan dan Perbaikan VMS Lajur Kondisi Lalu Lintas Tahap II dan III Ruas Jabotabek</t>
  </si>
  <si>
    <t>ITINFRA.RUP.2023.0018</t>
  </si>
  <si>
    <t>Pekerjaan Pemeliharaan dan Perbaikan VMS Lajur Kondisi Lalu Lintas Tahap IV Ruas Jabotabek</t>
  </si>
  <si>
    <t>ITINFRA.RUP.2023.0019</t>
  </si>
  <si>
    <t>Pekerjaan Pengadaan, Pemasangan, dan Pemeliharaan Sistem Informasi Kondisi Lalu Lintas Jabotabek Tahun 2016</t>
  </si>
  <si>
    <t>ITINFRA.RUP.2023.0020</t>
  </si>
  <si>
    <t>Pekerjaan Pemeliharaan RTMS Ruas Jabodetabek</t>
  </si>
  <si>
    <t>ITINFRA.RUP.2023.0021</t>
  </si>
  <si>
    <t>Pekerjaan Pemeliharaan CCTV Dalam Gardu, CCTV Gandar, Pusmot, IPPBX dan Sport Online Ruas Dalam Kota - Sedyatmo (Dakotamo) dan Jakarta - Cikampek (Japek)</t>
  </si>
  <si>
    <t>PALIKANCI</t>
  </si>
  <si>
    <t>ITINFRA.RUP.2023.0022</t>
  </si>
  <si>
    <t>Pemeliharaan dan Perbaikan VMS dan CCTV Lajur Ruas Palikanci</t>
  </si>
  <si>
    <t>JAGORAWI</t>
  </si>
  <si>
    <t>ITINFRA.RUP.2023.0023</t>
  </si>
  <si>
    <t>Pekerjaan Pemeliharaan dan Perbaikan LLA, Lampu Sorot Gandar, dan Sarlek Ruas Jagorawi</t>
  </si>
  <si>
    <t>PURBALEUNYI</t>
  </si>
  <si>
    <t>ITINFRA.RUP.2023.0024</t>
  </si>
  <si>
    <t>Pekerjaan Pemeliharaan dan Perbaikan UPS Pada Ruas Purbaleunyi</t>
  </si>
  <si>
    <t>ITINFRA.RUP.2023.0025</t>
  </si>
  <si>
    <t>Pekerjaan Pemeliharaan dan Perbaikan VMS, CCTV dalam Gardu, CCTV Gerbang, Penangkal Petir, Peralatan Sport Online Ruas Purbaleunyi</t>
  </si>
  <si>
    <t>JORR E</t>
  </si>
  <si>
    <t>ITINFRA.RUP.2023.0026</t>
  </si>
  <si>
    <t>Pekerjaan Pemeliharaan dan Perbaikan CCTV Lajur Pemantau Lalu Lintas Ruas JORR E</t>
  </si>
  <si>
    <t>MTN</t>
  </si>
  <si>
    <t>ITINFRA.RUP.2023.0027</t>
  </si>
  <si>
    <t>Pekerjaan, Pemeliharaan dan Perbaikan CCTV Lajur Pemantau Lalu Lintas, Antrian Gerbang, dan VMS Akses Gerbang Ruas Kunciran Serpong</t>
  </si>
  <si>
    <t>JANGER</t>
  </si>
  <si>
    <t>ITINFRA.RUP.2023.0028</t>
  </si>
  <si>
    <t>Pekerjaan Pengadan, Pemasangan, dan Pemeliharaan Peralatan Tol Integrasi Pada Cabang Jakarta - Tangerang Tahun 2017</t>
  </si>
  <si>
    <t>JSM</t>
  </si>
  <si>
    <t>ITINFRA.RUP.2023.0029</t>
  </si>
  <si>
    <t>ITINFRA.RUP.2023.0030</t>
  </si>
  <si>
    <t xml:space="preserve">Pekerjaan Perawatan Peralatan Tol Seksi Ib-Iv Jalan Tol Surabaya - Mojokerto </t>
  </si>
  <si>
    <t>JAPEK</t>
  </si>
  <si>
    <t>ITINFRA.RUP.2023.0031</t>
  </si>
  <si>
    <t>Pekerjaan Pemeliharaan VMS Gardu, CCTV Lajur, CCTV Gerbang, CCTV Dalam Gardu, Pusat Monitoring, Sarana Elektronik, dan LLA Ruas Jakarta - Cikampek</t>
  </si>
  <si>
    <t>JPM</t>
  </si>
  <si>
    <t>ITINFRA.RUP.2023.0032</t>
  </si>
  <si>
    <t>Pekerjaan Pemeliharaan dan Perbaikan VMS Ruas Pandaan - Malang</t>
  </si>
  <si>
    <t>JGP</t>
  </si>
  <si>
    <t>ITINFRA.RUP.2023.0033</t>
  </si>
  <si>
    <t>Pekerjaan Pemeliharaan dan Perbaikan CCTV Lajur Ruas Gempol - Pasuruan</t>
  </si>
  <si>
    <t>JPT</t>
  </si>
  <si>
    <t>ITINFRA.RUP.2023.0034</t>
  </si>
  <si>
    <t>Pekerjaan Pemeliharaan dan Perbaikan CCTV Lajur Ruas Gempol - Pandaan</t>
  </si>
  <si>
    <t>IT SERVICE OPERATION</t>
  </si>
  <si>
    <t>PONDOK RANJI</t>
  </si>
  <si>
    <t>ITINFRA.RUP.2023.0035</t>
  </si>
  <si>
    <t>Pekerjaan Pemeliharaan dan Perbaikan CCTV Lajur Ruas Pondok Ranji</t>
  </si>
  <si>
    <t>SEDIYATMO</t>
  </si>
  <si>
    <t>ITINFRA.RUP.2023.0036</t>
  </si>
  <si>
    <t>Pekerjaan Pemeliharaan dan Perbaikan CCTV Lajur dan Pemantau Banjir Ruas Sedyatmo</t>
  </si>
  <si>
    <t>SURGEM</t>
  </si>
  <si>
    <t>ITINFRA.RUP.2023.0037</t>
  </si>
  <si>
    <t>Pekerjaan Pemeliharaan dan Perbaikan VMS Lajur, CCTV Pemantau Lalin, dan CCTV Antrian Ruas Surabaya - Gempol</t>
  </si>
  <si>
    <t>BELMERA</t>
  </si>
  <si>
    <t>ITINFRA.RUP.2023.0038</t>
  </si>
  <si>
    <t>Pekerjaan Pemeliharaan CCTV Lajur, VMS, FO dan VOIP Ruas Belawan Medan Tanjung Morawa</t>
  </si>
  <si>
    <t>SEMARANG</t>
  </si>
  <si>
    <t>ITINFRA.RUP.2023.0039</t>
  </si>
  <si>
    <t>Pekerjaan Pemeliharaan dan Perbaikan VMS Lajur Ruas Semarang</t>
  </si>
  <si>
    <t>REKAP RENCANA UMUM PENGADAAN (RUP)</t>
  </si>
  <si>
    <t>UNIT KERJA</t>
  </si>
  <si>
    <t>SUB_UNIT KERJA</t>
  </si>
  <si>
    <t>ANGGARAN TOTAL 2022 (Rp)</t>
  </si>
  <si>
    <t>GRAND TOTAL</t>
  </si>
  <si>
    <t>JUMLAH PENGADAAN SELESAI TAHUN 2022</t>
  </si>
  <si>
    <t>JUMLAH PENGADAAN AKAN DILAKUKAN 2022</t>
  </si>
  <si>
    <t>TOTAL JUMLAH PENGADAAN</t>
  </si>
  <si>
    <t>Transaction  &amp; Environment Service</t>
  </si>
  <si>
    <t>Traffic Services System &amp; Security Section</t>
  </si>
  <si>
    <t>Tambahan</t>
  </si>
  <si>
    <t>IT</t>
  </si>
  <si>
    <t>IT Infrastruktur</t>
  </si>
  <si>
    <t>HCS</t>
  </si>
  <si>
    <t>Human Capital Service Planning</t>
  </si>
  <si>
    <t>HCPE</t>
  </si>
  <si>
    <t>HUman Capital Planning</t>
  </si>
  <si>
    <t>Office Administration</t>
  </si>
  <si>
    <t xml:space="preserve">BUSINESS </t>
  </si>
  <si>
    <t>Business Development</t>
  </si>
  <si>
    <t>Nilai Pengadaan Selesai (Rp)</t>
  </si>
  <si>
    <t>RENCANA ANGGARAN PENGADAAN TW 3 &amp; 4 2022 (Rp)</t>
  </si>
  <si>
    <t>IT Application Dev and Management Section</t>
  </si>
  <si>
    <t>ITPLAN.RUP.2023.0001</t>
  </si>
  <si>
    <t>Jasa Konsultasi Pemeliharaan Aplikasi Back Office Automation PT JMTO</t>
  </si>
  <si>
    <t>ITPLAN.RUP.2023.0002</t>
  </si>
  <si>
    <t>Jasa Konsultasi UI/UX Developer</t>
  </si>
  <si>
    <t>ITPLAN.RUP.2023.0003</t>
  </si>
  <si>
    <t>Jasa Konsultasi Database Developer PT. JMTO</t>
  </si>
  <si>
    <t>ITPLAN.RUP.2023.0004</t>
  </si>
  <si>
    <t>Jasa Konsultasi IT Business Analyst</t>
  </si>
  <si>
    <t>ITPLAN.RUP.2023.0005</t>
  </si>
  <si>
    <t xml:space="preserve">Jasa Konsultasi Support Pemeliharaan Back End Developer Travoy PT Jasamarga Tollroad Operator </t>
  </si>
  <si>
    <t>ITPLAN.RUP.2023.0006</t>
  </si>
  <si>
    <t xml:space="preserve">Jasa Konsultasi Support Pemeliharaan Front End Developer Travoy PT Jasamarga Tollroad Operator </t>
  </si>
  <si>
    <t>ITPLAN.RUP.2023.0007</t>
  </si>
  <si>
    <t>Jasa Konsultansi Fullstack Developer Travoy PT Jasamarga Tollroad Operator</t>
  </si>
  <si>
    <t>ITPLAN.RUP.2023.0008</t>
  </si>
  <si>
    <t>Pengadaan Aplikasi Pajak/Keuangan</t>
  </si>
  <si>
    <t>ITPLAN.RUP.2023.0009</t>
  </si>
  <si>
    <t>Pengadaan Aplikasi HRMS</t>
  </si>
  <si>
    <t>ITPLAN.RUP.2023.0010</t>
  </si>
  <si>
    <t>Pengadaan Aplikasi E-Proc/GA</t>
  </si>
  <si>
    <t>ITPLAN.RUP.2023.0011</t>
  </si>
  <si>
    <t>Jasa Konsultansi IT Audit</t>
  </si>
  <si>
    <t>ITPLAN.RUP.2023.0012</t>
  </si>
  <si>
    <t>Penetration Test Sistem Teknologi Informasi</t>
  </si>
  <si>
    <t>ITPLAN.RUP.2023.0013</t>
  </si>
  <si>
    <t>Pekerjaan Pemeliharaan Aplikasi SMT</t>
  </si>
  <si>
    <t>01/30/2023</t>
  </si>
  <si>
    <t>IT Tech Innovation Section</t>
  </si>
  <si>
    <t>SisParkir &amp; AI-IoT</t>
  </si>
  <si>
    <t>ITPLAN.RUP.2023.0014</t>
  </si>
  <si>
    <t>Jasa Konsultasi IoT and Edge Computing Developer</t>
  </si>
  <si>
    <t>305</t>
  </si>
  <si>
    <t>ITPLAN.RUP.2023.0015</t>
  </si>
  <si>
    <t>Jasa Konsultasi Project Base Travoy Parkir</t>
  </si>
  <si>
    <t>ITPLAN.RUP.2023.0016</t>
  </si>
  <si>
    <t>Pengadaan Sistem Monitoring Tools Parkir</t>
  </si>
  <si>
    <t>ITPLAN.RUP.2023.0017</t>
  </si>
  <si>
    <t>Pengadaan Perangkat Backend Office Sistem Parkir (10 titik)</t>
  </si>
  <si>
    <t>ITPLAN.RUP.2023.0018</t>
  </si>
  <si>
    <t>Pengadaan Perangkat Manless Booth Parkir (40 Mesin)</t>
  </si>
  <si>
    <t>ITPLAN.RUP.2023.0019</t>
  </si>
  <si>
    <t>Jasa Pemasangan Perangkat Sistem Parkir Area 1 (20 titik)</t>
  </si>
  <si>
    <t>ITPLAN.RUP.2023.0020</t>
  </si>
  <si>
    <t>Jasa Pemasangan Perangkat Sistem Parkir Area 2 (20 titik)</t>
  </si>
  <si>
    <t>AVC</t>
  </si>
  <si>
    <t>ITPLAN.RUP.2023.0021</t>
  </si>
  <si>
    <t>364</t>
  </si>
  <si>
    <t>ITPLAN.RUP.2023.0022</t>
  </si>
  <si>
    <t>IT Strategy Planning Section</t>
  </si>
  <si>
    <t>ITPLAN.RUP.2023.0023</t>
  </si>
  <si>
    <t>Penggantian DMS Paket 1 Ruas Dalam Kota - Sedyatmo dan Jagorawi</t>
  </si>
  <si>
    <t>ITPLAN.RUP.2023.0024</t>
  </si>
  <si>
    <t>ITPLAN.RUP.2023.0025</t>
  </si>
  <si>
    <t>ITPLAN.RUP.2023.0026</t>
  </si>
  <si>
    <t>ITPLAN.RUP.2023.0027</t>
  </si>
  <si>
    <t>ITPLAN.RUP.2023.0028</t>
  </si>
  <si>
    <t>ITPLAN.RUP.2023.0029</t>
  </si>
  <si>
    <t>ITPLAN.RUP.2023.0030</t>
  </si>
  <si>
    <t>ITPLAN.RUP.2023.0031</t>
  </si>
  <si>
    <t>Pengadaan MR Ruas JORR Non S &amp; W2S</t>
  </si>
  <si>
    <t>ITPLAN.RUP.2023.0032</t>
  </si>
  <si>
    <t>ITPLAN.RUP.2023.0034</t>
  </si>
  <si>
    <t>ITPLAN.RUP.2023.0035</t>
  </si>
  <si>
    <t>ITPLAN.RUP.2023.0036</t>
  </si>
  <si>
    <t>ITPLAN.RUP.2023.0037</t>
  </si>
  <si>
    <t>Pekerjaan Island OAB GT Kejapanan</t>
  </si>
  <si>
    <t>ITPLAN.RUP.2023.0038</t>
  </si>
  <si>
    <t>Perbaikan System Peralatan Tol dengan Penambahan Peralatan Kantor Gerbang Tol Sidoarjo 1 (Server, PCS, PCCS, Terminal KSPT)</t>
  </si>
  <si>
    <t>IT Infrastructure?</t>
  </si>
  <si>
    <t>ITPLAN.RUP.2023.0039</t>
  </si>
  <si>
    <t>ITPLAN.RUP.2023.0040</t>
  </si>
  <si>
    <t>ITPLAN.RUP.2023.0041</t>
  </si>
  <si>
    <t>Pengadaan Peralatan Tol Ruas Jakarta - Cikampek Selatan (JJS)</t>
  </si>
  <si>
    <t>ITPLAN.RUP.2023.0042</t>
  </si>
  <si>
    <t>Pengadaan Sisinfokom Paket 1 CCTV Ruas Jakarta - Cikampek Selatan (JJS)</t>
  </si>
  <si>
    <t>ITPLAN.RUP.2023.0043</t>
  </si>
  <si>
    <t>ITPLAN.RUP.2023.0044</t>
  </si>
  <si>
    <t>Pengadaan Sisinfokom Paket 3 FO Ruas Jakarta - Cikampek Selatan (JJS)</t>
  </si>
  <si>
    <t>HCPE.RUP.2023.0001</t>
  </si>
  <si>
    <t>Jasa Konsultansi - Kamus Kompetensi</t>
  </si>
  <si>
    <t>HCPE.RUP.2023.0002</t>
  </si>
  <si>
    <t>Jasa Konsultansi - Psikotes Level Manager Area dan Assistant Manager</t>
  </si>
  <si>
    <t>HCPE.RUP.2023.0003</t>
  </si>
  <si>
    <t>Jasa Konsultansi - Psikotes Level Supervisor &amp; SO</t>
  </si>
  <si>
    <t>HCPE.RUP.2023.0004</t>
  </si>
  <si>
    <t>HCPE.RUP.2023.0005</t>
  </si>
  <si>
    <t>Jasa Konsultansi - Pelatihan /Sertifikasi K3 Umum</t>
  </si>
  <si>
    <t>HCPE.RUP.2023.0006</t>
  </si>
  <si>
    <t>Jasa Konsultansi - Pelatihan Team Building</t>
  </si>
  <si>
    <t>HCPE.RUP.2023.0007</t>
  </si>
  <si>
    <t>Jasa Konsultansi - Pelatihan Personality Building Ops</t>
  </si>
  <si>
    <t>HCPE.RUP.2023.0008</t>
  </si>
  <si>
    <t>Jasa Konsultansi - Pelatihan Safety Driving Jabotabek</t>
  </si>
  <si>
    <t>HCPE.RUP.2023.0009</t>
  </si>
  <si>
    <t>Jasa Konsultansi - Pelatihan Safety Driving Luar Jabotabek</t>
  </si>
  <si>
    <t>HCPE.RUP.2023.0010</t>
  </si>
  <si>
    <t>Jasa Konsultansi - Pelatihan Vechicle Search &amp; Rescue</t>
  </si>
  <si>
    <t>HCS.RUP.2023.0001</t>
  </si>
  <si>
    <t>Pengadaan Sergam Dinas Karyawan</t>
  </si>
  <si>
    <t xml:space="preserve"> 3200HO0521  HC Support Dep Head</t>
  </si>
  <si>
    <t>HCS.RUP.2023.0002</t>
  </si>
  <si>
    <t>Pengadaan Rompi K3 Karyawan OPS</t>
  </si>
  <si>
    <t>HCS.RUP.2023.0003</t>
  </si>
  <si>
    <t>Konsultan Aktuaria PSAK 24</t>
  </si>
  <si>
    <t>HCS.RUP.2023.0004</t>
  </si>
  <si>
    <t>Konsultan Arsip</t>
  </si>
  <si>
    <t>HCS.RUP.2023.0005</t>
  </si>
  <si>
    <t>Pengadaan Rompi dan Jaket 8 BUJT</t>
  </si>
  <si>
    <t>Revisi dibagi per Ruas dan Cek Kembali Nilai Pengadaan nya</t>
  </si>
  <si>
    <t>HCS.RUP.2023.0006</t>
  </si>
  <si>
    <t>Kelengkapan K3 Petugas MCS</t>
  </si>
  <si>
    <t>3200HO0521 HC Support Dep Head</t>
  </si>
  <si>
    <t>HCS.RUP.2023.0007</t>
  </si>
  <si>
    <t>Nutrisi Susu Petugas Operasional</t>
  </si>
  <si>
    <t>HCS.RUP.2023.0008</t>
  </si>
  <si>
    <t>UKB Direksi &amp; Karyawan</t>
  </si>
  <si>
    <t>HCS.RUP.2023.0009</t>
  </si>
  <si>
    <t>Penyemprotan Serangga Nyamuk (Fogging) Ruas &amp; Kantor Pusat</t>
  </si>
  <si>
    <t>HCS.RUP.2023.0010</t>
  </si>
  <si>
    <t>Pengukuran Polusi, Kebisingan, &amp; Pencahayaan Area Kerja</t>
  </si>
  <si>
    <t>HCS.RUP.2023.0011</t>
  </si>
  <si>
    <t>Alkes / APD Pencegahan Penyakit Ruas</t>
  </si>
  <si>
    <t>HCS.RUP.2023.0012</t>
  </si>
  <si>
    <t>Kelengkapan K3 Lainnya Ruas</t>
  </si>
  <si>
    <t>HCS.RUP.2023.0013</t>
  </si>
  <si>
    <t>Kelengkapan Sepatu Safety MCS/Recue/Teknisi</t>
  </si>
  <si>
    <t>HCS.RUP.2023.0014</t>
  </si>
  <si>
    <t>Pemeriksaan Papsmear Karyawati</t>
  </si>
  <si>
    <t>GA.RUP.2023.0001</t>
  </si>
  <si>
    <t>Penyediaan Kebutuhan Air Mineral Ruas APJT/BUJT</t>
  </si>
  <si>
    <t>GA.RUP.2023.0002</t>
  </si>
  <si>
    <t>Penyediaan Kebutuhan Air Mineral Ruas JTT dan JNT</t>
  </si>
  <si>
    <t>GA.RUP.2023.0003</t>
  </si>
  <si>
    <t>Penyediaan Kebutuhan Air Mineral Ruas JMT</t>
  </si>
  <si>
    <t>GA.RUP.2023.0004</t>
  </si>
  <si>
    <t>GA.RUP.2023.0005</t>
  </si>
  <si>
    <t>Sewa Kendaraan Operasional Kantor Pusat, Ruas, dan Teknisi SLFF</t>
  </si>
  <si>
    <t>Kalender dan Buku Agenda Tahun 2024</t>
  </si>
  <si>
    <t>FA.RUP.2023.0001</t>
  </si>
  <si>
    <t>Audit Laporan Keuangan 2023</t>
  </si>
  <si>
    <t>September 2023</t>
  </si>
  <si>
    <t>FA.RUP.2023.0002</t>
  </si>
  <si>
    <t>Laporan Penilaian Investasi Finarya 2023</t>
  </si>
  <si>
    <t>FA.RUP.2023.0003</t>
  </si>
  <si>
    <t>Laporan Penilaian Aset Jaminan Pinjaman Permata Bank 2023</t>
  </si>
  <si>
    <t>April 2023</t>
  </si>
  <si>
    <t>Juni 2023</t>
  </si>
  <si>
    <t>FA.RUP.2023.0004</t>
  </si>
  <si>
    <t>Beban Konsultan Keuangan Bisnis Parkir</t>
  </si>
  <si>
    <t>Januari 2023</t>
  </si>
  <si>
    <t>FA.RUP.2023.0005</t>
  </si>
  <si>
    <t>Laporan Transfer Pricing 2022</t>
  </si>
  <si>
    <t>Pengadaan Sewa Kendaraan Patroli dan PJR Ruas Serpong - Balaraja (SERBARAJA)+C75+C80</t>
  </si>
  <si>
    <t>GRC.RUP.2023.0001</t>
  </si>
  <si>
    <t>Sertifikasi ISO (ISO 9001 dan 45001)</t>
  </si>
  <si>
    <t>SPGRC</t>
  </si>
  <si>
    <t>Agustus 2022</t>
  </si>
  <si>
    <t>GRC.RUP.2023.0002</t>
  </si>
  <si>
    <t>Pendampingan Sertifikasi ISO 37001</t>
  </si>
  <si>
    <t>Januari 2022</t>
  </si>
  <si>
    <t>GRC.RUP.2023.0003</t>
  </si>
  <si>
    <t>Sertifikasi ISO 37001</t>
  </si>
  <si>
    <t>BUSDEV.RUP.2023.0001</t>
  </si>
  <si>
    <t>Jasa Konsultan Annual Report</t>
  </si>
  <si>
    <t>3200HO0431 Business planning &amp; development</t>
  </si>
  <si>
    <t>1/31/2023</t>
  </si>
  <si>
    <t>opex</t>
  </si>
  <si>
    <t>BUSDEV.RUP.2023.0002</t>
  </si>
  <si>
    <t>Jasa Konsultan Desain Grafis</t>
  </si>
  <si>
    <t>BUSDEV.RUP.2023.0003</t>
  </si>
  <si>
    <t>Sewa Kendaraan</t>
  </si>
  <si>
    <t>BUSDEV.RUP.2023.0004</t>
  </si>
  <si>
    <t>Jasa Penyelenggaraan Pameran</t>
  </si>
  <si>
    <t/>
  </si>
  <si>
    <t>Jasa Petugas Pengemudi Ambulans Ruas Jalan Tol Pondok Ranji - Ulujami, Marga Trans Nusantara (MTN), Ulujami - Kebon Jeruk (MLJ), Kunciran - Cengkareng (JKC), Cinere - Serpong (CSJ),  Serpong - Balaraja (Serbaraja), JORR Non S (Paket 1)</t>
  </si>
  <si>
    <t>Pekerjaan Pemeliharaan dan Perbaikan CCTV Lajur Ruas Surabaya - Mojokerto</t>
  </si>
  <si>
    <t>Pekerjaan Jasa Konsultansi Perorangan Proyek Teknologi Informasi</t>
  </si>
  <si>
    <t>300</t>
  </si>
  <si>
    <t>Penambahan Lajur OAB Exit dan Relokasi OAB Gardu 09 Entrance serta Pengalihan Lajur Gardu Single Menjadi Multi Exit 1 (satu) Lajur di GT Kejapanan Utama</t>
  </si>
  <si>
    <t>Penggantian CCTV Jalur, penggantian  Server dan Monitor Sentral Komunikasi Ruas Purbaleunyi</t>
  </si>
  <si>
    <t>Penggantian DMS Paket 2 Ruas Jakarta - Tangerang, dan Purbaleunyi</t>
  </si>
  <si>
    <t>Rekondisi Peralatan Tol Belmera</t>
  </si>
  <si>
    <t>Penambahan CCTV Lajur Belawan Medan Tanjung Morawa (12 Unit)</t>
  </si>
  <si>
    <t>ITPLAN.RUP.2023.0045</t>
  </si>
  <si>
    <t>Pekerjaan Pemasangan CCTV Lajur dan Pemantau Lingkungan Ruas Tol MTN</t>
  </si>
  <si>
    <t>Relokasi Peralatan Tol GT Sadang</t>
  </si>
  <si>
    <t>Penggantian VMS Ruas Surabaya - Gempol dan Konversi Asynchronous ke Synchronous Sistem VMS Ruas Surabaya - Gempol</t>
  </si>
  <si>
    <t>Pengadaan Peremajaan Link Jaringan Fiber Optic 24 Core Ruas Jagorawi dan FO CCTV Lajur Ruas Palikanci</t>
  </si>
  <si>
    <t>Pengadaan Sisinfokom Paket 2 DMS Ruas Jakarta - Cikampek Selatan (JJS)</t>
  </si>
  <si>
    <t>ITPLAN.RUP.2023.0033</t>
  </si>
  <si>
    <t>ITPLAN.RUP.2023.0046</t>
  </si>
  <si>
    <t>ITPLAN.RUP.2023.0047</t>
  </si>
  <si>
    <t>ITPLAN.RUP.2023.0048</t>
  </si>
  <si>
    <t>ITPLAN.RUP.2023.0049</t>
  </si>
  <si>
    <t>REKAPITULASI JUMLAH PAKET PENGADAAN RENCANA UMUM PENGADAAN (RUP) TAHUN ANGGARAN 2023</t>
  </si>
  <si>
    <t>Jumlah Total Pengadaan                                   ( Paket )</t>
  </si>
  <si>
    <t>METODE PENGADAAN</t>
  </si>
  <si>
    <t>Pengadaan Langsung</t>
  </si>
  <si>
    <t>Tender / Seleksi Terbatas</t>
  </si>
  <si>
    <t>Tender / Seleksi Umum</t>
  </si>
  <si>
    <t>TW 1</t>
  </si>
  <si>
    <t>TW 2</t>
  </si>
  <si>
    <t>TW 3</t>
  </si>
  <si>
    <t>TW 4</t>
  </si>
  <si>
    <t xml:space="preserve">Metode Pengadaan </t>
  </si>
  <si>
    <t>PERIODE TW 2023</t>
  </si>
  <si>
    <t xml:space="preserve">Jumlah </t>
  </si>
  <si>
    <t>Perbaikan Instalasi dan FO Akses CCTV dan Penggantian CCTV Jalur Ruas Soedyatmo</t>
  </si>
  <si>
    <t>Penggantian DMS 8 X 2 KM 29.850 B Ruas Sedyatmo dan DMS 12 x 3 KM 65 A Ruas Japek</t>
  </si>
  <si>
    <t>ITPLAN.RUP.2023.0050</t>
  </si>
  <si>
    <t>Pengadaan dan Pemasangan CCTV Lajur per 500m dan penggantian unit rusak Ruas Jakarta - Cikampek dan Perbaikan Instalasi, FO Akses CCTV, Penggantian CCTV, dan CCTV Dalam Gardu Ruas Jakarta - Tangerang</t>
  </si>
  <si>
    <t>Pengadaan CCTV Jalur/Lingkungan Kamtibmas Ruas JORR Non S</t>
  </si>
  <si>
    <t>Pengadaan Speed Cam/smart CCTV Ruas Dalam Kota, dan Jakarta - Tangerang dan CCTV Pemantau Motor Ruas Dalam Kota-Sedaytmo, Jagorawi, Jakarta - Tangerang, dan JORR Non S</t>
  </si>
  <si>
    <t>Penggantian dan Penambahan CCTV Lajur Ruas Semarang</t>
  </si>
  <si>
    <t>Pengadaan UPS Ruas Jakarta - Tangerang</t>
  </si>
  <si>
    <t>Pengadaan Rekondisi Server Integrasi Ruas Palikanci</t>
  </si>
  <si>
    <t>GA.RUP.2023.0006</t>
  </si>
  <si>
    <t>GA.RUP.2023.0007</t>
  </si>
  <si>
    <t>Jasa Konsultansi Pendampingan Perhitungan HEA Dalam Pelaksanaan Tender Umum</t>
  </si>
  <si>
    <t>Pengadaan Gula, Kopi, Teh dan Air Mineral di Kantor Pusat</t>
  </si>
  <si>
    <t>Jasa Pemeliharaan &amp; Perbaikan Perangkat AVC Jagorawi, JORR, Jakarta - Cikampek Tahap I</t>
  </si>
  <si>
    <t>Jasa Pemeliharaan &amp; Perbaikan Perangkat AVC Jagorawi,JORR, Jakarta - Cikampek Tahap II</t>
  </si>
  <si>
    <t>Pengadaan Pekerjaan Jasa Kebersihan Kantor dan Gerbang Tol Ruas Semarang ABC dan Semarang - Batang (JSB) dan Solo - Ngawi (JSN),  Ruas Semarang ABC dan Semarang - Batang (JSB)</t>
  </si>
  <si>
    <t>Pengadaan CCTV Akses Masuk Jalan Tol Ruas Jagorawi (Kamera + Perangkat Pendukung + Instalasi + Penangkal petir) dan Perbaikan Instalasi dan FO Akses CCTV dan Penggantian CCTV Jalur Ruas Dalam Kota</t>
  </si>
  <si>
    <t>Pengadaan dan Pemasangan Videotron dan Sound System dan Kelengkapannya Gedung Cikatama 2023</t>
  </si>
  <si>
    <t>PENGADAAN DILUAR RENCANA UMUM PENGADAAN (RUP)</t>
  </si>
  <si>
    <t>Paket Pekerjaan Realisasi</t>
  </si>
  <si>
    <t>Pengadaan Pekerjaan Jasa Kebersihan Area Gerbang Tol dan Sekitar Ruas Jakarta - Bogor - Ciawi (Jagorawi)</t>
  </si>
  <si>
    <t>Pengadaan Pekerjaan Jasa Kebersihan Gerbang Tol dan Lajur Gerbang Tol Beserta Area sekitar Gerbang Tol dan Lajur Gerbang Tol serta Perawatan Tamanan di Area Gerbang Tol Ruas Jalan Tol Surabaya - Gempol, Gempol - Pandaan dan Pandaan - Malang</t>
  </si>
  <si>
    <t>Pagu Realisasi</t>
  </si>
  <si>
    <t>Pengadaan Pekerjaan Jasa Kebersihan Gerbang Tol dan Lajur Gerbang Tol Beserta Area sekitar Gerbang Tol dan Lajur Gerbang Tol serta Perawatan Tamanan di Area Gerbang Tol Ruas Jalan Tol Jakarta - Tangerang dan JORR E1, E2, dan E3</t>
  </si>
  <si>
    <t>Pengadaan Peremajaan Link Jaringan Fiber Optic 24 Core FO CCTV Lajur Ruas Palikanci</t>
  </si>
  <si>
    <t xml:space="preserve">Pengadaan Penambahan Kapasitas Gt Kejapanan Utama Exit Gardu OAB, Relokasi OAB Gardu 09 Entrance, Switching CPU Wafer Ke Odroid, Dan Integrasi Palikanci </t>
  </si>
  <si>
    <t>Pengadaan Teknologi Informasi (Pengadaan dan Pemasangan CCTV ) Ruas Belmera 2023</t>
  </si>
  <si>
    <t>Penggantian dan Penambahan CCTV Lajur Ruas Semarang ABC</t>
  </si>
  <si>
    <t>Pengadaaan dan Penggantian CCTV dan Fo Akses CCTV Ruas Janger dan Japek</t>
  </si>
  <si>
    <t>Penggantian VMS Ruas Surabaya -Gempol dan Konversi ke Synchronous sistem VMS ruas Surabaya Gempol</t>
  </si>
  <si>
    <t>Pengadaan Di Luar RUP</t>
  </si>
  <si>
    <t>Pekerjaan Pemeliharaan Jaringan Fiber Optik JMTIC Tahun 2023</t>
  </si>
  <si>
    <t>IT Infrastructure</t>
  </si>
  <si>
    <t>Pengadaan Pekerjaan Pengecatan Marka Gerbang Tol Japek Ruas Palimanan Kanci dan Semarang ABC</t>
  </si>
  <si>
    <t>Pengadaan dan Pemasangan Kabel Optik pada Ruas Tol Jakarta-Cikampek II Selatan</t>
  </si>
  <si>
    <t>Pengadaan Sarana Pengaturan Lalu Lintas Regional Trans Jawa Tahun 2023</t>
  </si>
  <si>
    <t>Pengadaan Sarana Pengaturan Lalu Lintas Ruas JAKARTA-CIKAMPEK Tahun 2023</t>
  </si>
  <si>
    <t>Selisih Realisasi Pengadaan</t>
  </si>
  <si>
    <t>Perbaikan Instalasi FO Akses CCTV dan Penggantian CCTV Lajur dan Akses Masuk Ruas Jagorawi dan Dalam Kota</t>
  </si>
  <si>
    <t>Pengadaan Peralatan Rescue Ruas Cabang Belmera</t>
  </si>
  <si>
    <t xml:space="preserve">Jumlah Total Realisasi Pengadaan                                   </t>
  </si>
  <si>
    <t>Pekerjaan Pengadaan pemasangan VMS dan CCTV Ruas Surabaya Mojokerto</t>
  </si>
  <si>
    <t>Pekerjaan Pemeliharaan Jaringan Fiber Optik JMKT Tahun 2023-2025</t>
  </si>
  <si>
    <t>Pekerjaan Perbaikan System peralatan TOL dengan penambahan peralatan kantor gerbang GT Sidoarjo 1 dan Pengadaan,Pemasangan Server Backup pada Ruas Surabaya-Mojokerto</t>
  </si>
  <si>
    <t>Pengadaan Kontainer Ruang Istirahat dan kantor gerbang Tol Paliman 4 Ruas Tol Palikanci</t>
  </si>
  <si>
    <t>Pengadaan dan Pemasangan Papan Nama Ruas Tol Cikampek</t>
  </si>
  <si>
    <t>Jumat, 31 Maret 2023
Jam 09.00 s.d 10.30 WIB</t>
  </si>
  <si>
    <t>Waktu</t>
  </si>
  <si>
    <t>Kegiatan</t>
  </si>
  <si>
    <t>PIC</t>
  </si>
  <si>
    <t>08.45 s.d 09.00 WIB</t>
  </si>
  <si>
    <t>Persiapan dan Absen Kehadiran</t>
  </si>
  <si>
    <t>Tim Procurement</t>
  </si>
  <si>
    <t>09.00 s.d 09.05 WIB</t>
  </si>
  <si>
    <t>Pembukaan Acara</t>
  </si>
  <si>
    <t>Pembawa Acara</t>
  </si>
  <si>
    <t>09.05 s.d 09.15 WIB</t>
  </si>
  <si>
    <t>Sambutan Dir. Human Capital</t>
  </si>
  <si>
    <t>Dir. HC JMTO</t>
  </si>
  <si>
    <t>09.15 s.d 09.45 WIB</t>
  </si>
  <si>
    <t>Paparan Prosedur Implementasi TKDN</t>
  </si>
  <si>
    <t>Dept. Head GA</t>
  </si>
  <si>
    <t>09.45 s.d 10.00 WIB</t>
  </si>
  <si>
    <t>Paparan Monitoring RUP Tahun 2023</t>
  </si>
  <si>
    <t>Section Head Procurement</t>
  </si>
  <si>
    <t>10.00 s.d 10.25 WIB</t>
  </si>
  <si>
    <t>Tanya Jawab</t>
  </si>
  <si>
    <t>10.25 s.d 10.30 WIB</t>
  </si>
  <si>
    <t>Penutup</t>
  </si>
  <si>
    <t>RUNDOWN SOSIALISASI IMPLEMENTASI TKDN DAN MONITORING RUP 2023 PT JMTO</t>
  </si>
  <si>
    <t>Jumlah Realisasi Pengadaan</t>
  </si>
  <si>
    <t>Penggantian Perangkat Jaringan Komunikasi CCTV dan VMS pada Ruas Padaleunyi-Cipularang</t>
  </si>
  <si>
    <t>Pekerjaan Pemeliharaan dan Perbaikan Jaringan Fiber Optik Ruas Balmera Tahun 2023-2025</t>
  </si>
  <si>
    <t>Pekerjaan Pemeliharaan dan Perbaikan Fiber Optik Ruas Ruas Tol Pandaan -Malang 2023-2025</t>
  </si>
  <si>
    <t>Pekerjaan Pemeliharaan dan Perbaikan Jaringan Fiber Optik Ruas Padaleunyi Cipularang Tahun 2023-2024</t>
  </si>
  <si>
    <t>Pengadaan Dan Pemasangan DMS GTO 2023 pada Gerbang Cikatama Ruas Tol Jakarta-Cikampek</t>
  </si>
  <si>
    <t>580,030,500.00</t>
  </si>
  <si>
    <t>Pekerjaan Pengadaan dan Pemasangan Speed Camera Ruas Bali Mandara</t>
  </si>
  <si>
    <t>IT P&amp;D</t>
  </si>
  <si>
    <t>Pengadaan Peralatan Mini Loader Tahun 2023</t>
  </si>
  <si>
    <t>Pengadaan Stick U - Turn dan Parkiran Pool KM 120B Ruas Purbaleunyi</t>
  </si>
  <si>
    <t>Pengadaan Infrastruktur Data Warehouse Sistem Pengumpul Tol</t>
  </si>
  <si>
    <t>Pengadaan Mikrotik Routerboard Infrastruktur Data Warehouse Sistem Pengumpul Tol</t>
  </si>
  <si>
    <t>Pekerjaan pemeliharaan dan perbaikan cctv lajur ruas tol belmera,serpong-ulujami (w2s),sedaytmo,gempol-pasuruan,gempol-pandaan &amp; Pandaan -Malang</t>
  </si>
  <si>
    <t>Pekerjaan pemeliharaan peralatan tol pada ruas jalan tol MKTT , BORR,dan Pandaan-Malang tahun 2023-2024</t>
  </si>
  <si>
    <t>Pekerjaan pemeliharaan dan perbaikan cctv dalam gardu,cctv gandar,IIPBX,pusat monitoring ruas dalam kota sedyatmo pemeliharaan</t>
  </si>
  <si>
    <t>P&amp;D</t>
  </si>
  <si>
    <t>Infra</t>
  </si>
  <si>
    <t>Jumlah Pengadaan ( Paket )</t>
  </si>
  <si>
    <t>REKAPITULASI JUMLAH PAKET PENGADAAN REALISASI RENCANA UMUM PENGADAAN (RUP) TAHUN ANGGARAN 2023</t>
  </si>
  <si>
    <t>Persentase</t>
  </si>
  <si>
    <t>Jumlah Total RUP</t>
  </si>
  <si>
    <t>Jumlah Pengadaan OPEX ( Paket )</t>
  </si>
  <si>
    <t>Nilai RUP OPEX (Rp)</t>
  </si>
  <si>
    <t>Jumlah Pengadaan CAPEX ( Paket )</t>
  </si>
  <si>
    <t>Nilai RUP CAPEX (Rp)</t>
  </si>
  <si>
    <t>REKAPITULASI RENCANA UMUM PENGADAAN (RUP) TAHUN ANGGARAN 20….</t>
  </si>
  <si>
    <t>Pengadaan Di Luar Buku RUP</t>
  </si>
  <si>
    <t>REKAPITULASI JUMLAH PAKET REALISASI PENGADAAN TAHUN ANGGARAN 20…..</t>
  </si>
  <si>
    <t xml:space="preserve">Jumlah Total Paket RUP 20….           </t>
  </si>
  <si>
    <t>Nilai Kontrak OPEX (Rp)</t>
  </si>
  <si>
    <t>Nilai Kontrak CAPEX (Rp)</t>
  </si>
  <si>
    <t>REALISASI PENGADAAN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</si>
</sst>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00_);_(* \(#,##0.00\);_(* &quot;-&quot;??_);_(@_)"/>
    <numFmt numFmtId="165" formatCode="d/m/yyyy"/>
    <numFmt numFmtId="166" formatCode="_(* #,##0_);_(* \(#,##0\);_(* &quot;-&quot;??_);_(@_)"/>
    <numFmt numFmtId="167" formatCode="#,##0;\(#,##0\)"/>
    <numFmt numFmtId="168" formatCode="#,##0.00;\(#,##0.00\)"/>
    <numFmt numFmtId="169" formatCode="mmmm\-yyyy"/>
    <numFmt numFmtId="170" formatCode="_([$£-809]* #,##0.00_);_([$£-809]* \(#,##0.00\);_([$£-809]* &quot;-&quot;??_);_(@_)"/>
    <numFmt numFmtId="171" formatCode="d\ mmmm\ yyyy"/>
    <numFmt numFmtId="172" formatCode="_-* #,##0_-;\-* #,##0_-;_-* &quot;-&quot;??_-;_-@"/>
    <numFmt numFmtId="173" formatCode="_-* #,##0.00_-;\-* #,##0.00_-;_-* &quot;-&quot;??_-;_-@"/>
    <numFmt numFmtId="174" formatCode="_-* #,##0_-;\-* #,##0_-;_-* &quot;-&quot;_-;_-@"/>
    <numFmt numFmtId="175" formatCode="dd\ mmm\ yyyy"/>
    <numFmt numFmtId="176" formatCode="d\ mmm\ yyyy"/>
    <numFmt numFmtId="177" formatCode="d\-m\-yyyy"/>
    <numFmt numFmtId="178" formatCode="mmmm\ yyyy"/>
    <numFmt numFmtId="179" formatCode="dmmmyy"/>
  </numFmts>
  <fonts count="40" x14ac:knownFonts="1">
    <font>
      <sz val="11"/>
      <color rgb="FF000000"/>
      <name val="Calibri"/>
      <scheme val="minor"/>
    </font>
    <font>
      <sz val="11"/>
      <color theme="1"/>
      <name val="Calibri"/>
      <family val="2"/>
      <scheme val="minor"/>
    </font>
    <font>
      <sz val="11"/>
      <name val="Calibri"/>
      <family val="2"/>
    </font>
    <font>
      <b/>
      <sz val="11"/>
      <name val="Calibri"/>
      <family val="2"/>
    </font>
    <font>
      <b/>
      <i/>
      <u/>
      <sz val="16"/>
      <color rgb="FFFF0000"/>
      <name val="Calibri"/>
      <family val="2"/>
    </font>
    <font>
      <i/>
      <sz val="12"/>
      <color rgb="FFFF0000"/>
      <name val="Calibri"/>
      <family val="2"/>
    </font>
    <font>
      <i/>
      <sz val="12"/>
      <name val="Calibri"/>
      <family val="2"/>
    </font>
    <font>
      <sz val="11"/>
      <name val="Calibri"/>
      <family val="2"/>
    </font>
    <font>
      <sz val="11"/>
      <color rgb="FF000000"/>
      <name val="Calibri"/>
      <family val="2"/>
    </font>
    <font>
      <b/>
      <sz val="11"/>
      <color rgb="FF000000"/>
      <name val="Calibri"/>
      <family val="2"/>
    </font>
    <font>
      <sz val="11"/>
      <color rgb="FFFFFFFF"/>
      <name val="Calibri"/>
      <family val="2"/>
    </font>
    <font>
      <sz val="11"/>
      <color rgb="FFFF0000"/>
      <name val="Calibri"/>
      <family val="2"/>
    </font>
    <font>
      <sz val="10"/>
      <name val="Tahoma"/>
      <family val="2"/>
    </font>
    <font>
      <b/>
      <i/>
      <u/>
      <sz val="16"/>
      <name val="Calibri"/>
      <family val="2"/>
    </font>
    <font>
      <i/>
      <sz val="16"/>
      <name val="Calibri"/>
      <family val="2"/>
    </font>
    <font>
      <sz val="11"/>
      <color rgb="FFC00000"/>
      <name val="Calibri"/>
      <family val="2"/>
    </font>
    <font>
      <sz val="10"/>
      <color rgb="FF000000"/>
      <name val="Arial"/>
      <family val="2"/>
    </font>
    <font>
      <b/>
      <sz val="11"/>
      <color rgb="FFFF0000"/>
      <name val="Calibri"/>
      <family val="2"/>
    </font>
    <font>
      <b/>
      <i/>
      <u/>
      <sz val="16"/>
      <color rgb="FFFF0000"/>
      <name val="Calibri"/>
      <family val="2"/>
    </font>
    <font>
      <i/>
      <sz val="12"/>
      <color rgb="FF000000"/>
      <name val="Calibri"/>
      <family val="2"/>
    </font>
    <font>
      <b/>
      <sz val="11"/>
      <color rgb="FFC00000"/>
      <name val="Calibri"/>
      <family val="2"/>
    </font>
    <font>
      <sz val="12"/>
      <color rgb="FF000000"/>
      <name val="Calibri"/>
      <family val="2"/>
    </font>
    <font>
      <i/>
      <sz val="11"/>
      <color rgb="FFFF0000"/>
      <name val="Calibri"/>
      <family val="2"/>
    </font>
    <font>
      <i/>
      <sz val="11"/>
      <name val="Calibri"/>
      <family val="2"/>
    </font>
    <font>
      <sz val="11"/>
      <color rgb="FF111111"/>
      <name val="Calibri"/>
      <family val="2"/>
    </font>
    <font>
      <sz val="11"/>
      <color rgb="FF000000"/>
      <name val="Arial"/>
      <family val="2"/>
    </font>
    <font>
      <b/>
      <i/>
      <u/>
      <sz val="16"/>
      <color rgb="FFFF0000"/>
      <name val="Calibri"/>
      <family val="2"/>
    </font>
    <font>
      <b/>
      <sz val="11"/>
      <name val="Calibri"/>
      <family val="2"/>
    </font>
    <font>
      <sz val="11"/>
      <color rgb="FF000000"/>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sz val="9"/>
      <color indexed="81"/>
      <name val="Tahoma"/>
      <family val="2"/>
    </font>
    <font>
      <b/>
      <sz val="9"/>
      <color indexed="81"/>
      <name val="Tahoma"/>
      <family val="2"/>
    </font>
    <font>
      <b/>
      <sz val="9"/>
      <color rgb="FF000000"/>
      <name val="Tahoma"/>
      <family val="2"/>
    </font>
    <font>
      <b/>
      <sz val="12"/>
      <name val="Calibri"/>
      <family val="2"/>
    </font>
    <font>
      <b/>
      <sz val="10"/>
      <color theme="1"/>
      <name val="Tahoma"/>
      <family val="2"/>
    </font>
    <font>
      <sz val="10"/>
      <color theme="1"/>
      <name val="Tahoma"/>
      <family val="2"/>
    </font>
    <font>
      <sz val="9"/>
      <name val="Roboto"/>
    </font>
    <font>
      <sz val="9"/>
      <color rgb="FF1F1F1F"/>
      <name val="Roboto"/>
    </font>
  </fonts>
  <fills count="15">
    <fill>
      <patternFill patternType="none"/>
    </fill>
    <fill>
      <patternFill patternType="gray125"/>
    </fill>
    <fill>
      <patternFill patternType="solid">
        <fgColor rgb="FFC00000"/>
        <bgColor rgb="FFC00000"/>
      </patternFill>
    </fill>
    <fill>
      <patternFill patternType="solid">
        <fgColor rgb="FFFFC000"/>
        <bgColor rgb="FFFFC000"/>
      </patternFill>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FCFCFF"/>
        <bgColor rgb="FFFCFCFF"/>
      </patternFill>
    </fill>
    <fill>
      <patternFill patternType="solid">
        <fgColor theme="8" tint="0.79998168889431442"/>
        <bgColor indexed="64"/>
      </patternFill>
    </fill>
    <fill>
      <patternFill patternType="solid">
        <fgColor theme="8" tint="0.79998168889431442"/>
        <bgColor rgb="FFD8D8D8"/>
      </patternFill>
    </fill>
    <fill>
      <patternFill patternType="solid">
        <fgColor theme="0"/>
        <bgColor indexed="64"/>
      </patternFill>
    </fill>
    <fill>
      <patternFill patternType="solid">
        <fgColor theme="0"/>
        <bgColor rgb="FFD8D8D8"/>
      </patternFill>
    </fill>
    <fill>
      <patternFill patternType="solid">
        <fgColor rgb="FFFFFF00"/>
        <bgColor indexed="64"/>
      </patternFill>
    </fill>
    <fill>
      <patternFill patternType="solid">
        <fgColor rgb="FFFFFF00"/>
        <bgColor rgb="FFFFFFFF"/>
      </patternFill>
    </fill>
    <fill>
      <patternFill patternType="solid">
        <fgColor theme="2" tint="-0.34998626667073579"/>
        <bgColor indexed="64"/>
      </patternFill>
    </fill>
  </fills>
  <borders count="85">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4472C4"/>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diagonal/>
    </border>
    <border>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rgb="FF000000"/>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bottom style="medium">
        <color indexed="64"/>
      </bottom>
      <diagonal/>
    </border>
    <border>
      <left style="thin">
        <color rgb="FF000000"/>
      </left>
      <right/>
      <top style="thin">
        <color rgb="FF000000"/>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164" fontId="28" fillId="0" borderId="0" applyFont="0" applyFill="0" applyBorder="0" applyAlignment="0" applyProtection="0"/>
    <xf numFmtId="9" fontId="28" fillId="0" borderId="0" applyFont="0" applyFill="0" applyBorder="0" applyAlignment="0" applyProtection="0"/>
    <xf numFmtId="0" fontId="30" fillId="0" borderId="5"/>
    <xf numFmtId="0" fontId="1" fillId="0" borderId="5"/>
  </cellStyleXfs>
  <cellXfs count="824">
    <xf numFmtId="0" fontId="0" fillId="0" borderId="0" xfId="0"/>
    <xf numFmtId="0" fontId="2"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wrapText="1"/>
    </xf>
    <xf numFmtId="0" fontId="3" fillId="0" borderId="0" xfId="0" applyFont="1" applyAlignment="1">
      <alignment horizontal="center"/>
    </xf>
    <xf numFmtId="0" fontId="2" fillId="2" borderId="1" xfId="0" applyFont="1" applyFill="1" applyBorder="1" applyAlignment="1">
      <alignment horizontal="center"/>
    </xf>
    <xf numFmtId="0" fontId="2" fillId="0" borderId="0" xfId="0" applyFont="1"/>
    <xf numFmtId="0" fontId="2" fillId="3" borderId="1" xfId="0" applyFont="1" applyFill="1" applyBorder="1" applyAlignment="1">
      <alignment horizontal="center"/>
    </xf>
    <xf numFmtId="0" fontId="2" fillId="2" borderId="2" xfId="0" applyFont="1" applyFill="1" applyBorder="1" applyAlignment="1">
      <alignment horizontal="center"/>
    </xf>
    <xf numFmtId="0" fontId="3" fillId="0" borderId="3" xfId="0" applyFont="1" applyBorder="1" applyAlignment="1">
      <alignment horizontal="center" vertical="center"/>
    </xf>
    <xf numFmtId="165" fontId="3" fillId="0" borderId="3"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applyAlignment="1">
      <alignment horizontal="center"/>
    </xf>
    <xf numFmtId="0" fontId="2" fillId="0" borderId="3" xfId="0" applyFont="1" applyBorder="1"/>
    <xf numFmtId="166" fontId="2" fillId="0" borderId="3" xfId="0" applyNumberFormat="1" applyFont="1" applyBorder="1"/>
    <xf numFmtId="165" fontId="2" fillId="0" borderId="3" xfId="0" applyNumberFormat="1" applyFont="1" applyBorder="1" applyAlignment="1">
      <alignment horizontal="center" wrapText="1"/>
    </xf>
    <xf numFmtId="0" fontId="2" fillId="0" borderId="3" xfId="0" applyFont="1" applyBorder="1" applyAlignment="1">
      <alignment horizontal="center" vertical="center" wrapText="1"/>
    </xf>
    <xf numFmtId="165" fontId="2" fillId="0" borderId="3" xfId="0" applyNumberFormat="1" applyFont="1" applyBorder="1"/>
    <xf numFmtId="9" fontId="2" fillId="0" borderId="3" xfId="0" applyNumberFormat="1" applyFont="1" applyBorder="1"/>
    <xf numFmtId="165" fontId="2" fillId="0" borderId="0" xfId="0" applyNumberFormat="1" applyFont="1" applyAlignment="1">
      <alignment horizontal="center" wrapText="1"/>
    </xf>
    <xf numFmtId="0" fontId="2" fillId="0" borderId="0" xfId="0" applyFont="1" applyAlignment="1">
      <alignment wrapText="1"/>
    </xf>
    <xf numFmtId="0" fontId="4" fillId="0" borderId="0" xfId="0" applyFont="1"/>
    <xf numFmtId="0" fontId="5" fillId="0" borderId="0" xfId="0" applyFont="1"/>
    <xf numFmtId="0" fontId="6" fillId="0" borderId="0" xfId="0" applyFont="1"/>
    <xf numFmtId="0" fontId="2" fillId="2" borderId="6" xfId="0" applyFont="1" applyFill="1" applyBorder="1" applyAlignment="1">
      <alignment horizontal="center"/>
    </xf>
    <xf numFmtId="0" fontId="3" fillId="4" borderId="3" xfId="0" applyFont="1" applyFill="1" applyBorder="1" applyAlignment="1">
      <alignment horizontal="center" vertical="center" wrapText="1"/>
    </xf>
    <xf numFmtId="0" fontId="8" fillId="0" borderId="3" xfId="0" applyFont="1" applyBorder="1"/>
    <xf numFmtId="3" fontId="8" fillId="0" borderId="3" xfId="0" applyNumberFormat="1" applyFont="1" applyBorder="1" applyAlignment="1">
      <alignment horizontal="right"/>
    </xf>
    <xf numFmtId="167" fontId="2" fillId="0" borderId="3" xfId="0" applyNumberFormat="1" applyFont="1" applyBorder="1"/>
    <xf numFmtId="10" fontId="2" fillId="0" borderId="3" xfId="0" applyNumberFormat="1" applyFont="1" applyBorder="1"/>
    <xf numFmtId="168" fontId="2" fillId="0" borderId="3" xfId="0" applyNumberFormat="1" applyFont="1" applyBorder="1"/>
    <xf numFmtId="166" fontId="8" fillId="0" borderId="3" xfId="0" applyNumberFormat="1" applyFont="1" applyBorder="1" applyAlignment="1">
      <alignment horizontal="right"/>
    </xf>
    <xf numFmtId="3" fontId="2" fillId="0" borderId="3" xfId="0" applyNumberFormat="1" applyFont="1" applyBorder="1"/>
    <xf numFmtId="0" fontId="8" fillId="5" borderId="3" xfId="0" applyFont="1" applyFill="1" applyBorder="1"/>
    <xf numFmtId="0" fontId="3" fillId="0" borderId="3" xfId="0" applyFont="1" applyBorder="1" applyAlignment="1">
      <alignment horizontal="center"/>
    </xf>
    <xf numFmtId="0" fontId="2" fillId="0" borderId="3" xfId="0" applyFont="1" applyBorder="1" applyAlignment="1">
      <alignment horizontal="left"/>
    </xf>
    <xf numFmtId="166" fontId="8" fillId="0" borderId="3" xfId="0" applyNumberFormat="1" applyFont="1" applyBorder="1" applyAlignment="1">
      <alignment horizontal="center"/>
    </xf>
    <xf numFmtId="3" fontId="8" fillId="0" borderId="3" xfId="0" applyNumberFormat="1" applyFont="1" applyBorder="1" applyAlignment="1">
      <alignment horizontal="center"/>
    </xf>
    <xf numFmtId="167" fontId="8" fillId="0" borderId="3" xfId="0" applyNumberFormat="1" applyFont="1" applyBorder="1" applyAlignment="1">
      <alignment horizontal="center"/>
    </xf>
    <xf numFmtId="0" fontId="8" fillId="0" borderId="3"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Alignment="1">
      <alignment horizontal="center" vertical="center"/>
    </xf>
    <xf numFmtId="4" fontId="3" fillId="0" borderId="0" xfId="0" applyNumberFormat="1" applyFont="1" applyAlignment="1">
      <alignment horizontal="center"/>
    </xf>
    <xf numFmtId="4" fontId="2" fillId="2" borderId="6" xfId="0" applyNumberFormat="1" applyFont="1" applyFill="1" applyBorder="1" applyAlignment="1">
      <alignment horizontal="center"/>
    </xf>
    <xf numFmtId="0" fontId="2" fillId="3" borderId="6" xfId="0" applyFont="1" applyFill="1" applyBorder="1" applyAlignment="1">
      <alignment horizontal="center"/>
    </xf>
    <xf numFmtId="0" fontId="10" fillId="2" borderId="2" xfId="0" applyFont="1" applyFill="1" applyBorder="1" applyAlignment="1">
      <alignment horizontal="center"/>
    </xf>
    <xf numFmtId="0" fontId="2" fillId="0" borderId="3" xfId="0" applyFont="1" applyBorder="1" applyAlignment="1">
      <alignment vertical="center"/>
    </xf>
    <xf numFmtId="0" fontId="8" fillId="0" borderId="3" xfId="0" applyFont="1" applyBorder="1" applyAlignment="1">
      <alignment vertical="center" wrapText="1"/>
    </xf>
    <xf numFmtId="3" fontId="8" fillId="0" borderId="3" xfId="0" applyNumberFormat="1" applyFont="1" applyBorder="1" applyAlignment="1">
      <alignment vertical="center"/>
    </xf>
    <xf numFmtId="165" fontId="8" fillId="0" borderId="3" xfId="0" applyNumberFormat="1" applyFont="1" applyBorder="1" applyAlignment="1">
      <alignment horizontal="center" vertical="center"/>
    </xf>
    <xf numFmtId="169" fontId="8" fillId="0" borderId="3" xfId="0" applyNumberFormat="1" applyFont="1" applyBorder="1" applyAlignment="1">
      <alignment horizontal="center" vertical="center"/>
    </xf>
    <xf numFmtId="10" fontId="2" fillId="0" borderId="3" xfId="0" applyNumberFormat="1" applyFont="1" applyBorder="1" applyAlignment="1">
      <alignment horizontal="right" vertical="center"/>
    </xf>
    <xf numFmtId="167" fontId="2" fillId="0" borderId="3" xfId="0" applyNumberFormat="1" applyFont="1" applyBorder="1" applyAlignment="1">
      <alignment vertical="center"/>
    </xf>
    <xf numFmtId="168" fontId="2" fillId="0" borderId="3" xfId="0" applyNumberFormat="1" applyFont="1" applyBorder="1" applyAlignment="1">
      <alignment vertical="center"/>
    </xf>
    <xf numFmtId="0" fontId="8" fillId="0" borderId="3" xfId="0" applyFont="1" applyBorder="1" applyAlignment="1">
      <alignment horizontal="center"/>
    </xf>
    <xf numFmtId="10" fontId="2" fillId="0" borderId="10" xfId="0" applyNumberFormat="1" applyFont="1" applyBorder="1" applyAlignment="1">
      <alignment horizontal="right"/>
    </xf>
    <xf numFmtId="0" fontId="11" fillId="0" borderId="3" xfId="0" applyFont="1" applyBorder="1" applyAlignment="1">
      <alignment horizontal="center" vertical="center" wrapText="1"/>
    </xf>
    <xf numFmtId="0" fontId="2" fillId="0" borderId="3" xfId="0" applyFont="1" applyBorder="1" applyAlignment="1">
      <alignment wrapText="1"/>
    </xf>
    <xf numFmtId="4" fontId="3" fillId="0" borderId="0" xfId="0" applyNumberFormat="1" applyFont="1"/>
    <xf numFmtId="10" fontId="2" fillId="0" borderId="0" xfId="0" applyNumberFormat="1" applyFont="1"/>
    <xf numFmtId="167" fontId="2" fillId="0" borderId="0" xfId="0" applyNumberFormat="1" applyFont="1"/>
    <xf numFmtId="4" fontId="2" fillId="0" borderId="0" xfId="0" applyNumberFormat="1" applyFont="1"/>
    <xf numFmtId="170" fontId="2" fillId="0" borderId="0" xfId="0" applyNumberFormat="1" applyFont="1" applyAlignment="1">
      <alignment horizontal="center" wrapText="1"/>
    </xf>
    <xf numFmtId="4" fontId="2" fillId="0" borderId="0" xfId="0" applyNumberFormat="1" applyFont="1" applyAlignment="1">
      <alignment horizontal="center" wrapText="1"/>
    </xf>
    <xf numFmtId="0" fontId="2" fillId="2" borderId="3" xfId="0" applyFont="1" applyFill="1" applyBorder="1" applyAlignment="1">
      <alignment horizontal="center"/>
    </xf>
    <xf numFmtId="0" fontId="2" fillId="2" borderId="3" xfId="0" applyFont="1" applyFill="1" applyBorder="1" applyAlignment="1">
      <alignment horizontal="center" wrapText="1"/>
    </xf>
    <xf numFmtId="0" fontId="2" fillId="2" borderId="3" xfId="0" applyFont="1" applyFill="1" applyBorder="1" applyAlignment="1">
      <alignment horizontal="center" vertical="center"/>
    </xf>
    <xf numFmtId="0" fontId="2" fillId="3" borderId="3" xfId="0" applyFont="1" applyFill="1" applyBorder="1" applyAlignment="1">
      <alignment horizontal="center"/>
    </xf>
    <xf numFmtId="0" fontId="2" fillId="0" borderId="3" xfId="0" applyFont="1" applyBorder="1" applyAlignment="1">
      <alignment vertical="center" wrapText="1"/>
    </xf>
    <xf numFmtId="171" fontId="2" fillId="0" borderId="3" xfId="0" applyNumberFormat="1" applyFont="1" applyBorder="1" applyAlignment="1">
      <alignment horizontal="center" vertical="center"/>
    </xf>
    <xf numFmtId="169" fontId="2" fillId="0" borderId="3" xfId="0" applyNumberFormat="1" applyFont="1" applyBorder="1" applyAlignment="1">
      <alignment horizontal="center" vertical="center"/>
    </xf>
    <xf numFmtId="9" fontId="2" fillId="0" borderId="3" xfId="0" applyNumberFormat="1" applyFont="1" applyBorder="1" applyAlignment="1">
      <alignment horizontal="center" vertical="center"/>
    </xf>
    <xf numFmtId="167" fontId="2" fillId="0" borderId="3" xfId="0" applyNumberFormat="1" applyFont="1" applyBorder="1" applyAlignment="1">
      <alignment horizontal="right" vertical="center"/>
    </xf>
    <xf numFmtId="0" fontId="2" fillId="0" borderId="0" xfId="0" applyFont="1" applyAlignment="1">
      <alignment vertical="center"/>
    </xf>
    <xf numFmtId="0" fontId="2" fillId="0" borderId="3" xfId="0" applyFont="1" applyBorder="1" applyAlignment="1">
      <alignment horizontal="left" vertical="center" wrapText="1"/>
    </xf>
    <xf numFmtId="3" fontId="2" fillId="0" borderId="3" xfId="0" applyNumberFormat="1" applyFont="1" applyBorder="1" applyAlignment="1">
      <alignment horizontal="center"/>
    </xf>
    <xf numFmtId="9" fontId="2" fillId="0" borderId="3" xfId="0" applyNumberFormat="1" applyFont="1" applyBorder="1" applyAlignment="1">
      <alignment horizontal="center"/>
    </xf>
    <xf numFmtId="167" fontId="2" fillId="0" borderId="3" xfId="0" applyNumberFormat="1" applyFont="1" applyBorder="1" applyAlignment="1">
      <alignment horizontal="right"/>
    </xf>
    <xf numFmtId="9" fontId="2" fillId="0" borderId="11" xfId="0" applyNumberFormat="1" applyFont="1" applyBorder="1" applyAlignment="1">
      <alignment horizontal="center" vertical="center"/>
    </xf>
    <xf numFmtId="9" fontId="2" fillId="0" borderId="9" xfId="0" applyNumberFormat="1" applyFont="1" applyBorder="1" applyAlignment="1">
      <alignment horizontal="center" vertical="center"/>
    </xf>
    <xf numFmtId="167" fontId="2" fillId="0" borderId="12" xfId="0" applyNumberFormat="1" applyFont="1" applyBorder="1" applyAlignment="1">
      <alignment horizontal="right" vertical="center"/>
    </xf>
    <xf numFmtId="167" fontId="2" fillId="0" borderId="10" xfId="0" applyNumberFormat="1" applyFont="1" applyBorder="1" applyAlignment="1">
      <alignment horizontal="right" vertical="center"/>
    </xf>
    <xf numFmtId="10" fontId="2" fillId="0" borderId="9" xfId="0" applyNumberFormat="1" applyFont="1" applyBorder="1" applyAlignment="1">
      <alignment horizontal="right" vertical="center"/>
    </xf>
    <xf numFmtId="172" fontId="2" fillId="0" borderId="9" xfId="0" applyNumberFormat="1" applyFont="1" applyBorder="1" applyAlignment="1">
      <alignment horizontal="right" vertical="center"/>
    </xf>
    <xf numFmtId="10" fontId="2" fillId="0" borderId="11" xfId="0" applyNumberFormat="1" applyFont="1" applyBorder="1" applyAlignment="1">
      <alignment horizontal="right" vertical="center"/>
    </xf>
    <xf numFmtId="0" fontId="2" fillId="0" borderId="10" xfId="0" applyFont="1" applyBorder="1" applyAlignment="1">
      <alignment wrapText="1"/>
    </xf>
    <xf numFmtId="0" fontId="2" fillId="0" borderId="11" xfId="0" applyFont="1" applyBorder="1" applyAlignment="1">
      <alignment horizontal="center"/>
    </xf>
    <xf numFmtId="171" fontId="2" fillId="0" borderId="11" xfId="0" applyNumberFormat="1" applyFont="1" applyBorder="1" applyAlignment="1">
      <alignment horizontal="center"/>
    </xf>
    <xf numFmtId="3" fontId="2" fillId="0" borderId="11" xfId="0" applyNumberFormat="1" applyFont="1" applyBorder="1" applyAlignment="1">
      <alignment horizontal="center"/>
    </xf>
    <xf numFmtId="167" fontId="2" fillId="0" borderId="12" xfId="0" applyNumberFormat="1" applyFont="1" applyBorder="1"/>
    <xf numFmtId="0" fontId="12" fillId="0" borderId="3" xfId="0" applyFont="1" applyBorder="1" applyAlignment="1">
      <alignment wrapText="1"/>
    </xf>
    <xf numFmtId="167" fontId="2" fillId="0" borderId="10" xfId="0" applyNumberFormat="1" applyFont="1" applyBorder="1"/>
    <xf numFmtId="10" fontId="2" fillId="0" borderId="3" xfId="0" applyNumberFormat="1" applyFont="1" applyBorder="1" applyAlignment="1">
      <alignment horizontal="center"/>
    </xf>
    <xf numFmtId="0" fontId="2" fillId="0" borderId="18" xfId="0" applyFont="1" applyBorder="1" applyAlignment="1">
      <alignment vertical="center"/>
    </xf>
    <xf numFmtId="166" fontId="3" fillId="0" borderId="0" xfId="0" applyNumberFormat="1" applyFont="1" applyAlignment="1">
      <alignment vertical="center"/>
    </xf>
    <xf numFmtId="171" fontId="2" fillId="0" borderId="0" xfId="0" applyNumberFormat="1" applyFont="1" applyAlignment="1">
      <alignment horizontal="center" vertical="center" wrapText="1"/>
    </xf>
    <xf numFmtId="0" fontId="2" fillId="0" borderId="0" xfId="0" applyFont="1" applyAlignment="1">
      <alignment horizontal="center" vertical="center" wrapText="1"/>
    </xf>
    <xf numFmtId="165" fontId="2" fillId="0" borderId="0" xfId="0" applyNumberFormat="1" applyFont="1"/>
    <xf numFmtId="0" fontId="14" fillId="0" borderId="0" xfId="0" applyFont="1"/>
    <xf numFmtId="173" fontId="2" fillId="0" borderId="0" xfId="0" applyNumberFormat="1" applyFont="1"/>
    <xf numFmtId="0" fontId="2" fillId="0" borderId="19" xfId="0" applyFont="1" applyBorder="1" applyAlignment="1">
      <alignment wrapText="1"/>
    </xf>
    <xf numFmtId="0" fontId="2" fillId="0" borderId="19" xfId="0" applyFont="1" applyBorder="1" applyAlignment="1">
      <alignment horizontal="center" vertical="center"/>
    </xf>
    <xf numFmtId="0" fontId="10" fillId="2" borderId="3" xfId="0" applyFont="1" applyFill="1" applyBorder="1" applyAlignment="1">
      <alignment horizontal="center"/>
    </xf>
    <xf numFmtId="0" fontId="3" fillId="4" borderId="3" xfId="0" applyFont="1" applyFill="1" applyBorder="1" applyAlignment="1">
      <alignment horizontal="center" vertical="center"/>
    </xf>
    <xf numFmtId="4" fontId="3" fillId="4" borderId="3" xfId="0" applyNumberFormat="1" applyFont="1" applyFill="1" applyBorder="1" applyAlignment="1">
      <alignment horizontal="center" vertical="center"/>
    </xf>
    <xf numFmtId="0" fontId="8" fillId="0" borderId="7" xfId="0" applyFont="1" applyBorder="1" applyAlignment="1">
      <alignment vertical="center" wrapText="1"/>
    </xf>
    <xf numFmtId="0" fontId="11" fillId="0" borderId="11" xfId="0" applyFont="1" applyBorder="1" applyAlignment="1">
      <alignment horizontal="center"/>
    </xf>
    <xf numFmtId="0" fontId="8" fillId="0" borderId="11" xfId="0" applyFont="1" applyBorder="1" applyAlignment="1">
      <alignment horizontal="center"/>
    </xf>
    <xf numFmtId="0" fontId="8" fillId="0" borderId="11" xfId="0" applyFont="1" applyBorder="1" applyAlignment="1">
      <alignment horizontal="center" vertical="center"/>
    </xf>
    <xf numFmtId="3" fontId="11" fillId="0" borderId="3" xfId="0" applyNumberFormat="1" applyFont="1" applyBorder="1" applyAlignment="1">
      <alignment horizontal="center" vertical="center"/>
    </xf>
    <xf numFmtId="171" fontId="15" fillId="0" borderId="11" xfId="0" applyNumberFormat="1" applyFont="1" applyBorder="1" applyAlignment="1">
      <alignment horizontal="center" vertical="center"/>
    </xf>
    <xf numFmtId="171" fontId="15" fillId="0" borderId="3" xfId="0" applyNumberFormat="1" applyFont="1" applyBorder="1" applyAlignment="1">
      <alignment horizontal="center" vertical="center"/>
    </xf>
    <xf numFmtId="0" fontId="15" fillId="0" borderId="11" xfId="0" applyFont="1" applyBorder="1" applyAlignment="1">
      <alignment horizontal="center" vertical="center"/>
    </xf>
    <xf numFmtId="171" fontId="15" fillId="0" borderId="14" xfId="0" applyNumberFormat="1" applyFont="1" applyBorder="1" applyAlignment="1">
      <alignment horizontal="center" vertical="center"/>
    </xf>
    <xf numFmtId="0" fontId="11" fillId="0" borderId="3" xfId="0" applyFont="1" applyBorder="1" applyAlignment="1">
      <alignment horizontal="center" vertical="center"/>
    </xf>
    <xf numFmtId="9" fontId="8" fillId="0" borderId="11" xfId="0" applyNumberFormat="1" applyFont="1" applyBorder="1" applyAlignment="1">
      <alignment horizontal="center" vertical="center"/>
    </xf>
    <xf numFmtId="0" fontId="8" fillId="0" borderId="10" xfId="0" applyFont="1" applyBorder="1" applyAlignment="1">
      <alignment wrapText="1"/>
    </xf>
    <xf numFmtId="3" fontId="11" fillId="0" borderId="11" xfId="0" applyNumberFormat="1" applyFont="1" applyBorder="1" applyAlignment="1">
      <alignment horizontal="center"/>
    </xf>
    <xf numFmtId="171" fontId="15" fillId="0" borderId="11" xfId="0" applyNumberFormat="1" applyFont="1" applyBorder="1" applyAlignment="1">
      <alignment horizontal="center"/>
    </xf>
    <xf numFmtId="0" fontId="15" fillId="0" borderId="11" xfId="0" applyFont="1" applyBorder="1" applyAlignment="1">
      <alignment horizontal="center"/>
    </xf>
    <xf numFmtId="171" fontId="15" fillId="0" borderId="14" xfId="0" applyNumberFormat="1" applyFont="1" applyBorder="1" applyAlignment="1">
      <alignment horizontal="center"/>
    </xf>
    <xf numFmtId="0" fontId="11" fillId="0" borderId="3" xfId="0" applyFont="1" applyBorder="1" applyAlignment="1">
      <alignment horizontal="center"/>
    </xf>
    <xf numFmtId="9" fontId="8" fillId="0" borderId="11" xfId="0" applyNumberFormat="1" applyFont="1" applyBorder="1" applyAlignment="1">
      <alignment horizontal="center"/>
    </xf>
    <xf numFmtId="0" fontId="8" fillId="0" borderId="10" xfId="0" applyFont="1" applyBorder="1" applyAlignment="1">
      <alignment horizontal="left" vertical="center" wrapText="1"/>
    </xf>
    <xf numFmtId="3" fontId="11" fillId="0" borderId="11" xfId="0" applyNumberFormat="1" applyFont="1" applyBorder="1" applyAlignment="1">
      <alignment horizontal="center" vertical="center"/>
    </xf>
    <xf numFmtId="171" fontId="15" fillId="0" borderId="3" xfId="0" applyNumberFormat="1" applyFont="1" applyBorder="1" applyAlignment="1">
      <alignment horizontal="center"/>
    </xf>
    <xf numFmtId="3" fontId="11" fillId="0" borderId="3" xfId="0" applyNumberFormat="1" applyFont="1" applyBorder="1" applyAlignment="1">
      <alignment horizontal="center"/>
    </xf>
    <xf numFmtId="171" fontId="11" fillId="0" borderId="3" xfId="0" applyNumberFormat="1" applyFont="1" applyBorder="1" applyAlignment="1">
      <alignment horizontal="center"/>
    </xf>
    <xf numFmtId="171" fontId="11" fillId="0" borderId="11" xfId="0" applyNumberFormat="1" applyFont="1" applyBorder="1" applyAlignment="1">
      <alignment horizontal="center"/>
    </xf>
    <xf numFmtId="171" fontId="11" fillId="0" borderId="14" xfId="0" applyNumberFormat="1" applyFont="1" applyBorder="1" applyAlignment="1">
      <alignment horizontal="center"/>
    </xf>
    <xf numFmtId="9" fontId="2" fillId="0" borderId="11" xfId="0" applyNumberFormat="1" applyFont="1" applyBorder="1" applyAlignment="1">
      <alignment horizontal="center"/>
    </xf>
    <xf numFmtId="0" fontId="8" fillId="0" borderId="3" xfId="0" applyFont="1" applyBorder="1" applyAlignment="1">
      <alignment wrapText="1"/>
    </xf>
    <xf numFmtId="0" fontId="15" fillId="0" borderId="3" xfId="0" applyFont="1" applyBorder="1" applyAlignment="1">
      <alignment horizontal="center"/>
    </xf>
    <xf numFmtId="9" fontId="8" fillId="0" borderId="3" xfId="0" applyNumberFormat="1" applyFont="1" applyBorder="1" applyAlignment="1">
      <alignment horizontal="center"/>
    </xf>
    <xf numFmtId="0" fontId="8" fillId="0" borderId="13" xfId="0" applyFont="1" applyBorder="1" applyAlignment="1">
      <alignment wrapText="1"/>
    </xf>
    <xf numFmtId="0" fontId="8" fillId="0" borderId="13" xfId="0" applyFont="1" applyBorder="1" applyAlignment="1">
      <alignment vertical="center" wrapText="1"/>
    </xf>
    <xf numFmtId="9" fontId="2" fillId="0" borderId="9" xfId="0" applyNumberFormat="1" applyFont="1" applyBorder="1" applyAlignment="1">
      <alignment horizontal="center"/>
    </xf>
    <xf numFmtId="0" fontId="8" fillId="0" borderId="13" xfId="0" applyFont="1" applyBorder="1" applyAlignment="1">
      <alignment horizontal="left" vertical="center" wrapText="1"/>
    </xf>
    <xf numFmtId="3" fontId="11" fillId="5" borderId="3" xfId="0" applyNumberFormat="1" applyFont="1" applyFill="1" applyBorder="1" applyAlignment="1">
      <alignment horizontal="center"/>
    </xf>
    <xf numFmtId="9" fontId="8" fillId="0" borderId="14" xfId="0" applyNumberFormat="1" applyFont="1" applyBorder="1" applyAlignment="1">
      <alignment horizontal="center" vertical="center"/>
    </xf>
    <xf numFmtId="0" fontId="11" fillId="0" borderId="12" xfId="0" applyFont="1" applyBorder="1" applyAlignment="1">
      <alignment horizontal="center" vertical="center"/>
    </xf>
    <xf numFmtId="0" fontId="8" fillId="0" borderId="17" xfId="0" applyFont="1" applyBorder="1" applyAlignment="1">
      <alignment horizontal="center" vertical="center"/>
    </xf>
    <xf numFmtId="3" fontId="11" fillId="0" borderId="12" xfId="0" applyNumberFormat="1" applyFont="1" applyBorder="1" applyAlignment="1">
      <alignment horizontal="center" vertical="center"/>
    </xf>
    <xf numFmtId="171" fontId="15" fillId="0" borderId="9" xfId="0" applyNumberFormat="1" applyFont="1" applyBorder="1" applyAlignment="1">
      <alignment horizontal="center"/>
    </xf>
    <xf numFmtId="9" fontId="8" fillId="0" borderId="14" xfId="0" applyNumberFormat="1" applyFont="1" applyBorder="1" applyAlignment="1">
      <alignment horizontal="center"/>
    </xf>
    <xf numFmtId="167" fontId="2" fillId="0" borderId="10" xfId="0" applyNumberFormat="1" applyFont="1" applyBorder="1" applyAlignment="1">
      <alignment horizontal="right"/>
    </xf>
    <xf numFmtId="0" fontId="8" fillId="0" borderId="7" xfId="0" applyFont="1" applyBorder="1" applyAlignment="1">
      <alignment wrapText="1"/>
    </xf>
    <xf numFmtId="3" fontId="11" fillId="0" borderId="10" xfId="0" applyNumberFormat="1" applyFont="1" applyBorder="1" applyAlignment="1">
      <alignment horizontal="center"/>
    </xf>
    <xf numFmtId="9" fontId="8" fillId="0" borderId="11" xfId="0" applyNumberFormat="1" applyFont="1" applyBorder="1" applyAlignment="1">
      <alignment horizontal="right"/>
    </xf>
    <xf numFmtId="0" fontId="8" fillId="0" borderId="15" xfId="0" applyFont="1" applyBorder="1" applyAlignment="1">
      <alignment wrapText="1"/>
    </xf>
    <xf numFmtId="0" fontId="16" fillId="0" borderId="3" xfId="0" applyFont="1" applyBorder="1" applyAlignment="1">
      <alignment wrapText="1"/>
    </xf>
    <xf numFmtId="0" fontId="11" fillId="0" borderId="10" xfId="0" applyFont="1" applyBorder="1" applyAlignment="1">
      <alignment horizontal="center"/>
    </xf>
    <xf numFmtId="0" fontId="8" fillId="0" borderId="16" xfId="0" applyFont="1" applyBorder="1" applyAlignment="1">
      <alignment wrapText="1"/>
    </xf>
    <xf numFmtId="0" fontId="11" fillId="0" borderId="12" xfId="0" applyFont="1" applyBorder="1" applyAlignment="1">
      <alignment horizontal="center"/>
    </xf>
    <xf numFmtId="0" fontId="8" fillId="0" borderId="17" xfId="0" applyFont="1" applyBorder="1" applyAlignment="1">
      <alignment horizontal="center"/>
    </xf>
    <xf numFmtId="3" fontId="11" fillId="0" borderId="12" xfId="0" applyNumberFormat="1" applyFont="1" applyBorder="1" applyAlignment="1">
      <alignment horizontal="center"/>
    </xf>
    <xf numFmtId="171" fontId="15" fillId="0" borderId="17" xfId="0" applyNumberFormat="1" applyFont="1" applyBorder="1" applyAlignment="1">
      <alignment horizontal="center"/>
    </xf>
    <xf numFmtId="0" fontId="11" fillId="0" borderId="16" xfId="0" applyFont="1" applyBorder="1" applyAlignment="1">
      <alignment horizontal="center"/>
    </xf>
    <xf numFmtId="171" fontId="15" fillId="0" borderId="0" xfId="0" applyNumberFormat="1" applyFont="1" applyAlignment="1">
      <alignment horizontal="center"/>
    </xf>
    <xf numFmtId="0" fontId="11" fillId="0" borderId="0" xfId="0" applyFont="1" applyAlignment="1">
      <alignment horizontal="center" vertical="center"/>
    </xf>
    <xf numFmtId="0" fontId="11" fillId="0" borderId="0" xfId="0" applyFont="1" applyAlignment="1">
      <alignment vertical="center"/>
    </xf>
    <xf numFmtId="166" fontId="17" fillId="0" borderId="0" xfId="0" applyNumberFormat="1" applyFont="1" applyAlignment="1">
      <alignment vertical="center"/>
    </xf>
    <xf numFmtId="166" fontId="11" fillId="0" borderId="0" xfId="0" applyNumberFormat="1" applyFont="1" applyAlignment="1">
      <alignment vertical="center"/>
    </xf>
    <xf numFmtId="0" fontId="10" fillId="2" borderId="20" xfId="0" applyFont="1" applyFill="1" applyBorder="1" applyAlignment="1">
      <alignment horizontal="center"/>
    </xf>
    <xf numFmtId="0" fontId="10" fillId="2" borderId="20" xfId="0" applyFont="1" applyFill="1" applyBorder="1" applyAlignment="1">
      <alignment horizontal="center" wrapText="1"/>
    </xf>
    <xf numFmtId="0" fontId="10" fillId="2" borderId="20" xfId="0" applyFont="1" applyFill="1" applyBorder="1" applyAlignment="1">
      <alignment horizontal="center" vertical="center"/>
    </xf>
    <xf numFmtId="0" fontId="10" fillId="3" borderId="20" xfId="0" applyFont="1" applyFill="1" applyBorder="1" applyAlignment="1">
      <alignment horizontal="center"/>
    </xf>
    <xf numFmtId="10" fontId="10" fillId="2" borderId="2" xfId="0" applyNumberFormat="1" applyFont="1" applyFill="1" applyBorder="1" applyAlignment="1">
      <alignment horizontal="center"/>
    </xf>
    <xf numFmtId="0" fontId="10" fillId="3" borderId="3" xfId="0" applyFont="1" applyFill="1" applyBorder="1" applyAlignment="1">
      <alignment horizontal="center"/>
    </xf>
    <xf numFmtId="0" fontId="8" fillId="0" borderId="10" xfId="0" applyFont="1" applyBorder="1" applyAlignment="1">
      <alignment horizontal="center"/>
    </xf>
    <xf numFmtId="0" fontId="8" fillId="0" borderId="9" xfId="0" applyFont="1" applyBorder="1"/>
    <xf numFmtId="0" fontId="8" fillId="0" borderId="11" xfId="0" applyFont="1" applyBorder="1" applyAlignment="1">
      <alignment vertical="center" wrapText="1"/>
    </xf>
    <xf numFmtId="10" fontId="8" fillId="0" borderId="11" xfId="0" applyNumberFormat="1" applyFont="1" applyBorder="1" applyAlignment="1">
      <alignment horizontal="right"/>
    </xf>
    <xf numFmtId="172" fontId="8" fillId="0" borderId="9" xfId="0" applyNumberFormat="1" applyFont="1" applyBorder="1" applyAlignment="1">
      <alignment horizontal="right"/>
    </xf>
    <xf numFmtId="10" fontId="8" fillId="0" borderId="9" xfId="0" applyNumberFormat="1" applyFont="1" applyBorder="1" applyAlignment="1">
      <alignment horizontal="right"/>
    </xf>
    <xf numFmtId="0" fontId="8" fillId="0" borderId="11" xfId="0" applyFont="1" applyBorder="1"/>
    <xf numFmtId="0" fontId="8" fillId="0" borderId="11" xfId="0" applyFont="1" applyBorder="1" applyAlignment="1">
      <alignment wrapText="1"/>
    </xf>
    <xf numFmtId="0" fontId="8" fillId="0" borderId="11" xfId="0" applyFont="1" applyBorder="1" applyAlignment="1">
      <alignment vertical="center"/>
    </xf>
    <xf numFmtId="0" fontId="11" fillId="0" borderId="11" xfId="0" applyFont="1" applyBorder="1" applyAlignment="1">
      <alignment horizontal="center" vertical="center"/>
    </xf>
    <xf numFmtId="10" fontId="8" fillId="0" borderId="11" xfId="0" applyNumberFormat="1" applyFont="1" applyBorder="1" applyAlignment="1">
      <alignment horizontal="right" vertical="center"/>
    </xf>
    <xf numFmtId="172" fontId="8" fillId="0" borderId="9" xfId="0" applyNumberFormat="1" applyFont="1" applyBorder="1" applyAlignment="1">
      <alignment horizontal="right" vertical="center"/>
    </xf>
    <xf numFmtId="10" fontId="8" fillId="0" borderId="11" xfId="0" applyNumberFormat="1" applyFont="1" applyBorder="1" applyAlignment="1">
      <alignment horizontal="center"/>
    </xf>
    <xf numFmtId="3" fontId="11" fillId="5" borderId="21" xfId="0" applyNumberFormat="1" applyFont="1" applyFill="1" applyBorder="1" applyAlignment="1">
      <alignment horizontal="center" vertical="center"/>
    </xf>
    <xf numFmtId="10" fontId="8" fillId="0" borderId="11" xfId="0" applyNumberFormat="1" applyFont="1" applyBorder="1"/>
    <xf numFmtId="0" fontId="8" fillId="0" borderId="0" xfId="0" applyFont="1" applyAlignment="1">
      <alignment horizontal="center"/>
    </xf>
    <xf numFmtId="0" fontId="8" fillId="0" borderId="0" xfId="0" applyFont="1"/>
    <xf numFmtId="0" fontId="8" fillId="0" borderId="0" xfId="0" applyFont="1" applyAlignment="1">
      <alignment wrapText="1"/>
    </xf>
    <xf numFmtId="0" fontId="11" fillId="0" borderId="0" xfId="0" applyFont="1" applyAlignment="1">
      <alignment horizontal="center"/>
    </xf>
    <xf numFmtId="0" fontId="11" fillId="0" borderId="0" xfId="0" applyFont="1"/>
    <xf numFmtId="3" fontId="17" fillId="0" borderId="0" xfId="0" applyNumberFormat="1" applyFont="1" applyAlignment="1">
      <alignment horizontal="center" vertical="center"/>
    </xf>
    <xf numFmtId="10" fontId="8" fillId="0" borderId="0" xfId="0" applyNumberFormat="1" applyFont="1" applyAlignment="1">
      <alignment horizontal="center"/>
    </xf>
    <xf numFmtId="172" fontId="8" fillId="0" borderId="0" xfId="0" applyNumberFormat="1" applyFont="1"/>
    <xf numFmtId="0" fontId="17" fillId="0" borderId="0" xfId="0" applyFont="1" applyAlignment="1">
      <alignment horizontal="center" vertical="center"/>
    </xf>
    <xf numFmtId="0" fontId="18" fillId="0" borderId="0" xfId="0" applyFont="1" applyAlignment="1">
      <alignment wrapText="1"/>
    </xf>
    <xf numFmtId="0" fontId="5" fillId="0" borderId="0" xfId="0" applyFont="1" applyAlignment="1">
      <alignment wrapText="1"/>
    </xf>
    <xf numFmtId="0" fontId="19" fillId="0" borderId="0" xfId="0" applyFont="1" applyAlignment="1">
      <alignment wrapText="1"/>
    </xf>
    <xf numFmtId="0" fontId="2" fillId="2" borderId="1" xfId="0" applyFont="1" applyFill="1" applyBorder="1" applyAlignment="1">
      <alignment horizontal="center" wrapText="1"/>
    </xf>
    <xf numFmtId="0" fontId="2" fillId="0" borderId="12" xfId="0" applyFont="1" applyBorder="1"/>
    <xf numFmtId="0" fontId="2" fillId="0" borderId="10" xfId="0" applyFont="1" applyBorder="1"/>
    <xf numFmtId="10" fontId="2" fillId="0" borderId="3" xfId="0" applyNumberFormat="1" applyFont="1" applyBorder="1" applyAlignment="1">
      <alignment horizontal="right"/>
    </xf>
    <xf numFmtId="0" fontId="2" fillId="0" borderId="11" xfId="0" applyFont="1" applyBorder="1" applyAlignment="1">
      <alignment horizontal="center" vertical="center" wrapText="1"/>
    </xf>
    <xf numFmtId="0" fontId="2" fillId="0" borderId="9" xfId="0" applyFont="1" applyBorder="1" applyAlignment="1">
      <alignment vertical="center" wrapText="1"/>
    </xf>
    <xf numFmtId="166" fontId="2" fillId="0" borderId="3" xfId="0" applyNumberFormat="1" applyFont="1" applyBorder="1" applyAlignment="1">
      <alignment horizontal="right" vertical="center"/>
    </xf>
    <xf numFmtId="165" fontId="2" fillId="0" borderId="11" xfId="0" applyNumberFormat="1" applyFont="1" applyBorder="1" applyAlignment="1">
      <alignment horizontal="center" vertical="center"/>
    </xf>
    <xf numFmtId="0" fontId="2" fillId="0" borderId="11" xfId="0" applyFont="1" applyBorder="1" applyAlignment="1">
      <alignment horizontal="center" vertical="center"/>
    </xf>
    <xf numFmtId="165" fontId="2" fillId="0" borderId="3" xfId="0" applyNumberFormat="1" applyFont="1" applyBorder="1" applyAlignment="1">
      <alignment horizontal="center" vertical="center"/>
    </xf>
    <xf numFmtId="10" fontId="2" fillId="0" borderId="3" xfId="0" applyNumberFormat="1" applyFont="1" applyBorder="1" applyAlignment="1">
      <alignment vertical="center"/>
    </xf>
    <xf numFmtId="3" fontId="2" fillId="0" borderId="3" xfId="0" applyNumberFormat="1" applyFont="1" applyBorder="1" applyAlignment="1">
      <alignment vertical="center"/>
    </xf>
    <xf numFmtId="0" fontId="2" fillId="0" borderId="19" xfId="0" applyFont="1" applyBorder="1"/>
    <xf numFmtId="0" fontId="8" fillId="0" borderId="14" xfId="0" applyFont="1" applyBorder="1" applyAlignment="1">
      <alignment vertical="center" wrapText="1"/>
    </xf>
    <xf numFmtId="0" fontId="8" fillId="0" borderId="3" xfId="0" applyFont="1" applyBorder="1" applyAlignment="1">
      <alignment vertical="center"/>
    </xf>
    <xf numFmtId="0" fontId="8" fillId="0" borderId="9" xfId="0" applyFont="1" applyBorder="1" applyAlignment="1">
      <alignment horizontal="center" vertical="center"/>
    </xf>
    <xf numFmtId="166" fontId="8" fillId="0" borderId="9" xfId="0" applyNumberFormat="1" applyFont="1" applyBorder="1" applyAlignment="1">
      <alignment vertical="center"/>
    </xf>
    <xf numFmtId="165" fontId="8" fillId="0" borderId="9" xfId="0" applyNumberFormat="1" applyFont="1" applyBorder="1" applyAlignment="1">
      <alignment horizontal="center" vertical="center"/>
    </xf>
    <xf numFmtId="0" fontId="8" fillId="5" borderId="2" xfId="0" applyFont="1" applyFill="1" applyBorder="1" applyAlignment="1">
      <alignment vertical="center" wrapText="1"/>
    </xf>
    <xf numFmtId="0" fontId="8" fillId="0" borderId="10" xfId="0" applyFont="1" applyBorder="1" applyAlignment="1">
      <alignment horizontal="center" vertical="center"/>
    </xf>
    <xf numFmtId="166" fontId="8" fillId="5" borderId="21" xfId="0" applyNumberFormat="1" applyFont="1" applyFill="1" applyBorder="1" applyAlignment="1">
      <alignment vertical="center"/>
    </xf>
    <xf numFmtId="165" fontId="8" fillId="5" borderId="20" xfId="0" applyNumberFormat="1" applyFont="1" applyFill="1" applyBorder="1" applyAlignment="1">
      <alignment horizontal="center" vertical="center"/>
    </xf>
    <xf numFmtId="165" fontId="8" fillId="5" borderId="21" xfId="0" applyNumberFormat="1" applyFont="1" applyFill="1" applyBorder="1" applyAlignment="1">
      <alignment horizontal="center" vertical="center"/>
    </xf>
    <xf numFmtId="10" fontId="2" fillId="0" borderId="10" xfId="0" applyNumberFormat="1" applyFont="1" applyBorder="1" applyAlignment="1">
      <alignment horizontal="right" vertical="center"/>
    </xf>
    <xf numFmtId="9" fontId="2" fillId="0" borderId="3" xfId="0" applyNumberFormat="1" applyFont="1" applyBorder="1" applyAlignment="1">
      <alignment vertical="center"/>
    </xf>
    <xf numFmtId="165" fontId="8" fillId="0" borderId="11" xfId="0" applyNumberFormat="1" applyFont="1" applyBorder="1" applyAlignment="1">
      <alignment vertical="center"/>
    </xf>
    <xf numFmtId="166" fontId="8" fillId="0" borderId="11" xfId="0" applyNumberFormat="1" applyFont="1" applyBorder="1" applyAlignment="1">
      <alignment vertical="center"/>
    </xf>
    <xf numFmtId="165" fontId="8" fillId="0" borderId="11" xfId="0" applyNumberFormat="1" applyFont="1" applyBorder="1" applyAlignment="1">
      <alignment horizontal="center" vertical="center"/>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166" fontId="8" fillId="5" borderId="21" xfId="0" applyNumberFormat="1" applyFont="1" applyFill="1" applyBorder="1" applyAlignment="1">
      <alignment vertical="center" wrapText="1"/>
    </xf>
    <xf numFmtId="165" fontId="8" fillId="5" borderId="21" xfId="0" applyNumberFormat="1" applyFont="1" applyFill="1" applyBorder="1" applyAlignment="1">
      <alignment horizontal="center" vertical="center" wrapText="1"/>
    </xf>
    <xf numFmtId="9" fontId="2" fillId="0" borderId="3" xfId="0" applyNumberFormat="1" applyFont="1" applyBorder="1" applyAlignment="1">
      <alignment vertical="center" wrapText="1"/>
    </xf>
    <xf numFmtId="167" fontId="2" fillId="0" borderId="3" xfId="0" applyNumberFormat="1" applyFont="1" applyBorder="1" applyAlignment="1">
      <alignment vertical="center" wrapText="1"/>
    </xf>
    <xf numFmtId="168" fontId="2" fillId="0" borderId="3" xfId="0" applyNumberFormat="1" applyFont="1" applyBorder="1" applyAlignment="1">
      <alignment vertical="center" wrapText="1"/>
    </xf>
    <xf numFmtId="0" fontId="2" fillId="0" borderId="0" xfId="0" applyFont="1" applyAlignment="1">
      <alignment vertical="center" wrapText="1"/>
    </xf>
    <xf numFmtId="166" fontId="3" fillId="0" borderId="0" xfId="0" applyNumberFormat="1" applyFont="1"/>
    <xf numFmtId="0" fontId="20" fillId="0" borderId="3" xfId="0" applyFont="1" applyBorder="1" applyAlignment="1">
      <alignment horizontal="center" vertical="center"/>
    </xf>
    <xf numFmtId="0" fontId="20" fillId="0" borderId="3" xfId="0" applyFont="1" applyBorder="1" applyAlignment="1">
      <alignment horizontal="center" vertical="center" wrapText="1"/>
    </xf>
    <xf numFmtId="0" fontId="20" fillId="0" borderId="3" xfId="0" applyFont="1" applyBorder="1" applyAlignment="1">
      <alignment horizontal="center"/>
    </xf>
    <xf numFmtId="0" fontId="20" fillId="0" borderId="3" xfId="0" applyFont="1" applyBorder="1"/>
    <xf numFmtId="166" fontId="15" fillId="0" borderId="3" xfId="0" applyNumberFormat="1" applyFont="1" applyBorder="1"/>
    <xf numFmtId="166" fontId="20" fillId="0" borderId="12" xfId="0" applyNumberFormat="1" applyFont="1" applyBorder="1" applyAlignment="1">
      <alignment vertical="center"/>
    </xf>
    <xf numFmtId="165" fontId="11" fillId="0" borderId="3" xfId="0" applyNumberFormat="1" applyFont="1" applyBorder="1" applyAlignment="1">
      <alignment horizontal="center" wrapText="1"/>
    </xf>
    <xf numFmtId="165" fontId="11" fillId="0" borderId="3" xfId="0" applyNumberFormat="1" applyFont="1" applyBorder="1"/>
    <xf numFmtId="0" fontId="11" fillId="0" borderId="3" xfId="0" applyFont="1" applyBorder="1"/>
    <xf numFmtId="0" fontId="2" fillId="0" borderId="16" xfId="0" applyFont="1" applyBorder="1"/>
    <xf numFmtId="0" fontId="20" fillId="0" borderId="0" xfId="0" applyFont="1"/>
    <xf numFmtId="4" fontId="15" fillId="0" borderId="3" xfId="0" applyNumberFormat="1" applyFont="1" applyBorder="1"/>
    <xf numFmtId="166" fontId="2" fillId="0" borderId="3" xfId="0" applyNumberFormat="1" applyFont="1" applyBorder="1" applyAlignment="1">
      <alignment horizontal="center"/>
    </xf>
    <xf numFmtId="3" fontId="15" fillId="0" borderId="3" xfId="0" applyNumberFormat="1" applyFont="1" applyBorder="1"/>
    <xf numFmtId="0" fontId="15" fillId="0" borderId="3" xfId="0" applyFont="1" applyBorder="1"/>
    <xf numFmtId="166" fontId="20" fillId="0" borderId="3" xfId="0" applyNumberFormat="1" applyFont="1" applyBorder="1"/>
    <xf numFmtId="166" fontId="3" fillId="0" borderId="9" xfId="0" applyNumberFormat="1" applyFont="1" applyBorder="1" applyAlignment="1">
      <alignment horizontal="center"/>
    </xf>
    <xf numFmtId="0" fontId="3" fillId="0" borderId="9" xfId="0" applyFont="1" applyBorder="1" applyAlignment="1">
      <alignment horizontal="center"/>
    </xf>
    <xf numFmtId="0" fontId="3" fillId="0" borderId="0" xfId="0" applyFont="1"/>
    <xf numFmtId="4" fontId="3" fillId="0" borderId="3" xfId="0" applyNumberFormat="1" applyFont="1" applyBorder="1" applyAlignment="1">
      <alignment vertical="center"/>
    </xf>
    <xf numFmtId="170" fontId="2" fillId="0" borderId="0" xfId="0" applyNumberFormat="1" applyFont="1"/>
    <xf numFmtId="0" fontId="2" fillId="0" borderId="10" xfId="0" applyFont="1" applyBorder="1" applyAlignment="1">
      <alignment vertical="center"/>
    </xf>
    <xf numFmtId="0" fontId="2" fillId="0" borderId="10" xfId="0" applyFont="1" applyBorder="1" applyAlignment="1">
      <alignment horizontal="center" vertical="center"/>
    </xf>
    <xf numFmtId="166" fontId="8" fillId="0" borderId="11" xfId="0" applyNumberFormat="1" applyFont="1" applyBorder="1" applyAlignment="1">
      <alignment horizontal="right" vertical="center"/>
    </xf>
    <xf numFmtId="14" fontId="2" fillId="0" borderId="10" xfId="0" applyNumberFormat="1" applyFont="1" applyBorder="1" applyAlignment="1">
      <alignment horizontal="center" vertical="center" wrapText="1"/>
    </xf>
    <xf numFmtId="14" fontId="2" fillId="0" borderId="13"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169" fontId="2" fillId="0" borderId="10" xfId="0" applyNumberFormat="1" applyFont="1" applyBorder="1" applyAlignment="1">
      <alignment horizontal="center" vertical="center" wrapText="1"/>
    </xf>
    <xf numFmtId="14" fontId="2" fillId="0" borderId="11" xfId="0" applyNumberFormat="1" applyFont="1" applyBorder="1" applyAlignment="1">
      <alignment horizontal="center" vertical="center" wrapText="1"/>
    </xf>
    <xf numFmtId="168" fontId="2" fillId="0" borderId="10" xfId="0" applyNumberFormat="1" applyFont="1" applyBorder="1" applyAlignment="1">
      <alignment vertical="center"/>
    </xf>
    <xf numFmtId="14" fontId="2" fillId="0" borderId="3" xfId="0" applyNumberFormat="1" applyFont="1" applyBorder="1" applyAlignment="1">
      <alignment horizontal="center" vertical="center" wrapText="1"/>
    </xf>
    <xf numFmtId="14" fontId="2" fillId="0" borderId="7"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169" fontId="2" fillId="0" borderId="3"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14" fontId="8" fillId="0" borderId="11" xfId="0" applyNumberFormat="1" applyFont="1" applyBorder="1" applyAlignment="1">
      <alignment horizontal="right" vertical="center"/>
    </xf>
    <xf numFmtId="166" fontId="2" fillId="0" borderId="0" xfId="0" applyNumberFormat="1" applyFont="1"/>
    <xf numFmtId="174" fontId="8" fillId="0" borderId="3" xfId="0" applyNumberFormat="1" applyFont="1" applyBorder="1" applyAlignment="1">
      <alignment horizontal="right" vertical="center"/>
    </xf>
    <xf numFmtId="14" fontId="8" fillId="0" borderId="11" xfId="0" applyNumberFormat="1" applyFont="1" applyBorder="1" applyAlignment="1">
      <alignment horizontal="center" vertical="center"/>
    </xf>
    <xf numFmtId="14" fontId="8" fillId="0" borderId="14" xfId="0" applyNumberFormat="1" applyFont="1" applyBorder="1" applyAlignment="1">
      <alignment horizontal="center" vertical="center"/>
    </xf>
    <xf numFmtId="165" fontId="2" fillId="0" borderId="9" xfId="0" applyNumberFormat="1" applyFont="1" applyBorder="1" applyAlignment="1">
      <alignment horizontal="center" vertical="center"/>
    </xf>
    <xf numFmtId="14" fontId="8" fillId="0" borderId="3" xfId="0" applyNumberFormat="1" applyFont="1" applyBorder="1" applyAlignment="1">
      <alignment horizontal="center" vertical="center"/>
    </xf>
    <xf numFmtId="14" fontId="8" fillId="0" borderId="7" xfId="0" applyNumberFormat="1" applyFont="1" applyBorder="1" applyAlignment="1">
      <alignment vertical="center"/>
    </xf>
    <xf numFmtId="165" fontId="8" fillId="0" borderId="9" xfId="0" applyNumberFormat="1" applyFont="1" applyBorder="1" applyAlignment="1">
      <alignment vertical="center"/>
    </xf>
    <xf numFmtId="166" fontId="2" fillId="0" borderId="3" xfId="0" applyNumberFormat="1" applyFont="1" applyBorder="1" applyAlignment="1">
      <alignment vertical="center"/>
    </xf>
    <xf numFmtId="165" fontId="2" fillId="0" borderId="3" xfId="0" applyNumberFormat="1" applyFont="1" applyBorder="1" applyAlignment="1">
      <alignment horizontal="center" vertical="center" wrapText="1"/>
    </xf>
    <xf numFmtId="165" fontId="2" fillId="0" borderId="3" xfId="0" applyNumberFormat="1" applyFont="1" applyBorder="1" applyAlignment="1">
      <alignment horizontal="right" vertical="center" wrapText="1"/>
    </xf>
    <xf numFmtId="168" fontId="2" fillId="0" borderId="0" xfId="0" applyNumberFormat="1" applyFont="1"/>
    <xf numFmtId="0" fontId="2" fillId="2" borderId="1" xfId="0" applyFont="1" applyFill="1" applyBorder="1" applyAlignment="1">
      <alignment horizontal="center" vertical="center"/>
    </xf>
    <xf numFmtId="10" fontId="24" fillId="0" borderId="0" xfId="0" applyNumberFormat="1" applyFont="1" applyAlignment="1">
      <alignment horizontal="right"/>
    </xf>
    <xf numFmtId="168" fontId="8" fillId="0" borderId="0" xfId="0" applyNumberFormat="1" applyFont="1" applyAlignment="1">
      <alignment horizontal="right"/>
    </xf>
    <xf numFmtId="168" fontId="3" fillId="0" borderId="0" xfId="0" applyNumberFormat="1" applyFont="1"/>
    <xf numFmtId="4" fontId="2" fillId="0" borderId="3" xfId="0" applyNumberFormat="1" applyFont="1" applyBorder="1" applyAlignment="1">
      <alignment vertical="center"/>
    </xf>
    <xf numFmtId="176" fontId="2" fillId="0" borderId="3" xfId="0" applyNumberFormat="1" applyFont="1" applyBorder="1" applyAlignment="1">
      <alignment vertical="center"/>
    </xf>
    <xf numFmtId="3" fontId="3" fillId="0" borderId="0" xfId="0" applyNumberFormat="1" applyFont="1"/>
    <xf numFmtId="0" fontId="2" fillId="0" borderId="3" xfId="0" quotePrefix="1" applyFont="1" applyBorder="1"/>
    <xf numFmtId="167" fontId="2" fillId="0" borderId="0" xfId="0" applyNumberFormat="1" applyFont="1" applyAlignment="1">
      <alignment horizontal="center"/>
    </xf>
    <xf numFmtId="167" fontId="2" fillId="3" borderId="3" xfId="0" applyNumberFormat="1" applyFont="1" applyFill="1" applyBorder="1" applyAlignment="1">
      <alignment horizontal="center"/>
    </xf>
    <xf numFmtId="167" fontId="10" fillId="2" borderId="2" xfId="0" applyNumberFormat="1" applyFont="1" applyFill="1" applyBorder="1" applyAlignment="1">
      <alignment horizontal="center"/>
    </xf>
    <xf numFmtId="167" fontId="2" fillId="0" borderId="3" xfId="0" applyNumberFormat="1" applyFont="1" applyBorder="1" applyAlignment="1">
      <alignment horizontal="center"/>
    </xf>
    <xf numFmtId="0" fontId="8" fillId="0" borderId="3" xfId="0" applyFont="1" applyBorder="1" applyAlignment="1">
      <alignment horizontal="center" vertical="center" wrapText="1"/>
    </xf>
    <xf numFmtId="10" fontId="2" fillId="0" borderId="10" xfId="0" applyNumberFormat="1" applyFont="1" applyBorder="1" applyAlignment="1">
      <alignment horizontal="center"/>
    </xf>
    <xf numFmtId="0" fontId="2" fillId="7" borderId="3" xfId="0" applyFont="1" applyFill="1" applyBorder="1" applyAlignment="1">
      <alignment horizontal="center" vertical="center"/>
    </xf>
    <xf numFmtId="0" fontId="11" fillId="7" borderId="3" xfId="0" applyFont="1" applyFill="1" applyBorder="1" applyAlignment="1">
      <alignment vertical="center"/>
    </xf>
    <xf numFmtId="0" fontId="8" fillId="7" borderId="3" xfId="0" applyFont="1" applyFill="1" applyBorder="1" applyAlignment="1">
      <alignment vertical="center" wrapText="1"/>
    </xf>
    <xf numFmtId="0" fontId="8" fillId="7" borderId="3" xfId="0" applyFont="1" applyFill="1" applyBorder="1" applyAlignment="1">
      <alignment vertical="center"/>
    </xf>
    <xf numFmtId="166" fontId="8" fillId="7" borderId="3" xfId="0" applyNumberFormat="1" applyFont="1" applyFill="1" applyBorder="1" applyAlignment="1">
      <alignment horizontal="right" vertical="center"/>
    </xf>
    <xf numFmtId="179" fontId="8" fillId="7" borderId="3" xfId="0" applyNumberFormat="1" applyFont="1" applyFill="1" applyBorder="1" applyAlignment="1">
      <alignment horizontal="center" vertical="center" wrapText="1"/>
    </xf>
    <xf numFmtId="0" fontId="8" fillId="7" borderId="3" xfId="0" applyFont="1" applyFill="1" applyBorder="1" applyAlignment="1">
      <alignment horizontal="center" vertical="center" wrapText="1"/>
    </xf>
    <xf numFmtId="10" fontId="8" fillId="7" borderId="3" xfId="0" applyNumberFormat="1" applyFont="1" applyFill="1" applyBorder="1" applyAlignment="1">
      <alignment vertical="center"/>
    </xf>
    <xf numFmtId="168" fontId="2" fillId="7" borderId="3" xfId="0" applyNumberFormat="1" applyFont="1" applyFill="1" applyBorder="1" applyAlignment="1">
      <alignment vertical="center"/>
    </xf>
    <xf numFmtId="0" fontId="2" fillId="7" borderId="3" xfId="0" applyFont="1" applyFill="1" applyBorder="1" applyAlignment="1">
      <alignment vertical="center"/>
    </xf>
    <xf numFmtId="0" fontId="2" fillId="7" borderId="1" xfId="0" applyFont="1" applyFill="1" applyBorder="1" applyAlignment="1">
      <alignment vertical="center"/>
    </xf>
    <xf numFmtId="0" fontId="2" fillId="7" borderId="3" xfId="0" applyFont="1" applyFill="1" applyBorder="1" applyAlignment="1">
      <alignment horizontal="center"/>
    </xf>
    <xf numFmtId="0" fontId="11" fillId="7" borderId="3" xfId="0" applyFont="1" applyFill="1" applyBorder="1"/>
    <xf numFmtId="0" fontId="8" fillId="7" borderId="3" xfId="0" applyFont="1" applyFill="1" applyBorder="1" applyAlignment="1">
      <alignment wrapText="1"/>
    </xf>
    <xf numFmtId="0" fontId="8" fillId="7" borderId="3" xfId="0" applyFont="1" applyFill="1" applyBorder="1"/>
    <xf numFmtId="166" fontId="8" fillId="7" borderId="3" xfId="0" applyNumberFormat="1" applyFont="1" applyFill="1" applyBorder="1"/>
    <xf numFmtId="179" fontId="8" fillId="7" borderId="3" xfId="0" applyNumberFormat="1" applyFont="1" applyFill="1" applyBorder="1" applyAlignment="1">
      <alignment horizontal="center" wrapText="1"/>
    </xf>
    <xf numFmtId="9" fontId="8" fillId="7" borderId="3" xfId="0" applyNumberFormat="1" applyFont="1" applyFill="1" applyBorder="1"/>
    <xf numFmtId="168" fontId="2" fillId="7" borderId="3" xfId="0" applyNumberFormat="1" applyFont="1" applyFill="1" applyBorder="1"/>
    <xf numFmtId="0" fontId="2" fillId="7" borderId="3" xfId="0" applyFont="1" applyFill="1" applyBorder="1"/>
    <xf numFmtId="0" fontId="2" fillId="7" borderId="1" xfId="0" applyFont="1" applyFill="1" applyBorder="1"/>
    <xf numFmtId="0" fontId="2" fillId="7" borderId="3" xfId="0" applyFont="1" applyFill="1" applyBorder="1" applyAlignment="1">
      <alignment wrapText="1"/>
    </xf>
    <xf numFmtId="166" fontId="2" fillId="7" borderId="3" xfId="0" applyNumberFormat="1" applyFont="1" applyFill="1" applyBorder="1"/>
    <xf numFmtId="10" fontId="8" fillId="7" borderId="3" xfId="0" applyNumberFormat="1" applyFont="1" applyFill="1" applyBorder="1"/>
    <xf numFmtId="179" fontId="8" fillId="0" borderId="3" xfId="0" applyNumberFormat="1" applyFont="1" applyBorder="1" applyAlignment="1">
      <alignment horizontal="center" wrapText="1"/>
    </xf>
    <xf numFmtId="9" fontId="8" fillId="0" borderId="3" xfId="0" applyNumberFormat="1" applyFont="1" applyBorder="1"/>
    <xf numFmtId="166" fontId="8" fillId="5" borderId="1" xfId="0" applyNumberFormat="1" applyFont="1" applyFill="1" applyBorder="1" applyAlignment="1">
      <alignment horizontal="right"/>
    </xf>
    <xf numFmtId="166" fontId="11" fillId="0" borderId="3" xfId="0" applyNumberFormat="1" applyFont="1" applyBorder="1"/>
    <xf numFmtId="0" fontId="3" fillId="0" borderId="0" xfId="0" applyFont="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5" fillId="0" borderId="3" xfId="0" applyFont="1" applyBorder="1" applyAlignment="1">
      <alignment wrapText="1"/>
    </xf>
    <xf numFmtId="165" fontId="2" fillId="0" borderId="3" xfId="0" applyNumberFormat="1" applyFont="1" applyBorder="1" applyAlignment="1">
      <alignment vertical="center"/>
    </xf>
    <xf numFmtId="165" fontId="2" fillId="0" borderId="0" xfId="0" applyNumberFormat="1" applyFont="1" applyAlignment="1">
      <alignment horizontal="center" vertical="center" wrapText="1"/>
    </xf>
    <xf numFmtId="0" fontId="26"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14" fillId="0" borderId="0" xfId="0" applyFont="1" applyAlignment="1">
      <alignment vertical="center"/>
    </xf>
    <xf numFmtId="0" fontId="2" fillId="0" borderId="19" xfId="0" applyFont="1" applyBorder="1" applyAlignment="1">
      <alignment vertical="center" wrapText="1"/>
    </xf>
    <xf numFmtId="0" fontId="2" fillId="0" borderId="19" xfId="0" applyFont="1" applyBorder="1" applyAlignment="1">
      <alignment vertical="center"/>
    </xf>
    <xf numFmtId="0" fontId="0" fillId="0" borderId="0" xfId="0" applyAlignment="1">
      <alignment vertical="center"/>
    </xf>
    <xf numFmtId="0" fontId="2" fillId="0" borderId="12" xfId="0" applyFont="1" applyBorder="1" applyAlignment="1">
      <alignment horizontal="center" vertical="center"/>
    </xf>
    <xf numFmtId="3" fontId="3" fillId="0" borderId="3" xfId="0" applyNumberFormat="1" applyFont="1" applyBorder="1" applyAlignment="1">
      <alignment horizontal="right" vertical="center"/>
    </xf>
    <xf numFmtId="3" fontId="2" fillId="0" borderId="3" xfId="0" applyNumberFormat="1" applyFont="1" applyBorder="1" applyAlignment="1">
      <alignment horizontal="right" vertical="center"/>
    </xf>
    <xf numFmtId="3" fontId="2" fillId="5" borderId="3" xfId="0" applyNumberFormat="1" applyFont="1" applyFill="1" applyBorder="1" applyAlignment="1">
      <alignment horizontal="right" vertical="center"/>
    </xf>
    <xf numFmtId="166" fontId="3" fillId="0" borderId="0" xfId="0" applyNumberFormat="1" applyFont="1" applyAlignment="1">
      <alignment horizontal="right" vertical="center"/>
    </xf>
    <xf numFmtId="166" fontId="2" fillId="0" borderId="0" xfId="0" applyNumberFormat="1" applyFont="1" applyAlignment="1">
      <alignment horizontal="right" vertical="center"/>
    </xf>
    <xf numFmtId="172" fontId="2" fillId="0" borderId="3" xfId="0" applyNumberFormat="1" applyFont="1" applyBorder="1" applyAlignment="1">
      <alignment vertical="center"/>
    </xf>
    <xf numFmtId="175" fontId="2" fillId="0" borderId="3" xfId="0" applyNumberFormat="1" applyFont="1" applyBorder="1" applyAlignment="1">
      <alignment vertical="center"/>
    </xf>
    <xf numFmtId="0" fontId="2" fillId="0" borderId="3" xfId="0" applyFont="1" applyBorder="1" applyAlignment="1">
      <alignment horizontal="right" vertical="center" wrapText="1"/>
    </xf>
    <xf numFmtId="0" fontId="2" fillId="0" borderId="3" xfId="0" applyFont="1" applyBorder="1" applyAlignment="1">
      <alignment horizontal="right" vertical="center"/>
    </xf>
    <xf numFmtId="10" fontId="24" fillId="0" borderId="0" xfId="0" applyNumberFormat="1" applyFont="1" applyAlignment="1">
      <alignment horizontal="right" vertical="center"/>
    </xf>
    <xf numFmtId="168" fontId="8" fillId="0" borderId="0" xfId="0" applyNumberFormat="1" applyFont="1" applyAlignment="1">
      <alignment horizontal="right" vertical="center"/>
    </xf>
    <xf numFmtId="0" fontId="3" fillId="8" borderId="3" xfId="0" applyFont="1" applyFill="1" applyBorder="1" applyAlignment="1">
      <alignment horizontal="center" vertical="center"/>
    </xf>
    <xf numFmtId="4" fontId="3" fillId="8" borderId="3" xfId="0" applyNumberFormat="1" applyFont="1" applyFill="1" applyBorder="1" applyAlignment="1">
      <alignment horizontal="center" vertical="center"/>
    </xf>
    <xf numFmtId="165" fontId="3" fillId="8" borderId="3" xfId="0" applyNumberFormat="1" applyFont="1" applyFill="1" applyBorder="1" applyAlignment="1">
      <alignment horizontal="center" vertical="center" wrapText="1"/>
    </xf>
    <xf numFmtId="0" fontId="3" fillId="8" borderId="3" xfId="0" applyFont="1" applyFill="1" applyBorder="1" applyAlignment="1">
      <alignment horizontal="center" vertical="center" wrapText="1"/>
    </xf>
    <xf numFmtId="165" fontId="11" fillId="0" borderId="3" xfId="0" applyNumberFormat="1" applyFont="1" applyBorder="1" applyAlignment="1">
      <alignment horizontal="center" vertical="center" wrapText="1"/>
    </xf>
    <xf numFmtId="0" fontId="2" fillId="0" borderId="3" xfId="0" quotePrefix="1" applyFont="1" applyBorder="1" applyAlignment="1">
      <alignment horizontal="center" vertical="center"/>
    </xf>
    <xf numFmtId="0" fontId="2" fillId="0" borderId="3" xfId="0" quotePrefix="1" applyFont="1" applyBorder="1" applyAlignment="1">
      <alignment vertical="center"/>
    </xf>
    <xf numFmtId="0" fontId="8" fillId="0" borderId="10" xfId="0" applyFont="1" applyBorder="1" applyAlignment="1">
      <alignment vertical="center"/>
    </xf>
    <xf numFmtId="178" fontId="2" fillId="0" borderId="3" xfId="0" applyNumberFormat="1" applyFont="1" applyBorder="1" applyAlignment="1">
      <alignment horizontal="center" vertical="center"/>
    </xf>
    <xf numFmtId="14" fontId="11" fillId="0" borderId="3" xfId="0" applyNumberFormat="1" applyFont="1" applyBorder="1" applyAlignment="1">
      <alignment horizontal="center" vertical="center" wrapText="1"/>
    </xf>
    <xf numFmtId="166" fontId="8" fillId="0" borderId="3" xfId="0" applyNumberFormat="1" applyFont="1" applyBorder="1" applyAlignment="1">
      <alignment vertical="center"/>
    </xf>
    <xf numFmtId="165" fontId="8" fillId="0" borderId="3" xfId="0" applyNumberFormat="1" applyFont="1" applyBorder="1" applyAlignment="1">
      <alignment horizontal="center" vertical="center" wrapText="1"/>
    </xf>
    <xf numFmtId="167" fontId="8" fillId="0" borderId="3" xfId="0" applyNumberFormat="1" applyFont="1" applyBorder="1" applyAlignment="1">
      <alignment vertical="center"/>
    </xf>
    <xf numFmtId="0" fontId="27" fillId="8" borderId="3" xfId="0" applyFont="1" applyFill="1" applyBorder="1" applyAlignment="1">
      <alignment horizontal="center" vertical="center"/>
    </xf>
    <xf numFmtId="0" fontId="8" fillId="0" borderId="3" xfId="0" applyFont="1" applyBorder="1" applyAlignment="1">
      <alignment horizontal="left" vertical="center"/>
    </xf>
    <xf numFmtId="164" fontId="2" fillId="0" borderId="3" xfId="0" applyNumberFormat="1" applyFont="1" applyBorder="1" applyAlignment="1">
      <alignment horizontal="right" vertical="center"/>
    </xf>
    <xf numFmtId="164" fontId="2" fillId="0" borderId="3" xfId="0" applyNumberFormat="1" applyFont="1" applyBorder="1" applyAlignment="1">
      <alignment horizontal="left" vertical="center"/>
    </xf>
    <xf numFmtId="0" fontId="8" fillId="0" borderId="9" xfId="0" applyFont="1" applyBorder="1" applyAlignment="1">
      <alignment vertical="center"/>
    </xf>
    <xf numFmtId="164" fontId="8" fillId="0" borderId="9" xfId="0" applyNumberFormat="1" applyFont="1" applyBorder="1" applyAlignment="1">
      <alignment horizontal="left" vertical="center"/>
    </xf>
    <xf numFmtId="0" fontId="2" fillId="0" borderId="9" xfId="0" applyFont="1" applyBorder="1" applyAlignment="1">
      <alignment horizontal="center" vertical="center"/>
    </xf>
    <xf numFmtId="169" fontId="8" fillId="0" borderId="9" xfId="0" applyNumberFormat="1" applyFont="1" applyBorder="1" applyAlignment="1">
      <alignment horizontal="center" vertical="center"/>
    </xf>
    <xf numFmtId="168" fontId="8" fillId="0" borderId="9" xfId="0" applyNumberFormat="1" applyFont="1" applyBorder="1" applyAlignment="1">
      <alignment horizontal="right" vertical="center"/>
    </xf>
    <xf numFmtId="0" fontId="8" fillId="0" borderId="10" xfId="0" applyFont="1" applyBorder="1" applyAlignment="1">
      <alignment horizontal="left" vertical="center"/>
    </xf>
    <xf numFmtId="164" fontId="8" fillId="0" borderId="3" xfId="0" applyNumberFormat="1" applyFont="1" applyBorder="1" applyAlignment="1">
      <alignment vertical="center"/>
    </xf>
    <xf numFmtId="165" fontId="8" fillId="0" borderId="10" xfId="0" applyNumberFormat="1" applyFont="1" applyBorder="1" applyAlignment="1">
      <alignment horizontal="center" vertical="center"/>
    </xf>
    <xf numFmtId="169" fontId="8" fillId="0" borderId="11" xfId="0" applyNumberFormat="1" applyFont="1" applyBorder="1" applyAlignment="1">
      <alignment horizontal="center" vertical="center"/>
    </xf>
    <xf numFmtId="168" fontId="8" fillId="0" borderId="11" xfId="0" applyNumberFormat="1" applyFont="1" applyBorder="1" applyAlignment="1">
      <alignment horizontal="right" vertical="center"/>
    </xf>
    <xf numFmtId="10" fontId="2" fillId="0" borderId="16" xfId="0" applyNumberFormat="1" applyFont="1" applyBorder="1" applyAlignment="1">
      <alignment horizontal="right" vertical="center"/>
    </xf>
    <xf numFmtId="164" fontId="8" fillId="0" borderId="11" xfId="0" applyNumberFormat="1" applyFont="1" applyBorder="1" applyAlignment="1">
      <alignment horizontal="right" vertical="center"/>
    </xf>
    <xf numFmtId="10" fontId="24" fillId="0" borderId="10" xfId="0" applyNumberFormat="1" applyFont="1" applyBorder="1" applyAlignment="1">
      <alignment horizontal="right" vertical="center"/>
    </xf>
    <xf numFmtId="168" fontId="8" fillId="0" borderId="3" xfId="0" applyNumberFormat="1" applyFont="1" applyBorder="1" applyAlignment="1">
      <alignment horizontal="right" vertical="center"/>
    </xf>
    <xf numFmtId="166" fontId="8" fillId="0" borderId="3" xfId="0" applyNumberFormat="1" applyFont="1" applyBorder="1" applyAlignment="1">
      <alignment horizontal="right" vertical="center"/>
    </xf>
    <xf numFmtId="0" fontId="3" fillId="9" borderId="3" xfId="0" applyFont="1" applyFill="1" applyBorder="1" applyAlignment="1">
      <alignment horizontal="center" vertical="center" wrapText="1"/>
    </xf>
    <xf numFmtId="4" fontId="8" fillId="0" borderId="3" xfId="0" applyNumberFormat="1" applyFont="1" applyBorder="1" applyAlignment="1">
      <alignment horizontal="right" vertical="center" wrapText="1"/>
    </xf>
    <xf numFmtId="4" fontId="2" fillId="0" borderId="3" xfId="0" applyNumberFormat="1" applyFont="1" applyBorder="1" applyAlignment="1">
      <alignment vertical="center" wrapText="1"/>
    </xf>
    <xf numFmtId="0" fontId="8" fillId="5" borderId="3" xfId="0" applyFont="1" applyFill="1" applyBorder="1" applyAlignment="1">
      <alignment vertical="center" wrapText="1"/>
    </xf>
    <xf numFmtId="0" fontId="8" fillId="5" borderId="3" xfId="0" applyFont="1" applyFill="1" applyBorder="1" applyAlignment="1">
      <alignment horizontal="center" vertical="center" wrapText="1"/>
    </xf>
    <xf numFmtId="3" fontId="9" fillId="0" borderId="3" xfId="0" applyNumberFormat="1" applyFont="1" applyBorder="1" applyAlignment="1">
      <alignment horizontal="center" vertical="center" wrapText="1"/>
    </xf>
    <xf numFmtId="4" fontId="9" fillId="0" borderId="3" xfId="0" applyNumberFormat="1" applyFont="1" applyBorder="1" applyAlignment="1">
      <alignment horizontal="right" vertical="center" wrapText="1"/>
    </xf>
    <xf numFmtId="10" fontId="2" fillId="0" borderId="3" xfId="0" applyNumberFormat="1" applyFont="1" applyBorder="1" applyAlignment="1">
      <alignment horizontal="center" vertical="center" wrapText="1"/>
    </xf>
    <xf numFmtId="10" fontId="3" fillId="0" borderId="3" xfId="0" applyNumberFormat="1" applyFont="1" applyBorder="1" applyAlignment="1">
      <alignment horizontal="center" vertical="center" wrapText="1"/>
    </xf>
    <xf numFmtId="10" fontId="2" fillId="0" borderId="3" xfId="0" applyNumberFormat="1" applyFont="1" applyBorder="1" applyAlignment="1">
      <alignment horizontal="center" vertical="center"/>
    </xf>
    <xf numFmtId="10" fontId="2" fillId="0" borderId="10" xfId="0" applyNumberFormat="1" applyFont="1" applyBorder="1" applyAlignment="1">
      <alignment horizontal="center" vertical="center"/>
    </xf>
    <xf numFmtId="3" fontId="8" fillId="0" borderId="3" xfId="0" applyNumberFormat="1" applyFont="1" applyBorder="1" applyAlignment="1">
      <alignment horizontal="right" vertical="center"/>
    </xf>
    <xf numFmtId="3" fontId="8" fillId="5" borderId="3" xfId="0" applyNumberFormat="1" applyFont="1" applyFill="1" applyBorder="1" applyAlignment="1">
      <alignment horizontal="right" vertical="center"/>
    </xf>
    <xf numFmtId="3" fontId="3" fillId="0" borderId="3" xfId="0" applyNumberFormat="1" applyFont="1" applyBorder="1" applyAlignment="1">
      <alignment vertical="center"/>
    </xf>
    <xf numFmtId="167" fontId="3" fillId="0" borderId="3" xfId="0" applyNumberFormat="1" applyFont="1" applyBorder="1" applyAlignment="1">
      <alignment horizontal="right" vertical="center"/>
    </xf>
    <xf numFmtId="0" fontId="0" fillId="0" borderId="0" xfId="0" applyAlignment="1">
      <alignment wrapText="1"/>
    </xf>
    <xf numFmtId="0" fontId="2" fillId="0" borderId="0" xfId="0" applyFont="1" applyAlignment="1">
      <alignment horizontal="right" vertical="center"/>
    </xf>
    <xf numFmtId="0" fontId="0" fillId="0" borderId="0" xfId="0" applyAlignment="1">
      <alignment horizontal="right" vertical="center"/>
    </xf>
    <xf numFmtId="0" fontId="2" fillId="2" borderId="2" xfId="0" applyFont="1" applyFill="1" applyBorder="1" applyAlignment="1">
      <alignment horizontal="center" vertical="center"/>
    </xf>
    <xf numFmtId="0" fontId="0" fillId="0" borderId="0" xfId="0" applyAlignment="1">
      <alignment horizontal="center" vertical="center"/>
    </xf>
    <xf numFmtId="0" fontId="3" fillId="0" borderId="0" xfId="0" applyFont="1" applyAlignment="1">
      <alignment horizontal="right"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right" vertical="center"/>
    </xf>
    <xf numFmtId="0" fontId="2" fillId="3" borderId="3" xfId="0" applyFont="1" applyFill="1" applyBorder="1" applyAlignment="1">
      <alignment horizontal="center" vertical="center"/>
    </xf>
    <xf numFmtId="165" fontId="2" fillId="0" borderId="0" xfId="0" applyNumberFormat="1" applyFont="1" applyAlignment="1">
      <alignment vertical="center"/>
    </xf>
    <xf numFmtId="167" fontId="2" fillId="0" borderId="0" xfId="0" applyNumberFormat="1" applyFont="1" applyAlignment="1">
      <alignment horizontal="center" vertical="center"/>
    </xf>
    <xf numFmtId="167" fontId="2" fillId="0" borderId="0" xfId="0" applyNumberFormat="1" applyFont="1" applyAlignment="1">
      <alignment vertical="center"/>
    </xf>
    <xf numFmtId="0" fontId="13" fillId="0" borderId="0" xfId="0" applyFont="1" applyAlignment="1">
      <alignment vertical="center"/>
    </xf>
    <xf numFmtId="173" fontId="2" fillId="0" borderId="0" xfId="0" applyNumberFormat="1" applyFont="1" applyAlignment="1">
      <alignment horizontal="right" vertical="center"/>
    </xf>
    <xf numFmtId="10" fontId="2" fillId="0" borderId="0" xfId="0" applyNumberFormat="1" applyFont="1" applyAlignment="1">
      <alignment vertical="center"/>
    </xf>
    <xf numFmtId="10" fontId="2" fillId="2" borderId="2" xfId="0" applyNumberFormat="1" applyFont="1" applyFill="1" applyBorder="1" applyAlignment="1">
      <alignment horizontal="center" vertical="center"/>
    </xf>
    <xf numFmtId="10" fontId="2" fillId="0" borderId="0" xfId="0" applyNumberFormat="1" applyFont="1" applyAlignment="1">
      <alignment horizontal="center" vertical="center"/>
    </xf>
    <xf numFmtId="10" fontId="2" fillId="0" borderId="11" xfId="0" applyNumberFormat="1" applyFont="1" applyBorder="1" applyAlignment="1">
      <alignment horizontal="center" vertical="center"/>
    </xf>
    <xf numFmtId="3" fontId="2" fillId="0" borderId="0" xfId="0" applyNumberFormat="1" applyFont="1" applyAlignment="1">
      <alignment vertical="center"/>
    </xf>
    <xf numFmtId="3" fontId="2" fillId="3" borderId="3" xfId="0" applyNumberFormat="1" applyFont="1" applyFill="1" applyBorder="1" applyAlignment="1">
      <alignment horizontal="center" vertical="center"/>
    </xf>
    <xf numFmtId="10" fontId="10" fillId="2" borderId="2" xfId="0" applyNumberFormat="1" applyFont="1" applyFill="1" applyBorder="1" applyAlignment="1">
      <alignment horizontal="center" vertical="center"/>
    </xf>
    <xf numFmtId="0" fontId="2" fillId="0" borderId="12" xfId="0" applyFont="1" applyBorder="1" applyAlignment="1">
      <alignment vertical="center"/>
    </xf>
    <xf numFmtId="0" fontId="3" fillId="0" borderId="7" xfId="0" applyFont="1" applyBorder="1" applyAlignment="1">
      <alignment vertical="center"/>
    </xf>
    <xf numFmtId="0" fontId="2" fillId="0" borderId="14" xfId="0" applyFont="1" applyBorder="1" applyAlignment="1">
      <alignment vertical="center"/>
    </xf>
    <xf numFmtId="166" fontId="2" fillId="0" borderId="11" xfId="0" applyNumberFormat="1" applyFont="1" applyBorder="1" applyAlignment="1">
      <alignment vertical="center"/>
    </xf>
    <xf numFmtId="169" fontId="2" fillId="0" borderId="11" xfId="0" applyNumberFormat="1" applyFont="1" applyBorder="1" applyAlignment="1">
      <alignment horizontal="center" vertical="center"/>
    </xf>
    <xf numFmtId="0" fontId="2" fillId="5" borderId="1" xfId="0" applyFont="1" applyFill="1" applyBorder="1" applyAlignment="1">
      <alignment vertical="center"/>
    </xf>
    <xf numFmtId="0" fontId="3" fillId="0" borderId="13" xfId="0" applyFont="1" applyBorder="1" applyAlignment="1">
      <alignment vertical="center"/>
    </xf>
    <xf numFmtId="165" fontId="2" fillId="0" borderId="11" xfId="0" applyNumberFormat="1" applyFont="1" applyBorder="1" applyAlignment="1">
      <alignment vertical="center"/>
    </xf>
    <xf numFmtId="0" fontId="3" fillId="0" borderId="3" xfId="0" applyFont="1" applyBorder="1" applyAlignment="1">
      <alignment vertical="center"/>
    </xf>
    <xf numFmtId="0" fontId="2" fillId="6" borderId="1" xfId="0" applyFont="1" applyFill="1" applyBorder="1" applyAlignment="1">
      <alignment vertical="center"/>
    </xf>
    <xf numFmtId="0" fontId="2" fillId="0" borderId="9" xfId="0" applyFont="1" applyBorder="1" applyAlignment="1">
      <alignment vertical="center"/>
    </xf>
    <xf numFmtId="0" fontId="3" fillId="0" borderId="14" xfId="0" applyFont="1" applyBorder="1" applyAlignment="1">
      <alignment vertical="center"/>
    </xf>
    <xf numFmtId="3" fontId="3" fillId="0" borderId="3" xfId="0" applyNumberFormat="1" applyFont="1" applyBorder="1" applyAlignment="1">
      <alignment horizontal="center" vertical="center"/>
    </xf>
    <xf numFmtId="0" fontId="4" fillId="0" borderId="0" xfId="0" applyFont="1" applyAlignment="1">
      <alignment vertical="center"/>
    </xf>
    <xf numFmtId="0" fontId="0" fillId="0" borderId="0" xfId="0" applyAlignment="1">
      <alignment vertical="center" wrapText="1"/>
    </xf>
    <xf numFmtId="9" fontId="8" fillId="0" borderId="9" xfId="0" applyNumberFormat="1" applyFont="1" applyBorder="1" applyAlignment="1">
      <alignment horizontal="center" vertical="center"/>
    </xf>
    <xf numFmtId="9" fontId="2" fillId="0" borderId="3" xfId="0" applyNumberFormat="1" applyFont="1" applyBorder="1" applyAlignment="1">
      <alignment horizontal="center" vertical="center" wrapText="1"/>
    </xf>
    <xf numFmtId="0" fontId="0" fillId="0" borderId="0" xfId="0" applyAlignment="1">
      <alignment horizontal="center"/>
    </xf>
    <xf numFmtId="10" fontId="2" fillId="0" borderId="10" xfId="0" applyNumberFormat="1" applyFont="1" applyBorder="1" applyAlignment="1">
      <alignment vertical="center"/>
    </xf>
    <xf numFmtId="0" fontId="10" fillId="2" borderId="2" xfId="0" applyFont="1" applyFill="1" applyBorder="1" applyAlignment="1">
      <alignment horizontal="center" vertical="center"/>
    </xf>
    <xf numFmtId="0" fontId="8" fillId="5" borderId="22" xfId="0" applyFont="1" applyFill="1" applyBorder="1" applyAlignment="1">
      <alignment vertical="center"/>
    </xf>
    <xf numFmtId="165" fontId="8" fillId="0" borderId="3" xfId="0" applyNumberFormat="1" applyFont="1" applyBorder="1" applyAlignment="1">
      <alignment vertical="center"/>
    </xf>
    <xf numFmtId="0" fontId="8" fillId="5" borderId="3" xfId="0" applyFont="1" applyFill="1" applyBorder="1" applyAlignment="1">
      <alignment vertical="center"/>
    </xf>
    <xf numFmtId="0" fontId="2" fillId="0" borderId="11" xfId="0" applyFont="1" applyBorder="1" applyAlignment="1">
      <alignment vertical="center"/>
    </xf>
    <xf numFmtId="0" fontId="8" fillId="5" borderId="21" xfId="0" applyFont="1" applyFill="1" applyBorder="1" applyAlignment="1">
      <alignment vertical="center"/>
    </xf>
    <xf numFmtId="166" fontId="8" fillId="0" borderId="3" xfId="0" applyNumberFormat="1" applyFont="1" applyBorder="1" applyAlignment="1">
      <alignment horizontal="center" vertical="center"/>
    </xf>
    <xf numFmtId="166" fontId="8" fillId="5" borderId="21" xfId="0" applyNumberFormat="1" applyFont="1" applyFill="1" applyBorder="1" applyAlignment="1">
      <alignment horizontal="right" vertical="center"/>
    </xf>
    <xf numFmtId="0" fontId="8" fillId="5" borderId="22" xfId="0" applyFont="1" applyFill="1" applyBorder="1" applyAlignment="1">
      <alignment horizontal="center" vertical="center"/>
    </xf>
    <xf numFmtId="4" fontId="2" fillId="0" borderId="0" xfId="0" applyNumberFormat="1" applyFont="1" applyAlignment="1">
      <alignment vertical="center"/>
    </xf>
    <xf numFmtId="0" fontId="9" fillId="0" borderId="8" xfId="0" applyFont="1" applyBorder="1" applyAlignment="1">
      <alignment vertical="center" wrapText="1"/>
    </xf>
    <xf numFmtId="0" fontId="9" fillId="5" borderId="2" xfId="0" applyFont="1" applyFill="1" applyBorder="1" applyAlignment="1">
      <alignment vertical="center" wrapText="1"/>
    </xf>
    <xf numFmtId="0" fontId="2" fillId="0" borderId="11" xfId="0" applyFont="1" applyBorder="1" applyAlignment="1">
      <alignment vertical="center" wrapText="1"/>
    </xf>
    <xf numFmtId="0" fontId="9" fillId="0" borderId="11" xfId="0" applyFont="1" applyBorder="1" applyAlignment="1">
      <alignment vertical="center" wrapText="1"/>
    </xf>
    <xf numFmtId="0" fontId="8" fillId="5" borderId="23" xfId="0" applyFont="1" applyFill="1" applyBorder="1" applyAlignment="1">
      <alignment vertical="center" wrapText="1"/>
    </xf>
    <xf numFmtId="0" fontId="9" fillId="5" borderId="3" xfId="0" applyFont="1" applyFill="1" applyBorder="1" applyAlignment="1">
      <alignment vertical="center" wrapText="1"/>
    </xf>
    <xf numFmtId="3" fontId="3" fillId="0" borderId="0" xfId="0" applyNumberFormat="1" applyFont="1" applyAlignment="1">
      <alignment horizontal="center" vertical="center"/>
    </xf>
    <xf numFmtId="3" fontId="2" fillId="0" borderId="0" xfId="0" applyNumberFormat="1" applyFont="1" applyAlignment="1">
      <alignment horizontal="center" vertical="center"/>
    </xf>
    <xf numFmtId="0" fontId="2" fillId="0" borderId="14" xfId="0" applyFont="1" applyBorder="1" applyAlignment="1">
      <alignment horizontal="center" vertical="center"/>
    </xf>
    <xf numFmtId="0" fontId="10" fillId="0" borderId="14" xfId="0" applyFont="1" applyBorder="1" applyAlignment="1">
      <alignment horizontal="center" vertical="center"/>
    </xf>
    <xf numFmtId="0" fontId="9" fillId="0" borderId="3" xfId="0" applyFont="1" applyBorder="1" applyAlignment="1">
      <alignment vertical="center" wrapText="1"/>
    </xf>
    <xf numFmtId="14" fontId="2" fillId="0" borderId="3" xfId="0" applyNumberFormat="1" applyFont="1" applyBorder="1" applyAlignment="1">
      <alignment horizontal="right" vertical="center" wrapText="1"/>
    </xf>
    <xf numFmtId="9" fontId="8" fillId="0" borderId="3" xfId="0" applyNumberFormat="1" applyFont="1" applyBorder="1" applyAlignment="1">
      <alignment horizontal="right" vertical="center"/>
    </xf>
    <xf numFmtId="0" fontId="21" fillId="0" borderId="3" xfId="0" applyFont="1" applyBorder="1" applyAlignment="1">
      <alignment vertical="center" wrapText="1"/>
    </xf>
    <xf numFmtId="174" fontId="8" fillId="0" borderId="11" xfId="0" applyNumberFormat="1" applyFont="1" applyBorder="1" applyAlignment="1">
      <alignment horizontal="right" vertical="center"/>
    </xf>
    <xf numFmtId="14" fontId="8" fillId="0" borderId="14" xfId="0" applyNumberFormat="1" applyFont="1" applyBorder="1" applyAlignment="1">
      <alignment vertical="center"/>
    </xf>
    <xf numFmtId="14" fontId="8" fillId="0" borderId="7" xfId="0" applyNumberFormat="1" applyFont="1" applyBorder="1" applyAlignment="1">
      <alignment horizontal="center" vertical="center"/>
    </xf>
    <xf numFmtId="14" fontId="8" fillId="0" borderId="9" xfId="0" applyNumberFormat="1" applyFont="1" applyBorder="1" applyAlignment="1">
      <alignment horizontal="center" vertical="center"/>
    </xf>
    <xf numFmtId="166" fontId="2" fillId="0" borderId="0" xfId="0" applyNumberFormat="1" applyFont="1" applyAlignment="1">
      <alignment vertical="center"/>
    </xf>
    <xf numFmtId="49" fontId="8" fillId="0" borderId="3" xfId="0" applyNumberFormat="1" applyFont="1" applyBorder="1" applyAlignment="1">
      <alignment horizontal="center" vertical="center"/>
    </xf>
    <xf numFmtId="49" fontId="8" fillId="0" borderId="3" xfId="0" applyNumberFormat="1" applyFont="1" applyBorder="1" applyAlignment="1">
      <alignment vertical="center"/>
    </xf>
    <xf numFmtId="174" fontId="2" fillId="0" borderId="3" xfId="0" applyNumberFormat="1" applyFont="1" applyBorder="1" applyAlignment="1">
      <alignment horizontal="right" vertical="center"/>
    </xf>
    <xf numFmtId="14" fontId="2" fillId="0" borderId="14" xfId="0" applyNumberFormat="1" applyFont="1" applyBorder="1" applyAlignment="1">
      <alignment horizontal="center" vertical="center" wrapText="1"/>
    </xf>
    <xf numFmtId="4" fontId="2" fillId="0" borderId="0" xfId="0" applyNumberFormat="1" applyFont="1" applyAlignment="1">
      <alignment horizontal="center" vertical="center" wrapText="1"/>
    </xf>
    <xf numFmtId="0" fontId="18"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22" fillId="0" borderId="0" xfId="0" applyFont="1" applyAlignment="1">
      <alignment vertical="center"/>
    </xf>
    <xf numFmtId="0" fontId="23" fillId="0" borderId="0" xfId="0" applyFont="1" applyAlignment="1">
      <alignment vertical="center"/>
    </xf>
    <xf numFmtId="0" fontId="14" fillId="0" borderId="0" xfId="0" applyFont="1" applyAlignment="1">
      <alignment vertical="center" wrapText="1"/>
    </xf>
    <xf numFmtId="9" fontId="8" fillId="0" borderId="3" xfId="0" applyNumberFormat="1" applyFont="1" applyBorder="1" applyAlignment="1">
      <alignment horizontal="center" vertical="center"/>
    </xf>
    <xf numFmtId="10" fontId="8" fillId="0" borderId="10" xfId="0" applyNumberFormat="1" applyFont="1" applyBorder="1" applyAlignment="1">
      <alignment horizontal="center" vertical="center"/>
    </xf>
    <xf numFmtId="10" fontId="8" fillId="0" borderId="3" xfId="0" applyNumberFormat="1" applyFont="1" applyBorder="1" applyAlignment="1">
      <alignment horizontal="center" vertical="center"/>
    </xf>
    <xf numFmtId="0" fontId="8" fillId="10" borderId="10" xfId="0" applyFont="1" applyFill="1" applyBorder="1" applyAlignment="1">
      <alignment vertical="center" wrapText="1"/>
    </xf>
    <xf numFmtId="0" fontId="2" fillId="10" borderId="3" xfId="0" applyFont="1" applyFill="1" applyBorder="1" applyAlignment="1">
      <alignment horizontal="center" vertical="center"/>
    </xf>
    <xf numFmtId="0" fontId="8" fillId="10" borderId="10" xfId="0" applyFont="1" applyFill="1" applyBorder="1" applyAlignment="1">
      <alignment horizontal="center" vertical="center"/>
    </xf>
    <xf numFmtId="0" fontId="8" fillId="10" borderId="11" xfId="0" applyFont="1" applyFill="1" applyBorder="1" applyAlignment="1">
      <alignment vertical="center"/>
    </xf>
    <xf numFmtId="0" fontId="8" fillId="10" borderId="11" xfId="0" applyFont="1" applyFill="1" applyBorder="1" applyAlignment="1">
      <alignment vertical="center" wrapText="1"/>
    </xf>
    <xf numFmtId="0" fontId="2" fillId="10" borderId="3" xfId="0" applyFont="1" applyFill="1" applyBorder="1" applyAlignment="1">
      <alignment vertical="center"/>
    </xf>
    <xf numFmtId="174" fontId="8" fillId="10" borderId="11" xfId="0" applyNumberFormat="1" applyFont="1" applyFill="1" applyBorder="1" applyAlignment="1">
      <alignment horizontal="right" vertical="center"/>
    </xf>
    <xf numFmtId="14" fontId="8" fillId="10" borderId="17" xfId="0" applyNumberFormat="1" applyFont="1" applyFill="1" applyBorder="1" applyAlignment="1">
      <alignment horizontal="center" vertical="center"/>
    </xf>
    <xf numFmtId="14" fontId="8" fillId="10" borderId="7" xfId="0" applyNumberFormat="1" applyFont="1" applyFill="1" applyBorder="1" applyAlignment="1">
      <alignment vertical="center"/>
    </xf>
    <xf numFmtId="49" fontId="8" fillId="10" borderId="3" xfId="0" applyNumberFormat="1" applyFont="1" applyFill="1" applyBorder="1" applyAlignment="1">
      <alignment horizontal="center" vertical="center"/>
    </xf>
    <xf numFmtId="165" fontId="8" fillId="10" borderId="11" xfId="0" applyNumberFormat="1" applyFont="1" applyFill="1" applyBorder="1" applyAlignment="1">
      <alignment vertical="center"/>
    </xf>
    <xf numFmtId="0" fontId="2" fillId="10" borderId="17" xfId="0" applyFont="1" applyFill="1" applyBorder="1" applyAlignment="1">
      <alignment horizontal="center" vertical="center"/>
    </xf>
    <xf numFmtId="167" fontId="2" fillId="10" borderId="3" xfId="0" applyNumberFormat="1" applyFont="1" applyFill="1" applyBorder="1" applyAlignment="1">
      <alignment vertical="center"/>
    </xf>
    <xf numFmtId="168" fontId="2" fillId="10" borderId="3" xfId="0" applyNumberFormat="1" applyFont="1" applyFill="1" applyBorder="1" applyAlignment="1">
      <alignment vertical="center"/>
    </xf>
    <xf numFmtId="0" fontId="2" fillId="10" borderId="0" xfId="0" applyFont="1" applyFill="1" applyAlignment="1">
      <alignment vertical="center"/>
    </xf>
    <xf numFmtId="0" fontId="0" fillId="10" borderId="0" xfId="0" applyFill="1" applyAlignment="1">
      <alignment vertical="center"/>
    </xf>
    <xf numFmtId="0" fontId="2" fillId="10" borderId="22" xfId="0" applyFont="1" applyFill="1" applyBorder="1" applyAlignment="1">
      <alignment horizontal="center" vertical="center"/>
    </xf>
    <xf numFmtId="0" fontId="2" fillId="10" borderId="21" xfId="0" applyFont="1" applyFill="1" applyBorder="1" applyAlignment="1">
      <alignment vertical="center"/>
    </xf>
    <xf numFmtId="0" fontId="8" fillId="10" borderId="3" xfId="0" applyFont="1" applyFill="1" applyBorder="1" applyAlignment="1">
      <alignment horizontal="center" vertical="center"/>
    </xf>
    <xf numFmtId="174" fontId="8" fillId="10" borderId="3" xfId="0" applyNumberFormat="1" applyFont="1" applyFill="1" applyBorder="1" applyAlignment="1">
      <alignment horizontal="right" vertical="center"/>
    </xf>
    <xf numFmtId="14" fontId="8" fillId="10" borderId="21" xfId="0" applyNumberFormat="1" applyFont="1" applyFill="1" applyBorder="1" applyAlignment="1">
      <alignment horizontal="center" vertical="center"/>
    </xf>
    <xf numFmtId="14" fontId="8" fillId="10" borderId="14" xfId="0" applyNumberFormat="1" applyFont="1" applyFill="1" applyBorder="1" applyAlignment="1">
      <alignment horizontal="center" vertical="center"/>
    </xf>
    <xf numFmtId="0" fontId="2" fillId="10" borderId="3" xfId="0" applyFont="1" applyFill="1" applyBorder="1" applyAlignment="1">
      <alignment horizontal="center" vertical="center" wrapText="1"/>
    </xf>
    <xf numFmtId="14" fontId="8" fillId="10" borderId="3" xfId="0" applyNumberFormat="1" applyFont="1" applyFill="1" applyBorder="1" applyAlignment="1">
      <alignment horizontal="center" vertical="center"/>
    </xf>
    <xf numFmtId="0" fontId="8" fillId="10" borderId="21" xfId="0" applyFont="1" applyFill="1" applyBorder="1" applyAlignment="1">
      <alignment horizontal="center" vertical="center"/>
    </xf>
    <xf numFmtId="0" fontId="2" fillId="10" borderId="0" xfId="0" quotePrefix="1" applyFont="1" applyFill="1" applyAlignment="1">
      <alignment vertical="center"/>
    </xf>
    <xf numFmtId="164" fontId="2" fillId="10" borderId="0" xfId="1" applyFont="1" applyFill="1" applyAlignment="1">
      <alignment vertical="center"/>
    </xf>
    <xf numFmtId="166" fontId="8" fillId="10" borderId="3" xfId="0" applyNumberFormat="1" applyFont="1" applyFill="1" applyBorder="1" applyAlignment="1">
      <alignment horizontal="right" vertical="center"/>
    </xf>
    <xf numFmtId="169" fontId="8" fillId="10" borderId="3" xfId="0" applyNumberFormat="1" applyFont="1" applyFill="1" applyBorder="1" applyAlignment="1">
      <alignment horizontal="center" vertical="center"/>
    </xf>
    <xf numFmtId="10" fontId="2" fillId="10" borderId="3" xfId="0" applyNumberFormat="1" applyFont="1" applyFill="1" applyBorder="1" applyAlignment="1">
      <alignment horizontal="center" vertical="center"/>
    </xf>
    <xf numFmtId="10" fontId="2" fillId="10" borderId="3" xfId="0" applyNumberFormat="1" applyFont="1" applyFill="1" applyBorder="1" applyAlignment="1">
      <alignment vertical="center"/>
    </xf>
    <xf numFmtId="165" fontId="2" fillId="10" borderId="20" xfId="0" applyNumberFormat="1" applyFont="1" applyFill="1" applyBorder="1" applyAlignment="1">
      <alignment horizontal="center" vertical="center"/>
    </xf>
    <xf numFmtId="169" fontId="2" fillId="10" borderId="3" xfId="0" applyNumberFormat="1" applyFont="1" applyFill="1" applyBorder="1" applyAlignment="1">
      <alignment horizontal="center" vertical="center"/>
    </xf>
    <xf numFmtId="165" fontId="8" fillId="10" borderId="9" xfId="0" applyNumberFormat="1" applyFont="1" applyFill="1" applyBorder="1" applyAlignment="1">
      <alignment vertical="center"/>
    </xf>
    <xf numFmtId="0" fontId="8" fillId="10" borderId="11" xfId="0" applyFont="1" applyFill="1" applyBorder="1" applyAlignment="1">
      <alignment horizontal="center" vertical="center"/>
    </xf>
    <xf numFmtId="0" fontId="2" fillId="10" borderId="3" xfId="0" applyFont="1" applyFill="1" applyBorder="1" applyAlignment="1">
      <alignment vertical="center" wrapText="1"/>
    </xf>
    <xf numFmtId="174" fontId="2" fillId="10" borderId="3" xfId="0" applyNumberFormat="1" applyFont="1" applyFill="1" applyBorder="1" applyAlignment="1">
      <alignment horizontal="right" vertical="center"/>
    </xf>
    <xf numFmtId="14" fontId="2" fillId="10" borderId="11" xfId="0" applyNumberFormat="1" applyFont="1" applyFill="1" applyBorder="1" applyAlignment="1">
      <alignment horizontal="center" vertical="center" wrapText="1"/>
    </xf>
    <xf numFmtId="14" fontId="2" fillId="10" borderId="14" xfId="0" applyNumberFormat="1" applyFont="1" applyFill="1" applyBorder="1" applyAlignment="1">
      <alignment horizontal="center" vertical="center" wrapText="1"/>
    </xf>
    <xf numFmtId="165" fontId="2" fillId="10" borderId="11" xfId="0" applyNumberFormat="1" applyFont="1" applyFill="1" applyBorder="1" applyAlignment="1">
      <alignment vertical="center"/>
    </xf>
    <xf numFmtId="14" fontId="2" fillId="10" borderId="21" xfId="0" applyNumberFormat="1" applyFont="1" applyFill="1" applyBorder="1" applyAlignment="1">
      <alignment horizontal="center" vertical="center" wrapText="1"/>
    </xf>
    <xf numFmtId="165" fontId="2" fillId="10" borderId="21" xfId="0" applyNumberFormat="1" applyFont="1" applyFill="1" applyBorder="1" applyAlignment="1">
      <alignment vertical="center"/>
    </xf>
    <xf numFmtId="0" fontId="2" fillId="0" borderId="5" xfId="3" applyFont="1" applyAlignment="1">
      <alignment horizontal="center"/>
    </xf>
    <xf numFmtId="0" fontId="2" fillId="0" borderId="5" xfId="3" applyFont="1"/>
    <xf numFmtId="0" fontId="30" fillId="0" borderId="5" xfId="3"/>
    <xf numFmtId="0" fontId="3" fillId="0" borderId="5" xfId="3" applyFont="1" applyAlignment="1">
      <alignment horizontal="center"/>
    </xf>
    <xf numFmtId="0" fontId="3" fillId="0" borderId="5" xfId="3" applyFont="1" applyAlignment="1">
      <alignment horizontal="center" vertical="center"/>
    </xf>
    <xf numFmtId="0" fontId="3" fillId="9" borderId="33" xfId="3" applyFont="1" applyFill="1" applyBorder="1" applyAlignment="1">
      <alignment horizontal="center" vertical="center" wrapText="1"/>
    </xf>
    <xf numFmtId="0" fontId="3" fillId="9" borderId="22" xfId="3" applyFont="1" applyFill="1" applyBorder="1" applyAlignment="1">
      <alignment horizontal="center" vertical="center" wrapText="1"/>
    </xf>
    <xf numFmtId="0" fontId="3" fillId="9" borderId="34" xfId="3" applyFont="1" applyFill="1" applyBorder="1" applyAlignment="1">
      <alignment horizontal="center" vertical="center" wrapText="1"/>
    </xf>
    <xf numFmtId="0" fontId="3" fillId="9" borderId="21" xfId="3" applyFont="1" applyFill="1" applyBorder="1" applyAlignment="1">
      <alignment horizontal="center" vertical="center" wrapText="1"/>
    </xf>
    <xf numFmtId="0" fontId="2" fillId="0" borderId="35" xfId="3" applyFont="1" applyBorder="1" applyAlignment="1">
      <alignment horizontal="center" vertical="center" wrapText="1"/>
    </xf>
    <xf numFmtId="0" fontId="8" fillId="0" borderId="7" xfId="3" applyFont="1" applyBorder="1" applyAlignment="1">
      <alignment horizontal="center" vertical="center" wrapText="1"/>
    </xf>
    <xf numFmtId="0" fontId="8" fillId="0" borderId="35" xfId="3" applyFont="1" applyBorder="1" applyAlignment="1">
      <alignment horizontal="center" vertical="center" wrapText="1"/>
    </xf>
    <xf numFmtId="0" fontId="8" fillId="0" borderId="3" xfId="3" applyFont="1" applyBorder="1" applyAlignment="1">
      <alignment horizontal="center" vertical="center" wrapText="1"/>
    </xf>
    <xf numFmtId="0" fontId="8" fillId="0" borderId="36" xfId="3" applyFont="1" applyBorder="1" applyAlignment="1">
      <alignment horizontal="center" vertical="center" wrapText="1"/>
    </xf>
    <xf numFmtId="1" fontId="8" fillId="0" borderId="35" xfId="3" applyNumberFormat="1" applyFont="1" applyBorder="1" applyAlignment="1">
      <alignment horizontal="center" vertical="center" wrapText="1"/>
    </xf>
    <xf numFmtId="1" fontId="8" fillId="0" borderId="3" xfId="3" applyNumberFormat="1" applyFont="1" applyBorder="1" applyAlignment="1">
      <alignment horizontal="center" vertical="center" wrapText="1"/>
    </xf>
    <xf numFmtId="1" fontId="8" fillId="0" borderId="36" xfId="3" applyNumberFormat="1" applyFont="1" applyBorder="1" applyAlignment="1">
      <alignment horizontal="center" vertical="center" wrapText="1"/>
    </xf>
    <xf numFmtId="1" fontId="2" fillId="0" borderId="36" xfId="3" applyNumberFormat="1" applyFont="1" applyBorder="1" applyAlignment="1">
      <alignment horizontal="center" vertical="center" wrapText="1"/>
    </xf>
    <xf numFmtId="1" fontId="2" fillId="0" borderId="20" xfId="3" applyNumberFormat="1" applyFont="1" applyBorder="1" applyAlignment="1">
      <alignment horizontal="center" vertical="center" wrapText="1"/>
    </xf>
    <xf numFmtId="1" fontId="2" fillId="0" borderId="3" xfId="3" applyNumberFormat="1" applyFont="1" applyBorder="1" applyAlignment="1">
      <alignment horizontal="center" vertical="center" wrapText="1"/>
    </xf>
    <xf numFmtId="0" fontId="2" fillId="0" borderId="37" xfId="3" applyFont="1" applyBorder="1" applyAlignment="1">
      <alignment horizontal="center" vertical="center" wrapText="1"/>
    </xf>
    <xf numFmtId="0" fontId="8" fillId="0" borderId="37" xfId="3" applyFont="1" applyBorder="1" applyAlignment="1">
      <alignment horizontal="center" vertical="center" wrapText="1"/>
    </xf>
    <xf numFmtId="0" fontId="8" fillId="0" borderId="38" xfId="3" applyFont="1" applyBorder="1" applyAlignment="1">
      <alignment horizontal="center" vertical="center" wrapText="1"/>
    </xf>
    <xf numFmtId="0" fontId="8" fillId="0" borderId="39" xfId="3" applyFont="1" applyBorder="1" applyAlignment="1">
      <alignment horizontal="center" vertical="center" wrapText="1"/>
    </xf>
    <xf numFmtId="1" fontId="8" fillId="0" borderId="37" xfId="3" applyNumberFormat="1" applyFont="1" applyBorder="1" applyAlignment="1">
      <alignment horizontal="center" vertical="center" wrapText="1"/>
    </xf>
    <xf numFmtId="1" fontId="8" fillId="0" borderId="38" xfId="3" applyNumberFormat="1" applyFont="1" applyBorder="1" applyAlignment="1">
      <alignment horizontal="center" vertical="center" wrapText="1"/>
    </xf>
    <xf numFmtId="1" fontId="8" fillId="0" borderId="39" xfId="3" applyNumberFormat="1" applyFont="1" applyBorder="1" applyAlignment="1">
      <alignment horizontal="center" vertical="center" wrapText="1"/>
    </xf>
    <xf numFmtId="1" fontId="2" fillId="0" borderId="39" xfId="3" applyNumberFormat="1" applyFont="1" applyBorder="1" applyAlignment="1">
      <alignment horizontal="center" vertical="center" wrapText="1"/>
    </xf>
    <xf numFmtId="1" fontId="2" fillId="0" borderId="40" xfId="3" applyNumberFormat="1" applyFont="1" applyBorder="1" applyAlignment="1">
      <alignment horizontal="center" vertical="center" wrapText="1"/>
    </xf>
    <xf numFmtId="1" fontId="2" fillId="0" borderId="38" xfId="3" applyNumberFormat="1" applyFont="1" applyBorder="1" applyAlignment="1">
      <alignment horizontal="center" vertical="center" wrapText="1"/>
    </xf>
    <xf numFmtId="0" fontId="2" fillId="0" borderId="33" xfId="3" applyFont="1" applyBorder="1" applyAlignment="1">
      <alignment horizontal="center" vertical="center" wrapText="1"/>
    </xf>
    <xf numFmtId="0" fontId="8" fillId="5" borderId="22" xfId="3" applyFont="1" applyFill="1" applyBorder="1" applyAlignment="1">
      <alignment vertical="center" wrapText="1"/>
    </xf>
    <xf numFmtId="0" fontId="8" fillId="5" borderId="22" xfId="3" applyFont="1" applyFill="1" applyBorder="1" applyAlignment="1">
      <alignment horizontal="center" vertical="center" wrapText="1"/>
    </xf>
    <xf numFmtId="1" fontId="8" fillId="5" borderId="22" xfId="3" applyNumberFormat="1" applyFont="1" applyFill="1" applyBorder="1" applyAlignment="1">
      <alignment horizontal="center" vertical="center" wrapText="1"/>
    </xf>
    <xf numFmtId="1" fontId="8" fillId="0" borderId="22" xfId="3" applyNumberFormat="1" applyFont="1" applyBorder="1" applyAlignment="1">
      <alignment horizontal="center" vertical="center" wrapText="1"/>
    </xf>
    <xf numFmtId="1" fontId="2" fillId="0" borderId="22" xfId="3" applyNumberFormat="1" applyFont="1" applyBorder="1" applyAlignment="1">
      <alignment horizontal="center" vertical="center" wrapText="1"/>
    </xf>
    <xf numFmtId="1" fontId="2" fillId="0" borderId="34" xfId="3" applyNumberFormat="1" applyFont="1" applyBorder="1" applyAlignment="1">
      <alignment horizontal="center" vertical="center" wrapText="1"/>
    </xf>
    <xf numFmtId="0" fontId="2" fillId="0" borderId="3" xfId="3" applyFont="1" applyBorder="1" applyAlignment="1">
      <alignment horizontal="left" vertical="center" wrapText="1"/>
    </xf>
    <xf numFmtId="0" fontId="2" fillId="0" borderId="3" xfId="3" applyFont="1" applyBorder="1" applyAlignment="1">
      <alignment horizontal="center" vertical="center" wrapText="1"/>
    </xf>
    <xf numFmtId="0" fontId="2" fillId="0" borderId="41" xfId="3" applyFont="1" applyBorder="1" applyAlignment="1">
      <alignment horizontal="center" vertical="center" wrapText="1"/>
    </xf>
    <xf numFmtId="0" fontId="8" fillId="0" borderId="12" xfId="3" applyFont="1" applyBorder="1" applyAlignment="1">
      <alignment vertical="center" wrapText="1"/>
    </xf>
    <xf numFmtId="0" fontId="8" fillId="0" borderId="12" xfId="3" applyFont="1" applyBorder="1" applyAlignment="1">
      <alignment horizontal="center" vertical="center" wrapText="1"/>
    </xf>
    <xf numFmtId="1" fontId="8" fillId="0" borderId="12" xfId="3" applyNumberFormat="1" applyFont="1" applyBorder="1" applyAlignment="1">
      <alignment horizontal="center" vertical="center" wrapText="1"/>
    </xf>
    <xf numFmtId="1" fontId="2" fillId="0" borderId="12" xfId="3" applyNumberFormat="1" applyFont="1" applyBorder="1" applyAlignment="1">
      <alignment horizontal="center" vertical="center" wrapText="1"/>
    </xf>
    <xf numFmtId="1" fontId="2" fillId="0" borderId="42" xfId="3" applyNumberFormat="1" applyFont="1" applyBorder="1" applyAlignment="1">
      <alignment horizontal="center" vertical="center" wrapText="1"/>
    </xf>
    <xf numFmtId="3" fontId="9" fillId="0" borderId="32" xfId="3" applyNumberFormat="1" applyFont="1" applyBorder="1" applyAlignment="1">
      <alignment horizontal="center" vertical="center" wrapText="1"/>
    </xf>
    <xf numFmtId="3" fontId="9" fillId="0" borderId="27" xfId="3" applyNumberFormat="1" applyFont="1" applyBorder="1" applyAlignment="1">
      <alignment horizontal="center" vertical="center" wrapText="1"/>
    </xf>
    <xf numFmtId="3" fontId="9" fillId="0" borderId="43" xfId="3" applyNumberFormat="1" applyFont="1" applyBorder="1" applyAlignment="1">
      <alignment horizontal="center" vertical="center" wrapText="1"/>
    </xf>
    <xf numFmtId="3" fontId="9" fillId="0" borderId="28" xfId="3" applyNumberFormat="1" applyFont="1" applyBorder="1" applyAlignment="1">
      <alignment horizontal="center" vertical="center" wrapText="1"/>
    </xf>
    <xf numFmtId="0" fontId="2" fillId="0" borderId="5" xfId="3" applyFont="1" applyAlignment="1">
      <alignment horizontal="center" vertical="center"/>
    </xf>
    <xf numFmtId="0" fontId="9" fillId="0" borderId="3" xfId="3" applyFont="1" applyBorder="1" applyAlignment="1">
      <alignment vertical="center" wrapText="1"/>
    </xf>
    <xf numFmtId="0" fontId="9" fillId="0" borderId="38" xfId="3" applyFont="1" applyBorder="1" applyAlignment="1">
      <alignment vertical="center" wrapText="1"/>
    </xf>
    <xf numFmtId="0" fontId="3" fillId="0" borderId="0" xfId="0" applyFont="1" applyAlignment="1">
      <alignment horizontal="left"/>
    </xf>
    <xf numFmtId="0" fontId="3" fillId="9" borderId="54" xfId="0" applyFont="1" applyFill="1" applyBorder="1" applyAlignment="1">
      <alignment horizontal="center" vertical="center" wrapText="1"/>
    </xf>
    <xf numFmtId="0" fontId="3" fillId="9" borderId="55" xfId="0" applyFont="1" applyFill="1" applyBorder="1" applyAlignment="1">
      <alignment horizontal="center" vertical="center" wrapText="1"/>
    </xf>
    <xf numFmtId="0" fontId="3" fillId="9" borderId="56" xfId="0" applyFont="1" applyFill="1" applyBorder="1" applyAlignment="1">
      <alignment horizontal="center" vertical="center" wrapText="1"/>
    </xf>
    <xf numFmtId="0" fontId="2" fillId="0" borderId="59" xfId="0" applyFont="1" applyBorder="1" applyAlignment="1">
      <alignment horizontal="center"/>
    </xf>
    <xf numFmtId="0" fontId="31" fillId="0" borderId="60" xfId="0" applyFont="1" applyBorder="1"/>
    <xf numFmtId="0" fontId="2" fillId="0" borderId="61" xfId="0" applyFont="1" applyBorder="1" applyAlignment="1">
      <alignment horizontal="center" vertical="center"/>
    </xf>
    <xf numFmtId="3" fontId="2" fillId="11" borderId="59" xfId="0" applyNumberFormat="1" applyFont="1" applyFill="1" applyBorder="1" applyAlignment="1">
      <alignment horizontal="center" vertical="center" wrapText="1"/>
    </xf>
    <xf numFmtId="3" fontId="2" fillId="11" borderId="62" xfId="0" applyNumberFormat="1" applyFont="1" applyFill="1" applyBorder="1" applyAlignment="1">
      <alignment horizontal="center" vertical="center" wrapText="1"/>
    </xf>
    <xf numFmtId="3" fontId="2" fillId="11" borderId="60" xfId="0" applyNumberFormat="1" applyFont="1" applyFill="1" applyBorder="1" applyAlignment="1">
      <alignment horizontal="center" vertical="center" wrapText="1"/>
    </xf>
    <xf numFmtId="0" fontId="2" fillId="0" borderId="57" xfId="0" applyFont="1" applyBorder="1" applyAlignment="1">
      <alignment horizontal="center"/>
    </xf>
    <xf numFmtId="0" fontId="31" fillId="0" borderId="65" xfId="0" applyFont="1" applyBorder="1"/>
    <xf numFmtId="0" fontId="2" fillId="0" borderId="66" xfId="0" applyFont="1" applyBorder="1" applyAlignment="1">
      <alignment horizontal="center" vertical="center"/>
    </xf>
    <xf numFmtId="3" fontId="2" fillId="0" borderId="57" xfId="0" applyNumberFormat="1" applyFont="1" applyBorder="1" applyAlignment="1">
      <alignment horizontal="center" vertical="center"/>
    </xf>
    <xf numFmtId="3" fontId="2" fillId="0" borderId="67" xfId="0" applyNumberFormat="1" applyFont="1" applyBorder="1" applyAlignment="1">
      <alignment horizontal="center" vertical="center"/>
    </xf>
    <xf numFmtId="3" fontId="2" fillId="0" borderId="65" xfId="0" applyNumberFormat="1" applyFont="1" applyBorder="1" applyAlignment="1">
      <alignment horizontal="center" vertical="center"/>
    </xf>
    <xf numFmtId="0" fontId="2" fillId="0" borderId="54" xfId="0" applyFont="1" applyBorder="1" applyAlignment="1">
      <alignment horizontal="center"/>
    </xf>
    <xf numFmtId="0" fontId="31" fillId="0" borderId="56" xfId="0" applyFont="1" applyBorder="1"/>
    <xf numFmtId="0" fontId="2" fillId="0" borderId="68" xfId="0" applyFont="1" applyBorder="1" applyAlignment="1">
      <alignment horizontal="center" vertical="center"/>
    </xf>
    <xf numFmtId="3" fontId="2" fillId="0" borderId="54" xfId="0" applyNumberFormat="1" applyFont="1" applyBorder="1" applyAlignment="1">
      <alignment horizontal="center" vertical="center"/>
    </xf>
    <xf numFmtId="3" fontId="2" fillId="0" borderId="55" xfId="0" applyNumberFormat="1" applyFont="1" applyBorder="1" applyAlignment="1">
      <alignment horizontal="center" vertical="center"/>
    </xf>
    <xf numFmtId="3" fontId="2" fillId="0" borderId="56" xfId="0" applyNumberFormat="1" applyFont="1" applyBorder="1" applyAlignment="1">
      <alignment horizontal="center" vertical="center"/>
    </xf>
    <xf numFmtId="3" fontId="9" fillId="0" borderId="29" xfId="0" applyNumberFormat="1" applyFont="1" applyBorder="1" applyAlignment="1">
      <alignment horizontal="center" vertical="center" wrapText="1"/>
    </xf>
    <xf numFmtId="3" fontId="9" fillId="0" borderId="71" xfId="0" applyNumberFormat="1" applyFont="1" applyBorder="1" applyAlignment="1">
      <alignment horizontal="center" vertical="center" wrapText="1"/>
    </xf>
    <xf numFmtId="3" fontId="9" fillId="0" borderId="72" xfId="0" applyNumberFormat="1" applyFont="1" applyBorder="1" applyAlignment="1">
      <alignment horizontal="center" vertical="center" wrapText="1"/>
    </xf>
    <xf numFmtId="3" fontId="9" fillId="0" borderId="73" xfId="0" applyNumberFormat="1" applyFont="1" applyBorder="1" applyAlignment="1">
      <alignment horizontal="center" vertical="center" wrapText="1"/>
    </xf>
    <xf numFmtId="3" fontId="2" fillId="0" borderId="5" xfId="3" applyNumberFormat="1" applyFont="1" applyAlignment="1">
      <alignment horizontal="center" vertical="center"/>
    </xf>
    <xf numFmtId="174" fontId="3" fillId="0" borderId="0" xfId="0" applyNumberFormat="1" applyFont="1" applyAlignment="1">
      <alignment horizontal="center" vertical="center"/>
    </xf>
    <xf numFmtId="0" fontId="2" fillId="10" borderId="10" xfId="0" applyFont="1" applyFill="1" applyBorder="1" applyAlignment="1">
      <alignment vertical="center" wrapText="1"/>
    </xf>
    <xf numFmtId="10" fontId="2" fillId="0" borderId="22" xfId="0" applyNumberFormat="1" applyFont="1" applyBorder="1" applyAlignment="1">
      <alignment horizontal="center" vertical="center"/>
    </xf>
    <xf numFmtId="10" fontId="2" fillId="0" borderId="5" xfId="0" applyNumberFormat="1" applyFont="1" applyBorder="1" applyAlignment="1">
      <alignment horizontal="right" vertical="center"/>
    </xf>
    <xf numFmtId="168" fontId="2" fillId="0" borderId="5" xfId="0" applyNumberFormat="1" applyFont="1" applyBorder="1" applyAlignment="1">
      <alignment vertical="center"/>
    </xf>
    <xf numFmtId="4" fontId="2" fillId="0" borderId="12" xfId="0" applyNumberFormat="1" applyFont="1" applyBorder="1" applyAlignment="1">
      <alignment vertical="center"/>
    </xf>
    <xf numFmtId="176" fontId="2" fillId="0" borderId="12" xfId="0" applyNumberFormat="1" applyFont="1" applyBorder="1" applyAlignment="1">
      <alignment vertical="center"/>
    </xf>
    <xf numFmtId="177" fontId="2" fillId="0" borderId="12" xfId="0" applyNumberFormat="1" applyFont="1" applyBorder="1" applyAlignment="1">
      <alignment vertical="center"/>
    </xf>
    <xf numFmtId="0" fontId="2" fillId="0" borderId="12" xfId="0" applyFont="1" applyBorder="1" applyAlignment="1">
      <alignment horizontal="center" vertical="center" wrapText="1"/>
    </xf>
    <xf numFmtId="169" fontId="2" fillId="0" borderId="12" xfId="0" applyNumberFormat="1" applyFont="1" applyBorder="1" applyAlignment="1">
      <alignment horizontal="center" vertical="center"/>
    </xf>
    <xf numFmtId="165" fontId="2" fillId="0" borderId="12" xfId="0" applyNumberFormat="1" applyFont="1" applyBorder="1" applyAlignment="1">
      <alignment vertical="center"/>
    </xf>
    <xf numFmtId="10" fontId="2" fillId="0" borderId="16" xfId="0" applyNumberFormat="1" applyFont="1" applyBorder="1" applyAlignment="1">
      <alignment horizontal="center" vertical="center"/>
    </xf>
    <xf numFmtId="168" fontId="2" fillId="0" borderId="12" xfId="0" applyNumberFormat="1" applyFont="1" applyBorder="1" applyAlignment="1">
      <alignment vertical="center"/>
    </xf>
    <xf numFmtId="3" fontId="3" fillId="0" borderId="22" xfId="0" applyNumberFormat="1" applyFont="1" applyBorder="1" applyAlignment="1">
      <alignment horizontal="right" vertical="center"/>
    </xf>
    <xf numFmtId="165" fontId="2" fillId="0" borderId="22" xfId="0" applyNumberFormat="1" applyFont="1" applyBorder="1" applyAlignment="1">
      <alignment horizontal="right" vertical="center" wrapText="1"/>
    </xf>
    <xf numFmtId="0" fontId="2" fillId="0" borderId="22" xfId="0" applyFont="1" applyBorder="1" applyAlignment="1">
      <alignment horizontal="right" vertical="center" wrapText="1"/>
    </xf>
    <xf numFmtId="0" fontId="2" fillId="0" borderId="22" xfId="0" applyFont="1" applyBorder="1" applyAlignment="1">
      <alignment horizontal="right" vertical="center"/>
    </xf>
    <xf numFmtId="0" fontId="2" fillId="0" borderId="22" xfId="0" applyFont="1" applyBorder="1" applyAlignment="1">
      <alignment horizontal="center" vertical="center"/>
    </xf>
    <xf numFmtId="0" fontId="2" fillId="0" borderId="67" xfId="0" applyFont="1" applyBorder="1" applyAlignment="1">
      <alignment horizontal="center" vertical="center"/>
    </xf>
    <xf numFmtId="0" fontId="2" fillId="0" borderId="67" xfId="0" applyFont="1" applyBorder="1" applyAlignment="1">
      <alignment vertical="center"/>
    </xf>
    <xf numFmtId="4" fontId="2" fillId="0" borderId="67" xfId="0" applyNumberFormat="1" applyFont="1" applyBorder="1" applyAlignment="1">
      <alignment vertical="center"/>
    </xf>
    <xf numFmtId="176" fontId="2" fillId="0" borderId="67" xfId="0" applyNumberFormat="1" applyFont="1" applyBorder="1" applyAlignment="1">
      <alignment vertical="center"/>
    </xf>
    <xf numFmtId="177" fontId="2" fillId="0" borderId="67" xfId="0" applyNumberFormat="1" applyFont="1" applyBorder="1" applyAlignment="1">
      <alignment vertical="center"/>
    </xf>
    <xf numFmtId="0" fontId="2" fillId="0" borderId="67" xfId="0" applyFont="1" applyBorder="1" applyAlignment="1">
      <alignment horizontal="center" vertical="center" wrapText="1"/>
    </xf>
    <xf numFmtId="165" fontId="2" fillId="0" borderId="67" xfId="0" applyNumberFormat="1" applyFont="1" applyBorder="1" applyAlignment="1">
      <alignment vertical="center"/>
    </xf>
    <xf numFmtId="10" fontId="2" fillId="0" borderId="67" xfId="0" applyNumberFormat="1" applyFont="1" applyBorder="1" applyAlignment="1">
      <alignment horizontal="center" vertical="center"/>
    </xf>
    <xf numFmtId="168" fontId="2" fillId="0" borderId="67" xfId="0" applyNumberFormat="1" applyFont="1" applyBorder="1" applyAlignment="1">
      <alignment vertical="center"/>
    </xf>
    <xf numFmtId="0" fontId="2" fillId="0" borderId="67" xfId="0" applyFont="1" applyBorder="1" applyAlignment="1">
      <alignment vertical="center" wrapText="1"/>
    </xf>
    <xf numFmtId="0" fontId="2" fillId="12" borderId="3" xfId="0" applyFont="1" applyFill="1" applyBorder="1" applyAlignment="1">
      <alignment vertical="center" wrapText="1"/>
    </xf>
    <xf numFmtId="14" fontId="8" fillId="10" borderId="11" xfId="0" applyNumberFormat="1" applyFont="1" applyFill="1" applyBorder="1" applyAlignment="1">
      <alignment horizontal="center" vertical="center"/>
    </xf>
    <xf numFmtId="165" fontId="2" fillId="10" borderId="9" xfId="0" applyNumberFormat="1" applyFont="1" applyFill="1" applyBorder="1" applyAlignment="1">
      <alignment horizontal="center" vertical="center"/>
    </xf>
    <xf numFmtId="10" fontId="2" fillId="10" borderId="12" xfId="2" applyNumberFormat="1" applyFont="1" applyFill="1" applyBorder="1" applyAlignment="1">
      <alignment horizontal="center" vertical="center"/>
    </xf>
    <xf numFmtId="0" fontId="2" fillId="0" borderId="21" xfId="0" applyFont="1" applyBorder="1" applyAlignment="1">
      <alignment vertical="center"/>
    </xf>
    <xf numFmtId="14" fontId="8" fillId="0" borderId="21" xfId="0" applyNumberFormat="1" applyFont="1" applyBorder="1" applyAlignment="1">
      <alignment horizontal="center" vertical="center"/>
    </xf>
    <xf numFmtId="165" fontId="2" fillId="0" borderId="20" xfId="0" applyNumberFormat="1" applyFont="1" applyBorder="1" applyAlignment="1">
      <alignment horizontal="center" vertical="center"/>
    </xf>
    <xf numFmtId="0" fontId="2" fillId="0" borderId="74" xfId="0" applyFont="1" applyBorder="1" applyAlignment="1">
      <alignment horizontal="center" vertical="center"/>
    </xf>
    <xf numFmtId="0" fontId="2" fillId="0" borderId="20" xfId="0" applyFont="1" applyBorder="1" applyAlignment="1">
      <alignment vertical="center"/>
    </xf>
    <xf numFmtId="0" fontId="8" fillId="12" borderId="10" xfId="0" applyFont="1" applyFill="1" applyBorder="1" applyAlignment="1">
      <alignment vertical="center" wrapText="1"/>
    </xf>
    <xf numFmtId="0" fontId="8" fillId="12" borderId="3" xfId="0" applyFont="1" applyFill="1" applyBorder="1" applyAlignment="1">
      <alignment vertical="center" wrapText="1"/>
    </xf>
    <xf numFmtId="0" fontId="8" fillId="12" borderId="22" xfId="0" applyFont="1" applyFill="1" applyBorder="1" applyAlignment="1">
      <alignment vertical="center" wrapText="1"/>
    </xf>
    <xf numFmtId="0" fontId="8" fillId="12" borderId="10" xfId="0" applyFont="1" applyFill="1" applyBorder="1" applyAlignment="1">
      <alignment vertical="center"/>
    </xf>
    <xf numFmtId="0" fontId="2" fillId="0" borderId="28" xfId="0" applyFont="1" applyBorder="1" applyAlignment="1">
      <alignment vertical="center" wrapText="1"/>
    </xf>
    <xf numFmtId="0" fontId="3" fillId="0" borderId="0" xfId="0" applyFont="1" applyAlignment="1">
      <alignment horizontal="left" vertical="center"/>
    </xf>
    <xf numFmtId="0" fontId="2" fillId="2" borderId="3" xfId="0" applyFont="1" applyFill="1" applyBorder="1" applyAlignment="1">
      <alignment horizontal="left" vertical="center"/>
    </xf>
    <xf numFmtId="0" fontId="3" fillId="8" borderId="3" xfId="0" applyFont="1" applyFill="1" applyBorder="1" applyAlignment="1">
      <alignment horizontal="left" vertical="center"/>
    </xf>
    <xf numFmtId="0" fontId="2" fillId="0" borderId="3"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left" vertical="center"/>
    </xf>
    <xf numFmtId="0" fontId="0" fillId="0" borderId="0" xfId="0" applyAlignment="1">
      <alignment horizontal="left" vertical="center"/>
    </xf>
    <xf numFmtId="3" fontId="34" fillId="0" borderId="0" xfId="0" applyNumberFormat="1" applyFont="1" applyAlignment="1">
      <alignment vertical="center"/>
    </xf>
    <xf numFmtId="0" fontId="2" fillId="0" borderId="22" xfId="0" applyFont="1" applyBorder="1" applyAlignment="1">
      <alignment vertical="center"/>
    </xf>
    <xf numFmtId="166" fontId="3" fillId="8" borderId="3" xfId="1" applyNumberFormat="1" applyFont="1" applyFill="1" applyBorder="1" applyAlignment="1">
      <alignment horizontal="center" vertical="center" wrapText="1"/>
    </xf>
    <xf numFmtId="0" fontId="28" fillId="0" borderId="0" xfId="0" applyFont="1"/>
    <xf numFmtId="166" fontId="3" fillId="0" borderId="0" xfId="1" applyNumberFormat="1" applyFont="1" applyAlignment="1">
      <alignment horizontal="right" vertical="center"/>
    </xf>
    <xf numFmtId="166" fontId="2" fillId="0" borderId="0" xfId="1" applyNumberFormat="1" applyFont="1" applyAlignment="1">
      <alignment horizontal="right" vertical="center"/>
    </xf>
    <xf numFmtId="166" fontId="3" fillId="8" borderId="3" xfId="1" applyNumberFormat="1" applyFont="1" applyFill="1" applyBorder="1" applyAlignment="1">
      <alignment horizontal="right" vertical="center" wrapText="1"/>
    </xf>
    <xf numFmtId="166" fontId="2" fillId="0" borderId="3" xfId="1" applyNumberFormat="1" applyFont="1" applyBorder="1" applyAlignment="1">
      <alignment horizontal="right" vertical="center" wrapText="1"/>
    </xf>
    <xf numFmtId="166" fontId="2" fillId="0" borderId="13" xfId="1" applyNumberFormat="1" applyFont="1" applyBorder="1" applyAlignment="1">
      <alignment horizontal="right" vertical="center" wrapText="1"/>
    </xf>
    <xf numFmtId="166" fontId="2" fillId="0" borderId="7" xfId="1" applyNumberFormat="1" applyFont="1" applyBorder="1" applyAlignment="1">
      <alignment horizontal="right" vertical="center" wrapText="1"/>
    </xf>
    <xf numFmtId="166" fontId="8" fillId="0" borderId="14" xfId="1" applyNumberFormat="1" applyFont="1" applyBorder="1" applyAlignment="1">
      <alignment horizontal="right" vertical="center"/>
    </xf>
    <xf numFmtId="166" fontId="8" fillId="0" borderId="7" xfId="1" applyNumberFormat="1" applyFont="1" applyBorder="1" applyAlignment="1">
      <alignment horizontal="right" vertical="center"/>
    </xf>
    <xf numFmtId="166" fontId="8" fillId="10" borderId="7" xfId="1" applyNumberFormat="1" applyFont="1" applyFill="1" applyBorder="1" applyAlignment="1">
      <alignment horizontal="right" vertical="center"/>
    </xf>
    <xf numFmtId="166" fontId="8" fillId="10" borderId="14" xfId="1" applyNumberFormat="1" applyFont="1" applyFill="1" applyBorder="1" applyAlignment="1">
      <alignment horizontal="right" vertical="center"/>
    </xf>
    <xf numFmtId="166" fontId="2" fillId="10" borderId="14" xfId="1" applyNumberFormat="1" applyFont="1" applyFill="1" applyBorder="1" applyAlignment="1">
      <alignment horizontal="right" vertical="center" wrapText="1"/>
    </xf>
    <xf numFmtId="166" fontId="2" fillId="0" borderId="14" xfId="1" applyNumberFormat="1" applyFont="1" applyBorder="1" applyAlignment="1">
      <alignment horizontal="right" vertical="center" wrapText="1"/>
    </xf>
    <xf numFmtId="166" fontId="2" fillId="0" borderId="0" xfId="1" applyNumberFormat="1" applyFont="1" applyAlignment="1">
      <alignment horizontal="right" vertical="center" wrapText="1"/>
    </xf>
    <xf numFmtId="166" fontId="0" fillId="0" borderId="0" xfId="1" applyNumberFormat="1" applyFont="1" applyAlignment="1">
      <alignment horizontal="right" vertical="center"/>
    </xf>
    <xf numFmtId="3" fontId="34" fillId="0" borderId="74" xfId="0" applyNumberFormat="1" applyFont="1" applyBorder="1" applyAlignment="1">
      <alignment vertical="center"/>
    </xf>
    <xf numFmtId="3" fontId="2" fillId="0" borderId="51" xfId="0" applyNumberFormat="1" applyFont="1" applyBorder="1" applyAlignment="1">
      <alignment horizontal="center" vertical="center"/>
    </xf>
    <xf numFmtId="3" fontId="2" fillId="0" borderId="75" xfId="0" applyNumberFormat="1" applyFont="1" applyBorder="1" applyAlignment="1">
      <alignment horizontal="center" vertical="center"/>
    </xf>
    <xf numFmtId="3" fontId="2" fillId="0" borderId="52" xfId="0" applyNumberFormat="1" applyFont="1" applyBorder="1" applyAlignment="1">
      <alignment horizontal="center" vertical="center"/>
    </xf>
    <xf numFmtId="3" fontId="2" fillId="0" borderId="58" xfId="0" applyNumberFormat="1" applyFont="1" applyBorder="1" applyAlignment="1">
      <alignment horizontal="center" vertical="center"/>
    </xf>
    <xf numFmtId="0" fontId="28" fillId="0" borderId="0" xfId="0" applyFont="1" applyAlignment="1">
      <alignment wrapText="1"/>
    </xf>
    <xf numFmtId="0" fontId="2" fillId="0" borderId="3" xfId="0" quotePrefix="1" applyFont="1" applyBorder="1" applyAlignment="1">
      <alignment wrapText="1"/>
    </xf>
    <xf numFmtId="0" fontId="28" fillId="0" borderId="0" xfId="0" applyFont="1" applyAlignment="1">
      <alignment vertical="center" wrapText="1"/>
    </xf>
    <xf numFmtId="0" fontId="2" fillId="0" borderId="7" xfId="0" applyFont="1" applyBorder="1"/>
    <xf numFmtId="0" fontId="2" fillId="0" borderId="22" xfId="0" applyFont="1" applyBorder="1" applyAlignment="1">
      <alignment wrapText="1"/>
    </xf>
    <xf numFmtId="0" fontId="28" fillId="0" borderId="67" xfId="0" applyFont="1" applyBorder="1" applyAlignment="1">
      <alignment wrapText="1"/>
    </xf>
    <xf numFmtId="0" fontId="11" fillId="0" borderId="20" xfId="0" applyFont="1" applyBorder="1"/>
    <xf numFmtId="1" fontId="8" fillId="10" borderId="7" xfId="3" applyNumberFormat="1" applyFont="1" applyFill="1" applyBorder="1" applyAlignment="1">
      <alignment horizontal="center" vertical="center" wrapText="1"/>
    </xf>
    <xf numFmtId="1" fontId="8" fillId="0" borderId="7" xfId="3" applyNumberFormat="1" applyFont="1" applyBorder="1" applyAlignment="1">
      <alignment horizontal="center" vertical="center" wrapText="1"/>
    </xf>
    <xf numFmtId="0" fontId="1" fillId="0" borderId="5" xfId="4"/>
    <xf numFmtId="0" fontId="1" fillId="0" borderId="5" xfId="4" applyAlignment="1">
      <alignment vertical="center"/>
    </xf>
    <xf numFmtId="0" fontId="36" fillId="0" borderId="67" xfId="4" applyFont="1" applyBorder="1" applyAlignment="1">
      <alignment horizontal="center" vertical="center"/>
    </xf>
    <xf numFmtId="0" fontId="37" fillId="0" borderId="67" xfId="4" applyFont="1" applyBorder="1" applyAlignment="1">
      <alignment horizontal="center" vertical="center"/>
    </xf>
    <xf numFmtId="0" fontId="37" fillId="0" borderId="67" xfId="4" applyFont="1" applyBorder="1" applyAlignment="1">
      <alignment vertical="center"/>
    </xf>
    <xf numFmtId="0" fontId="2" fillId="0" borderId="67" xfId="3" applyFont="1" applyBorder="1" applyAlignment="1">
      <alignment horizontal="center" vertical="center" wrapText="1"/>
    </xf>
    <xf numFmtId="0" fontId="8" fillId="0" borderId="67" xfId="3" applyFont="1" applyBorder="1" applyAlignment="1">
      <alignment horizontal="center" vertical="center" wrapText="1"/>
    </xf>
    <xf numFmtId="1" fontId="8" fillId="10" borderId="67" xfId="3" applyNumberFormat="1" applyFont="1" applyFill="1" applyBorder="1" applyAlignment="1">
      <alignment horizontal="center" vertical="center" wrapText="1"/>
    </xf>
    <xf numFmtId="0" fontId="8" fillId="0" borderId="67" xfId="3" applyFont="1" applyBorder="1" applyAlignment="1">
      <alignment vertical="center" wrapText="1"/>
    </xf>
    <xf numFmtId="3" fontId="9" fillId="0" borderId="67" xfId="3" applyNumberFormat="1" applyFont="1" applyBorder="1" applyAlignment="1">
      <alignment horizontal="center" vertical="center" wrapText="1"/>
    </xf>
    <xf numFmtId="0" fontId="2" fillId="0" borderId="5" xfId="0" applyFont="1" applyBorder="1"/>
    <xf numFmtId="0" fontId="11" fillId="0" borderId="5" xfId="0" applyFont="1" applyBorder="1"/>
    <xf numFmtId="0" fontId="2" fillId="0" borderId="5" xfId="0" applyFont="1" applyBorder="1" applyAlignment="1">
      <alignment horizontal="center" vertical="center"/>
    </xf>
    <xf numFmtId="166" fontId="2" fillId="0" borderId="5" xfId="0" applyNumberFormat="1" applyFont="1" applyBorder="1"/>
    <xf numFmtId="165" fontId="2" fillId="0" borderId="5" xfId="0" applyNumberFormat="1" applyFont="1" applyBorder="1" applyAlignment="1">
      <alignment horizontal="center" wrapText="1"/>
    </xf>
    <xf numFmtId="0" fontId="2" fillId="0" borderId="5" xfId="0" applyFont="1" applyBorder="1" applyAlignment="1">
      <alignment horizontal="center" vertical="center" wrapText="1"/>
    </xf>
    <xf numFmtId="169" fontId="2" fillId="0" borderId="5" xfId="0" applyNumberFormat="1" applyFont="1" applyBorder="1" applyAlignment="1">
      <alignment horizontal="center" vertical="center"/>
    </xf>
    <xf numFmtId="165" fontId="2" fillId="0" borderId="5" xfId="0" applyNumberFormat="1" applyFont="1" applyBorder="1"/>
    <xf numFmtId="9" fontId="2" fillId="0" borderId="5" xfId="0" applyNumberFormat="1" applyFont="1" applyBorder="1"/>
    <xf numFmtId="164" fontId="0" fillId="0" borderId="0" xfId="1" applyFont="1"/>
    <xf numFmtId="0" fontId="38" fillId="0" borderId="12" xfId="0" applyFont="1" applyBorder="1"/>
    <xf numFmtId="0" fontId="2" fillId="0" borderId="7" xfId="0" applyFont="1" applyBorder="1" applyAlignment="1">
      <alignment horizontal="center" vertical="center"/>
    </xf>
    <xf numFmtId="165" fontId="2" fillId="0" borderId="20" xfId="0" applyNumberFormat="1" applyFont="1" applyBorder="1" applyAlignment="1">
      <alignment horizontal="center" wrapText="1"/>
    </xf>
    <xf numFmtId="166" fontId="2" fillId="0" borderId="12" xfId="0" applyNumberFormat="1" applyFont="1" applyBorder="1"/>
    <xf numFmtId="166" fontId="28" fillId="0" borderId="67" xfId="1" applyNumberFormat="1" applyFont="1" applyBorder="1" applyAlignment="1">
      <alignment horizontal="right" vertical="center" wrapText="1"/>
    </xf>
    <xf numFmtId="166" fontId="28" fillId="0" borderId="0" xfId="1" applyNumberFormat="1" applyFont="1"/>
    <xf numFmtId="0" fontId="39" fillId="0" borderId="0" xfId="0" applyFont="1"/>
    <xf numFmtId="0" fontId="2" fillId="12" borderId="3" xfId="0" applyFont="1" applyFill="1" applyBorder="1"/>
    <xf numFmtId="0" fontId="2" fillId="12" borderId="5" xfId="0" applyFont="1" applyFill="1" applyBorder="1"/>
    <xf numFmtId="0" fontId="8" fillId="12" borderId="3" xfId="0" applyFont="1" applyFill="1" applyBorder="1" applyAlignment="1">
      <alignment horizontal="left" vertical="center"/>
    </xf>
    <xf numFmtId="0" fontId="8" fillId="12" borderId="10" xfId="0" applyFont="1" applyFill="1" applyBorder="1" applyAlignment="1">
      <alignment horizontal="left" vertical="center"/>
    </xf>
    <xf numFmtId="0" fontId="2" fillId="12" borderId="3" xfId="0" applyFont="1" applyFill="1" applyBorder="1" applyAlignment="1">
      <alignment vertical="center"/>
    </xf>
    <xf numFmtId="0" fontId="8" fillId="13" borderId="2" xfId="0" applyFont="1" applyFill="1" applyBorder="1" applyAlignment="1">
      <alignment vertical="center" wrapText="1"/>
    </xf>
    <xf numFmtId="0" fontId="8" fillId="12" borderId="14" xfId="0" applyFont="1" applyFill="1" applyBorder="1" applyAlignment="1">
      <alignment vertical="center" wrapText="1"/>
    </xf>
    <xf numFmtId="0" fontId="2" fillId="12" borderId="3" xfId="0" applyFont="1" applyFill="1" applyBorder="1" applyAlignment="1">
      <alignment horizontal="left" vertical="center" wrapText="1"/>
    </xf>
    <xf numFmtId="0" fontId="8" fillId="12" borderId="11" xfId="0" applyFont="1" applyFill="1" applyBorder="1" applyAlignment="1">
      <alignment vertical="center" wrapText="1"/>
    </xf>
    <xf numFmtId="0" fontId="8" fillId="5" borderId="13" xfId="3" applyFont="1" applyFill="1" applyBorder="1" applyAlignment="1">
      <alignment horizontal="center" vertical="center" wrapText="1"/>
    </xf>
    <xf numFmtId="0" fontId="2" fillId="0" borderId="7" xfId="3" applyFont="1" applyBorder="1" applyAlignment="1">
      <alignment horizontal="center" vertical="center" wrapText="1"/>
    </xf>
    <xf numFmtId="0" fontId="8" fillId="0" borderId="76" xfId="3" applyFont="1" applyBorder="1" applyAlignment="1">
      <alignment horizontal="center" vertical="center" wrapText="1"/>
    </xf>
    <xf numFmtId="0" fontId="30" fillId="0" borderId="58" xfId="3" applyBorder="1" applyAlignment="1">
      <alignment horizontal="center" vertical="center"/>
    </xf>
    <xf numFmtId="0" fontId="30" fillId="0" borderId="5" xfId="3" applyAlignment="1">
      <alignment horizontal="center" vertical="center"/>
    </xf>
    <xf numFmtId="10" fontId="30" fillId="0" borderId="58" xfId="2" applyNumberFormat="1" applyFont="1" applyBorder="1" applyAlignment="1">
      <alignment horizontal="center" vertical="center"/>
    </xf>
    <xf numFmtId="0" fontId="30" fillId="0" borderId="78" xfId="3" applyBorder="1" applyAlignment="1">
      <alignment horizontal="center" vertical="center"/>
    </xf>
    <xf numFmtId="10" fontId="30" fillId="0" borderId="77" xfId="2" applyNumberFormat="1" applyFont="1" applyBorder="1" applyAlignment="1">
      <alignment horizontal="center" vertical="center"/>
    </xf>
    <xf numFmtId="10" fontId="30" fillId="0" borderId="5" xfId="3" applyNumberFormat="1" applyAlignment="1">
      <alignment horizontal="center" vertical="center"/>
    </xf>
    <xf numFmtId="10" fontId="0" fillId="0" borderId="0" xfId="2" applyNumberFormat="1" applyFont="1"/>
    <xf numFmtId="0" fontId="2" fillId="14" borderId="67" xfId="0" applyFont="1" applyFill="1" applyBorder="1" applyAlignment="1">
      <alignment vertical="center"/>
    </xf>
    <xf numFmtId="10" fontId="31" fillId="0" borderId="77" xfId="2" applyNumberFormat="1" applyFont="1" applyBorder="1" applyAlignment="1">
      <alignment horizontal="center" vertical="center"/>
    </xf>
    <xf numFmtId="0" fontId="2" fillId="0" borderId="59" xfId="0" applyFont="1" applyBorder="1" applyAlignment="1">
      <alignment horizontal="center" vertical="center"/>
    </xf>
    <xf numFmtId="0" fontId="31" fillId="0" borderId="60" xfId="0" applyFont="1" applyBorder="1" applyAlignment="1">
      <alignment vertical="center"/>
    </xf>
    <xf numFmtId="0" fontId="31" fillId="0" borderId="61" xfId="0" applyFont="1" applyBorder="1" applyAlignment="1">
      <alignment vertical="center"/>
    </xf>
    <xf numFmtId="0" fontId="2" fillId="0" borderId="57" xfId="0" applyFont="1" applyBorder="1" applyAlignment="1">
      <alignment horizontal="center" vertical="center"/>
    </xf>
    <xf numFmtId="0" fontId="31" fillId="0" borderId="65" xfId="0" applyFont="1" applyBorder="1" applyAlignment="1">
      <alignment vertical="center"/>
    </xf>
    <xf numFmtId="0" fontId="31" fillId="0" borderId="66" xfId="0" applyFont="1" applyBorder="1" applyAlignment="1">
      <alignment vertical="center"/>
    </xf>
    <xf numFmtId="0" fontId="2" fillId="0" borderId="51" xfId="0" applyFont="1" applyBorder="1" applyAlignment="1">
      <alignment horizontal="center" vertical="center"/>
    </xf>
    <xf numFmtId="0" fontId="31" fillId="0" borderId="52" xfId="0" applyFont="1" applyBorder="1" applyAlignment="1">
      <alignment vertical="center"/>
    </xf>
    <xf numFmtId="0" fontId="31" fillId="0" borderId="53" xfId="0" applyFont="1" applyBorder="1" applyAlignment="1">
      <alignment vertical="center"/>
    </xf>
    <xf numFmtId="3" fontId="30" fillId="0" borderId="5" xfId="3" applyNumberFormat="1"/>
    <xf numFmtId="0" fontId="2" fillId="12" borderId="5" xfId="0" applyFont="1" applyFill="1" applyBorder="1" applyAlignment="1">
      <alignment vertical="center"/>
    </xf>
    <xf numFmtId="0" fontId="8" fillId="12" borderId="3" xfId="0" applyFont="1" applyFill="1" applyBorder="1" applyAlignment="1">
      <alignment vertical="center"/>
    </xf>
    <xf numFmtId="0" fontId="3" fillId="0" borderId="0" xfId="0" applyFont="1" applyAlignment="1">
      <alignment horizontal="center" vertical="center"/>
    </xf>
    <xf numFmtId="0" fontId="0" fillId="0" borderId="0" xfId="0"/>
    <xf numFmtId="0" fontId="3" fillId="0" borderId="0" xfId="0" applyFont="1" applyAlignment="1">
      <alignment horizontal="center" wrapText="1"/>
    </xf>
    <xf numFmtId="0" fontId="3" fillId="0" borderId="0" xfId="0" applyFont="1" applyAlignment="1">
      <alignment horizontal="center"/>
    </xf>
    <xf numFmtId="0" fontId="2" fillId="2" borderId="4" xfId="0" applyFont="1" applyFill="1" applyBorder="1" applyAlignment="1">
      <alignment horizontal="center"/>
    </xf>
    <xf numFmtId="0" fontId="7" fillId="0" borderId="5" xfId="0" applyFont="1" applyBorder="1"/>
    <xf numFmtId="0" fontId="3" fillId="0" borderId="7" xfId="0" applyFont="1" applyBorder="1" applyAlignment="1">
      <alignment horizontal="center"/>
    </xf>
    <xf numFmtId="0" fontId="7" fillId="0" borderId="8" xfId="0" applyFont="1" applyBorder="1"/>
    <xf numFmtId="0" fontId="7" fillId="0" borderId="9" xfId="0" applyFont="1" applyBorder="1"/>
    <xf numFmtId="0" fontId="2" fillId="0" borderId="0" xfId="0" applyFont="1"/>
    <xf numFmtId="0" fontId="3" fillId="0" borderId="7" xfId="0" applyFont="1" applyBorder="1" applyAlignment="1">
      <alignment horizontal="center" vertical="center" wrapText="1"/>
    </xf>
    <xf numFmtId="0" fontId="7" fillId="0" borderId="9" xfId="0" applyFont="1" applyBorder="1" applyAlignment="1">
      <alignment vertical="center" wrapText="1"/>
    </xf>
    <xf numFmtId="0" fontId="3" fillId="0" borderId="27" xfId="0" applyFont="1" applyBorder="1" applyAlignment="1">
      <alignment horizontal="center" vertical="center" wrapText="1"/>
    </xf>
    <xf numFmtId="0" fontId="2" fillId="0" borderId="28" xfId="0" applyFont="1" applyBorder="1" applyAlignment="1">
      <alignment vertical="center" wrapText="1"/>
    </xf>
    <xf numFmtId="3" fontId="3" fillId="0" borderId="27" xfId="0" applyNumberFormat="1" applyFont="1" applyBorder="1" applyAlignment="1">
      <alignment horizontal="center" vertical="center"/>
    </xf>
    <xf numFmtId="0" fontId="3" fillId="0" borderId="29" xfId="0" applyFont="1" applyBorder="1" applyAlignment="1">
      <alignment horizontal="center" vertical="center"/>
    </xf>
    <xf numFmtId="3" fontId="2" fillId="0" borderId="63" xfId="0" applyNumberFormat="1" applyFont="1" applyBorder="1" applyAlignment="1">
      <alignment horizontal="center" vertical="center"/>
    </xf>
    <xf numFmtId="0" fontId="2" fillId="0" borderId="64" xfId="0" applyFont="1" applyBorder="1" applyAlignment="1">
      <alignment horizontal="center" vertical="center"/>
    </xf>
    <xf numFmtId="3" fontId="2" fillId="0" borderId="69" xfId="0" applyNumberFormat="1" applyFont="1" applyBorder="1" applyAlignment="1">
      <alignment horizontal="center" vertical="center"/>
    </xf>
    <xf numFmtId="0" fontId="2" fillId="0" borderId="70" xfId="0" applyFont="1" applyBorder="1" applyAlignment="1">
      <alignment horizontal="center" vertical="center"/>
    </xf>
    <xf numFmtId="0" fontId="3" fillId="0" borderId="44" xfId="0" applyFont="1" applyBorder="1" applyAlignment="1">
      <alignment horizontal="center" vertical="center"/>
    </xf>
    <xf numFmtId="0" fontId="3" fillId="0" borderId="51" xfId="0" applyFont="1" applyBorder="1" applyAlignment="1">
      <alignment horizontal="center" vertical="center"/>
    </xf>
    <xf numFmtId="0" fontId="3" fillId="0" borderId="45" xfId="0" applyFont="1" applyBorder="1" applyAlignment="1">
      <alignment horizontal="center" vertical="center"/>
    </xf>
    <xf numFmtId="0" fontId="3" fillId="0" borderId="46" xfId="0" applyFont="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50" xfId="0" applyFont="1" applyBorder="1" applyAlignment="1">
      <alignment horizontal="center" vertical="center"/>
    </xf>
    <xf numFmtId="0" fontId="3" fillId="0" borderId="57" xfId="0" applyFont="1" applyBorder="1" applyAlignment="1">
      <alignment horizontal="center" vertical="center"/>
    </xf>
    <xf numFmtId="0" fontId="3" fillId="0" borderId="58" xfId="0" applyFont="1" applyBorder="1" applyAlignment="1">
      <alignment horizontal="center" vertical="center"/>
    </xf>
    <xf numFmtId="0" fontId="3" fillId="9" borderId="27" xfId="3" applyFont="1" applyFill="1" applyBorder="1" applyAlignment="1">
      <alignment horizontal="center" vertical="center" wrapText="1"/>
    </xf>
    <xf numFmtId="0" fontId="3" fillId="9" borderId="28" xfId="3" applyFont="1" applyFill="1" applyBorder="1" applyAlignment="1">
      <alignment horizontal="center" vertical="center" wrapText="1"/>
    </xf>
    <xf numFmtId="0" fontId="3" fillId="9" borderId="29" xfId="3" applyFont="1" applyFill="1" applyBorder="1" applyAlignment="1">
      <alignment horizontal="center" vertical="center" wrapText="1"/>
    </xf>
    <xf numFmtId="0" fontId="3" fillId="0" borderId="27" xfId="3" applyFont="1" applyBorder="1" applyAlignment="1">
      <alignment horizontal="center" vertical="center" wrapText="1"/>
    </xf>
    <xf numFmtId="0" fontId="2" fillId="0" borderId="31" xfId="3" applyFont="1" applyBorder="1" applyAlignment="1">
      <alignment vertical="center" wrapText="1"/>
    </xf>
    <xf numFmtId="0" fontId="2" fillId="0" borderId="5" xfId="3" applyFont="1"/>
    <xf numFmtId="0" fontId="30" fillId="0" borderId="5" xfId="3"/>
    <xf numFmtId="0" fontId="3" fillId="0" borderId="5" xfId="3" applyFont="1" applyAlignment="1">
      <alignment horizontal="center"/>
    </xf>
    <xf numFmtId="0" fontId="3" fillId="9" borderId="24" xfId="3" applyFont="1" applyFill="1" applyBorder="1" applyAlignment="1">
      <alignment horizontal="center" vertical="center" wrapText="1"/>
    </xf>
    <xf numFmtId="0" fontId="3" fillId="9" borderId="30" xfId="3" applyFont="1" applyFill="1" applyBorder="1" applyAlignment="1">
      <alignment horizontal="center" vertical="center" wrapText="1"/>
    </xf>
    <xf numFmtId="0" fontId="3" fillId="9" borderId="33" xfId="3" applyFont="1" applyFill="1" applyBorder="1" applyAlignment="1">
      <alignment horizontal="center" vertical="center" wrapText="1"/>
    </xf>
    <xf numFmtId="0" fontId="3" fillId="9" borderId="25" xfId="3" applyFont="1" applyFill="1" applyBorder="1" applyAlignment="1">
      <alignment horizontal="center" vertical="center" wrapText="1"/>
    </xf>
    <xf numFmtId="0" fontId="3" fillId="9" borderId="16" xfId="3" applyFont="1" applyFill="1" applyBorder="1" applyAlignment="1">
      <alignment horizontal="center" vertical="center" wrapText="1"/>
    </xf>
    <xf numFmtId="0" fontId="3" fillId="9" borderId="22" xfId="3" applyFont="1" applyFill="1" applyBorder="1" applyAlignment="1">
      <alignment horizontal="center" vertical="center" wrapText="1"/>
    </xf>
    <xf numFmtId="0" fontId="3" fillId="9" borderId="26" xfId="3" applyFont="1" applyFill="1" applyBorder="1" applyAlignment="1">
      <alignment horizontal="center" vertical="center" wrapText="1"/>
    </xf>
    <xf numFmtId="0" fontId="3" fillId="9" borderId="15" xfId="3" applyFont="1" applyFill="1" applyBorder="1" applyAlignment="1">
      <alignment horizontal="center" vertical="center" wrapText="1"/>
    </xf>
    <xf numFmtId="0" fontId="3" fillId="9" borderId="13" xfId="3" applyFont="1" applyFill="1" applyBorder="1" applyAlignment="1">
      <alignment horizontal="center" vertical="center" wrapText="1"/>
    </xf>
    <xf numFmtId="0" fontId="35" fillId="0" borderId="5" xfId="3" applyFont="1" applyAlignment="1">
      <alignment horizontal="center"/>
    </xf>
    <xf numFmtId="0" fontId="3" fillId="0" borderId="31" xfId="3" applyFont="1" applyBorder="1" applyAlignment="1">
      <alignment vertical="center" wrapText="1"/>
    </xf>
    <xf numFmtId="0" fontId="3" fillId="9" borderId="67" xfId="3" applyFont="1" applyFill="1" applyBorder="1" applyAlignment="1">
      <alignment horizontal="center" vertical="center" wrapText="1"/>
    </xf>
    <xf numFmtId="0" fontId="3" fillId="0" borderId="67" xfId="3" applyFont="1" applyBorder="1" applyAlignment="1">
      <alignment horizontal="center" vertical="center" wrapText="1"/>
    </xf>
    <xf numFmtId="0" fontId="3" fillId="0" borderId="67" xfId="3" applyFont="1" applyBorder="1" applyAlignment="1">
      <alignment vertical="center" wrapText="1"/>
    </xf>
    <xf numFmtId="0" fontId="3" fillId="0" borderId="7" xfId="0" applyFont="1" applyBorder="1" applyAlignment="1">
      <alignment horizontal="center" vertical="center"/>
    </xf>
    <xf numFmtId="0" fontId="7" fillId="0" borderId="8" xfId="0" applyFont="1" applyBorder="1" applyAlignment="1">
      <alignment vertical="center"/>
    </xf>
    <xf numFmtId="0" fontId="7" fillId="0" borderId="9" xfId="0" applyFont="1" applyBorder="1" applyAlignment="1">
      <alignment vertical="center"/>
    </xf>
    <xf numFmtId="0" fontId="0" fillId="0" borderId="0" xfId="0" applyAlignment="1">
      <alignment vertical="center"/>
    </xf>
    <xf numFmtId="0" fontId="3" fillId="0" borderId="0" xfId="0" applyFont="1" applyAlignment="1">
      <alignment horizontal="center" vertical="center" wrapText="1"/>
    </xf>
    <xf numFmtId="0" fontId="19" fillId="0" borderId="0" xfId="0" applyFont="1"/>
    <xf numFmtId="166" fontId="20" fillId="0" borderId="12" xfId="0" applyNumberFormat="1" applyFont="1" applyBorder="1" applyAlignment="1">
      <alignment vertical="center"/>
    </xf>
    <xf numFmtId="0" fontId="7" fillId="0" borderId="10" xfId="0" applyFont="1" applyBorder="1"/>
    <xf numFmtId="0" fontId="20" fillId="0" borderId="12" xfId="0" applyFont="1" applyBorder="1" applyAlignment="1">
      <alignment horizontal="center" vertical="center"/>
    </xf>
    <xf numFmtId="0" fontId="7" fillId="0" borderId="16" xfId="0" applyFont="1" applyBorder="1"/>
    <xf numFmtId="0" fontId="3" fillId="0" borderId="13" xfId="0" applyFont="1" applyBorder="1" applyAlignment="1">
      <alignment horizontal="center" vertical="center"/>
    </xf>
    <xf numFmtId="0" fontId="7" fillId="0" borderId="14" xfId="0" applyFont="1" applyBorder="1" applyAlignment="1">
      <alignment vertical="center"/>
    </xf>
    <xf numFmtId="0" fontId="7" fillId="0" borderId="21" xfId="0" applyFont="1" applyBorder="1" applyAlignment="1">
      <alignment vertical="center"/>
    </xf>
    <xf numFmtId="0" fontId="36" fillId="0" borderId="5" xfId="4" applyFont="1" applyAlignment="1">
      <alignment horizontal="center" vertical="center" wrapText="1"/>
    </xf>
    <xf numFmtId="0" fontId="36" fillId="0" borderId="61" xfId="4" applyFont="1" applyBorder="1" applyAlignment="1">
      <alignment horizontal="center" vertical="center" wrapText="1"/>
    </xf>
    <xf numFmtId="0" fontId="3" fillId="9" borderId="12"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1" fillId="8" borderId="67" xfId="0" applyFont="1" applyFill="1" applyBorder="1" applyAlignment="1">
      <alignment horizontal="center" vertical="center"/>
    </xf>
    <xf numFmtId="0" fontId="9" fillId="0" borderId="22" xfId="3" applyFont="1" applyBorder="1" applyAlignment="1">
      <alignment vertical="center" wrapText="1"/>
    </xf>
    <xf numFmtId="0" fontId="8" fillId="0" borderId="13" xfId="3" applyFont="1" applyBorder="1" applyAlignment="1">
      <alignment horizontal="center" vertical="center" wrapText="1"/>
    </xf>
    <xf numFmtId="10" fontId="30" fillId="0" borderId="78" xfId="2" applyNumberFormat="1" applyFont="1" applyBorder="1" applyAlignment="1">
      <alignment horizontal="center" vertical="center"/>
    </xf>
    <xf numFmtId="0" fontId="3" fillId="9" borderId="79" xfId="3" applyFont="1" applyFill="1" applyBorder="1" applyAlignment="1">
      <alignment horizontal="center" vertical="center" wrapText="1"/>
    </xf>
    <xf numFmtId="0" fontId="31" fillId="0" borderId="80" xfId="3" applyFont="1" applyBorder="1" applyAlignment="1">
      <alignment horizontal="center" vertical="center"/>
    </xf>
    <xf numFmtId="0" fontId="3" fillId="9" borderId="81" xfId="3" applyFont="1" applyFill="1" applyBorder="1" applyAlignment="1">
      <alignment horizontal="center" vertical="center" wrapText="1"/>
    </xf>
    <xf numFmtId="0" fontId="31" fillId="0" borderId="82" xfId="3" applyFont="1" applyBorder="1" applyAlignment="1">
      <alignment horizontal="center" vertical="center"/>
    </xf>
    <xf numFmtId="0" fontId="3" fillId="9" borderId="83" xfId="3" applyFont="1" applyFill="1" applyBorder="1" applyAlignment="1">
      <alignment horizontal="center" vertical="center" wrapText="1"/>
    </xf>
    <xf numFmtId="0" fontId="31" fillId="0" borderId="84" xfId="3" applyFont="1" applyBorder="1" applyAlignment="1">
      <alignment horizontal="center" vertical="center"/>
    </xf>
  </cellXfs>
  <cellStyles count="5">
    <cellStyle name="Comma" xfId="1" builtinId="3"/>
    <cellStyle name="Normal" xfId="0" builtinId="0"/>
    <cellStyle name="Normal 2" xfId="3" xr:uid="{0E1A9160-1E0B-4103-AE39-DC0A13B43541}"/>
    <cellStyle name="Normal 3" xfId="4" xr:uid="{A80D855E-0FF9-4B06-A4B4-34A7DCBC5085}"/>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Realisasi RUP 2023 Per TW 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'Rekap Jumlah Realisasi'!$B$27</c:f>
              <c:strCache>
                <c:ptCount val="1"/>
                <c:pt idx="0">
                  <c:v>Pengadaan Langsung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Realisasi'!$E$27:$H$27</c:f>
              <c:numCache>
                <c:formatCode>#,##0</c:formatCode>
                <c:ptCount val="4"/>
                <c:pt idx="0">
                  <c:v>5</c:v>
                </c:pt>
                <c:pt idx="1">
                  <c:v>3</c:v>
                </c:pt>
                <c:pt idx="2">
                  <c:v>3</c:v>
                </c:pt>
                <c:pt idx="3">
                  <c:v>0</c:v>
                </c:pt>
              </c:numCache>
            </c:numRef>
          </c:val>
          <c:extLst>
            <c:ext xmlns:c16="http://schemas.microsoft.com/office/drawing/2014/chart" uri="{C3380CC4-5D6E-409C-BE32-E72D297353CC}">
              <c16:uniqueId val="{00000000-AEDF-4462-8F7C-8B619541A23B}"/>
            </c:ext>
          </c:extLst>
        </c:ser>
        <c:ser>
          <c:idx val="1"/>
          <c:order val="1"/>
          <c:tx>
            <c:strRef>
              <c:f>'Rekap Jumlah Realisasi'!$B$28</c:f>
              <c:strCache>
                <c:ptCount val="1"/>
                <c:pt idx="0">
                  <c:v>Penunjukan Langsung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Realisasi'!$E$28:$H$28</c:f>
              <c:numCache>
                <c:formatCode>#,##0</c:formatCode>
                <c:ptCount val="4"/>
                <c:pt idx="0">
                  <c:v>0</c:v>
                </c:pt>
                <c:pt idx="1">
                  <c:v>0</c:v>
                </c:pt>
                <c:pt idx="2">
                  <c:v>1</c:v>
                </c:pt>
                <c:pt idx="3">
                  <c:v>5</c:v>
                </c:pt>
              </c:numCache>
            </c:numRef>
          </c:val>
          <c:extLst>
            <c:ext xmlns:c16="http://schemas.microsoft.com/office/drawing/2014/chart" uri="{C3380CC4-5D6E-409C-BE32-E72D297353CC}">
              <c16:uniqueId val="{00000001-AEDF-4462-8F7C-8B619541A23B}"/>
            </c:ext>
          </c:extLst>
        </c:ser>
        <c:ser>
          <c:idx val="2"/>
          <c:order val="2"/>
          <c:tx>
            <c:strRef>
              <c:f>'Rekap Jumlah Realisasi'!$B$29</c:f>
              <c:strCache>
                <c:ptCount val="1"/>
                <c:pt idx="0">
                  <c:v>Tender / Seleksi Terbatas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Realisasi'!$E$29:$H$29</c:f>
              <c:numCache>
                <c:formatCode>#,##0</c:formatCode>
                <c:ptCount val="4"/>
                <c:pt idx="0">
                  <c:v>14</c:v>
                </c:pt>
                <c:pt idx="1">
                  <c:v>3</c:v>
                </c:pt>
                <c:pt idx="2">
                  <c:v>14</c:v>
                </c:pt>
                <c:pt idx="3">
                  <c:v>12</c:v>
                </c:pt>
              </c:numCache>
            </c:numRef>
          </c:val>
          <c:extLst>
            <c:ext xmlns:c16="http://schemas.microsoft.com/office/drawing/2014/chart" uri="{C3380CC4-5D6E-409C-BE32-E72D297353CC}">
              <c16:uniqueId val="{00000002-AEDF-4462-8F7C-8B619541A23B}"/>
            </c:ext>
          </c:extLst>
        </c:ser>
        <c:ser>
          <c:idx val="3"/>
          <c:order val="3"/>
          <c:tx>
            <c:strRef>
              <c:f>'Rekap Jumlah Realisasi'!$B$30</c:f>
              <c:strCache>
                <c:ptCount val="1"/>
                <c:pt idx="0">
                  <c:v>Tender / Seleksi Umum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Realisasi'!$E$30:$H$30</c:f>
              <c:numCache>
                <c:formatCode>#,##0</c:formatCode>
                <c:ptCount val="4"/>
                <c:pt idx="0">
                  <c:v>5</c:v>
                </c:pt>
                <c:pt idx="1">
                  <c:v>14</c:v>
                </c:pt>
                <c:pt idx="2">
                  <c:v>4</c:v>
                </c:pt>
                <c:pt idx="3">
                  <c:v>4</c:v>
                </c:pt>
              </c:numCache>
            </c:numRef>
          </c:val>
          <c:extLst>
            <c:ext xmlns:c16="http://schemas.microsoft.com/office/drawing/2014/chart" uri="{C3380CC4-5D6E-409C-BE32-E72D297353CC}">
              <c16:uniqueId val="{00000003-AEDF-4462-8F7C-8B619541A23B}"/>
            </c:ext>
          </c:extLst>
        </c:ser>
        <c:ser>
          <c:idx val="4"/>
          <c:order val="4"/>
          <c:tx>
            <c:strRef>
              <c:f>'Rekap Jumlah Realisasi'!$B$31</c:f>
              <c:strCache>
                <c:ptCount val="1"/>
                <c:pt idx="0">
                  <c:v>Pengadaan Di Luar RUP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Realisasi'!$E$31:$H$31</c:f>
              <c:numCache>
                <c:formatCode>#,##0</c:formatCode>
                <c:ptCount val="4"/>
                <c:pt idx="0">
                  <c:v>10</c:v>
                </c:pt>
                <c:pt idx="1">
                  <c:v>16</c:v>
                </c:pt>
                <c:pt idx="2">
                  <c:v>19</c:v>
                </c:pt>
                <c:pt idx="3">
                  <c:v>27</c:v>
                </c:pt>
              </c:numCache>
            </c:numRef>
          </c:val>
          <c:extLst>
            <c:ext xmlns:c16="http://schemas.microsoft.com/office/drawing/2014/chart" uri="{C3380CC4-5D6E-409C-BE32-E72D297353CC}">
              <c16:uniqueId val="{00000004-AEDF-4462-8F7C-8B619541A23B}"/>
            </c:ext>
          </c:extLst>
        </c:ser>
        <c:dLbls>
          <c:dLblPos val="inEnd"/>
          <c:showLegendKey val="0"/>
          <c:showVal val="1"/>
          <c:showCatName val="0"/>
          <c:showSerName val="0"/>
          <c:showPercent val="0"/>
          <c:showBubbleSize val="0"/>
        </c:dLbls>
        <c:gapWidth val="100"/>
        <c:overlap val="-24"/>
        <c:axId val="182398351"/>
        <c:axId val="56252559"/>
      </c:barChart>
      <c:catAx>
        <c:axId val="1823983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PER TW</a:t>
                </a:r>
              </a:p>
            </c:rich>
          </c:tx>
          <c:layout>
            <c:manualLayout>
              <c:xMode val="edge"/>
              <c:yMode val="edge"/>
              <c:x val="0.45865157480314966"/>
              <c:y val="0.695567414262790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2559"/>
        <c:crosses val="autoZero"/>
        <c:auto val="1"/>
        <c:lblAlgn val="ctr"/>
        <c:lblOffset val="100"/>
        <c:noMultiLvlLbl val="0"/>
      </c:catAx>
      <c:valAx>
        <c:axId val="56252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8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RUP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'Rekap Jumlah_Paket RUP 20....'!$B$28</c:f>
              <c:strCache>
                <c:ptCount val="1"/>
                <c:pt idx="0">
                  <c:v>Pengadaan Langsung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'Rekap Jumlah_Paket RUP 20....'!$D$28:$G$28</c:f>
              <c:numCache>
                <c:formatCode>#,##0</c:formatCode>
                <c:ptCount val="4"/>
                <c:pt idx="0">
                  <c:v>31</c:v>
                </c:pt>
                <c:pt idx="1">
                  <c:v>4</c:v>
                </c:pt>
                <c:pt idx="2">
                  <c:v>10</c:v>
                </c:pt>
                <c:pt idx="3">
                  <c:v>4</c:v>
                </c:pt>
              </c:numCache>
            </c:numRef>
          </c:val>
          <c:extLst>
            <c:ext xmlns:c16="http://schemas.microsoft.com/office/drawing/2014/chart" uri="{C3380CC4-5D6E-409C-BE32-E72D297353CC}">
              <c16:uniqueId val="{00000000-621E-4B76-BAE8-760BE6E9F89B}"/>
            </c:ext>
          </c:extLst>
        </c:ser>
        <c:ser>
          <c:idx val="1"/>
          <c:order val="1"/>
          <c:tx>
            <c:strRef>
              <c:f>'Rekap Jumlah_Paket RUP 20....'!$B$29</c:f>
              <c:strCache>
                <c:ptCount val="1"/>
                <c:pt idx="0">
                  <c:v>Penunjukan Langsung</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'Rekap Jumlah_Paket RUP 20....'!$D$29:$G$29</c:f>
              <c:numCache>
                <c:formatCode>#,##0</c:formatCode>
                <c:ptCount val="4"/>
                <c:pt idx="0">
                  <c:v>1</c:v>
                </c:pt>
                <c:pt idx="1">
                  <c:v>2</c:v>
                </c:pt>
                <c:pt idx="2">
                  <c:v>1</c:v>
                </c:pt>
                <c:pt idx="3">
                  <c:v>0</c:v>
                </c:pt>
              </c:numCache>
            </c:numRef>
          </c:val>
          <c:extLst>
            <c:ext xmlns:c16="http://schemas.microsoft.com/office/drawing/2014/chart" uri="{C3380CC4-5D6E-409C-BE32-E72D297353CC}">
              <c16:uniqueId val="{00000001-621E-4B76-BAE8-760BE6E9F89B}"/>
            </c:ext>
          </c:extLst>
        </c:ser>
        <c:ser>
          <c:idx val="2"/>
          <c:order val="2"/>
          <c:tx>
            <c:strRef>
              <c:f>'Rekap Jumlah_Paket RUP 20....'!$B$30</c:f>
              <c:strCache>
                <c:ptCount val="1"/>
                <c:pt idx="0">
                  <c:v>Tender / Seleksi Terbatas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'Rekap Jumlah_Paket RUP 20....'!$D$30:$G$30</c:f>
              <c:numCache>
                <c:formatCode>#,##0</c:formatCode>
                <c:ptCount val="4"/>
                <c:pt idx="0">
                  <c:v>105</c:v>
                </c:pt>
                <c:pt idx="1">
                  <c:v>13</c:v>
                </c:pt>
                <c:pt idx="2">
                  <c:v>10</c:v>
                </c:pt>
                <c:pt idx="3">
                  <c:v>9</c:v>
                </c:pt>
              </c:numCache>
            </c:numRef>
          </c:val>
          <c:extLst>
            <c:ext xmlns:c16="http://schemas.microsoft.com/office/drawing/2014/chart" uri="{C3380CC4-5D6E-409C-BE32-E72D297353CC}">
              <c16:uniqueId val="{00000002-621E-4B76-BAE8-760BE6E9F89B}"/>
            </c:ext>
          </c:extLst>
        </c:ser>
        <c:ser>
          <c:idx val="3"/>
          <c:order val="3"/>
          <c:tx>
            <c:strRef>
              <c:f>'Rekap Jumlah_Paket RUP 20....'!$B$31</c:f>
              <c:strCache>
                <c:ptCount val="1"/>
                <c:pt idx="0">
                  <c:v>Tender / Seleksi Umum</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'Rekap Jumlah_Paket RUP 20....'!$D$31:$G$31</c:f>
              <c:numCache>
                <c:formatCode>#,##0</c:formatCode>
                <c:ptCount val="4"/>
                <c:pt idx="0">
                  <c:v>67</c:v>
                </c:pt>
                <c:pt idx="1">
                  <c:v>6</c:v>
                </c:pt>
                <c:pt idx="2">
                  <c:v>7</c:v>
                </c:pt>
                <c:pt idx="3">
                  <c:v>3</c:v>
                </c:pt>
              </c:numCache>
            </c:numRef>
          </c:val>
          <c:extLst>
            <c:ext xmlns:c16="http://schemas.microsoft.com/office/drawing/2014/chart" uri="{C3380CC4-5D6E-409C-BE32-E72D297353CC}">
              <c16:uniqueId val="{00000003-621E-4B76-BAE8-760BE6E9F89B}"/>
            </c:ext>
          </c:extLst>
        </c:ser>
        <c:dLbls>
          <c:dLblPos val="inEnd"/>
          <c:showLegendKey val="0"/>
          <c:showVal val="1"/>
          <c:showCatName val="0"/>
          <c:showSerName val="0"/>
          <c:showPercent val="0"/>
          <c:showBubbleSize val="0"/>
        </c:dLbls>
        <c:gapWidth val="65"/>
        <c:axId val="235705295"/>
        <c:axId val="72082959"/>
      </c:barChart>
      <c:catAx>
        <c:axId val="235705295"/>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082959"/>
        <c:crosses val="autoZero"/>
        <c:auto val="1"/>
        <c:lblAlgn val="ctr"/>
        <c:lblOffset val="100"/>
        <c:noMultiLvlLbl val="0"/>
      </c:catAx>
      <c:valAx>
        <c:axId val="720829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23570529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'Rekap Jumlah Realisasi'!$B$9</c:f>
              <c:strCache>
                <c:ptCount val="1"/>
                <c:pt idx="0">
                  <c:v>Command Center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Realisasi'!$C$9,'Rekap Jumlah Realisasi'!$E$9:$X$9)</c:f>
              <c:numCache>
                <c:formatCode>General</c:formatCode>
                <c:ptCount val="21"/>
                <c:pt idx="0">
                  <c:v>1</c:v>
                </c:pt>
                <c:pt idx="11" formatCode="0">
                  <c:v>1</c:v>
                </c:pt>
              </c:numCache>
            </c:numRef>
          </c:val>
          <c:extLst>
            <c:ext xmlns:c16="http://schemas.microsoft.com/office/drawing/2014/chart" uri="{C3380CC4-5D6E-409C-BE32-E72D297353CC}">
              <c16:uniqueId val="{00000000-8FF1-4178-B85F-84AC365D0A15}"/>
            </c:ext>
          </c:extLst>
        </c:ser>
        <c:ser>
          <c:idx val="1"/>
          <c:order val="1"/>
          <c:tx>
            <c:strRef>
              <c:f>'Rekap Jumlah Realisasi'!$B$10</c:f>
              <c:strCache>
                <c:ptCount val="1"/>
                <c:pt idx="0">
                  <c:v>Operation 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Realisasi'!$C$10,'Rekap Jumlah Realisasi'!$E$10:$X$10)</c:f>
              <c:numCache>
                <c:formatCode>General</c:formatCode>
                <c:ptCount val="21"/>
                <c:pt idx="0">
                  <c:v>67</c:v>
                </c:pt>
                <c:pt idx="10" formatCode="0">
                  <c:v>1</c:v>
                </c:pt>
                <c:pt idx="11" formatCode="0">
                  <c:v>7</c:v>
                </c:pt>
                <c:pt idx="12" formatCode="0">
                  <c:v>8</c:v>
                </c:pt>
                <c:pt idx="13" formatCode="0">
                  <c:v>4</c:v>
                </c:pt>
                <c:pt idx="14" formatCode="0">
                  <c:v>9</c:v>
                </c:pt>
                <c:pt idx="15" formatCode="0">
                  <c:v>2</c:v>
                </c:pt>
                <c:pt idx="16" formatCode="0">
                  <c:v>4</c:v>
                </c:pt>
                <c:pt idx="17" formatCode="0">
                  <c:v>6</c:v>
                </c:pt>
                <c:pt idx="18" formatCode="0">
                  <c:v>2</c:v>
                </c:pt>
                <c:pt idx="19" formatCode="0">
                  <c:v>10</c:v>
                </c:pt>
                <c:pt idx="20" formatCode="0">
                  <c:v>14</c:v>
                </c:pt>
              </c:numCache>
            </c:numRef>
          </c:val>
          <c:extLst>
            <c:ext xmlns:c16="http://schemas.microsoft.com/office/drawing/2014/chart" uri="{C3380CC4-5D6E-409C-BE32-E72D297353CC}">
              <c16:uniqueId val="{00000001-8FF1-4178-B85F-84AC365D0A15}"/>
            </c:ext>
          </c:extLst>
        </c:ser>
        <c:ser>
          <c:idx val="2"/>
          <c:order val="2"/>
          <c:tx>
            <c:strRef>
              <c:f>'Rekap Jumlah Realisasi'!$B$11</c:f>
              <c:strCache>
                <c:ptCount val="1"/>
                <c:pt idx="0">
                  <c:v>IT Infrastructure &amp; Services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Realisasi'!$C$11,'Rekap Jumlah Realisasi'!$E$11:$X$11)</c:f>
              <c:numCache>
                <c:formatCode>General</c:formatCode>
                <c:ptCount val="21"/>
                <c:pt idx="0">
                  <c:v>29</c:v>
                </c:pt>
                <c:pt idx="7" formatCode="0">
                  <c:v>1</c:v>
                </c:pt>
                <c:pt idx="8" formatCode="0">
                  <c:v>1</c:v>
                </c:pt>
                <c:pt idx="9" formatCode="0">
                  <c:v>1</c:v>
                </c:pt>
                <c:pt idx="10" formatCode="0">
                  <c:v>1</c:v>
                </c:pt>
                <c:pt idx="11" formatCode="0">
                  <c:v>3</c:v>
                </c:pt>
                <c:pt idx="12" formatCode="0">
                  <c:v>1</c:v>
                </c:pt>
                <c:pt idx="17" formatCode="0">
                  <c:v>3</c:v>
                </c:pt>
                <c:pt idx="18" formatCode="0">
                  <c:v>8</c:v>
                </c:pt>
                <c:pt idx="19" formatCode="0">
                  <c:v>7</c:v>
                </c:pt>
                <c:pt idx="20" formatCode="0">
                  <c:v>3</c:v>
                </c:pt>
              </c:numCache>
            </c:numRef>
          </c:val>
          <c:extLst>
            <c:ext xmlns:c16="http://schemas.microsoft.com/office/drawing/2014/chart" uri="{C3380CC4-5D6E-409C-BE32-E72D297353CC}">
              <c16:uniqueId val="{00000002-8FF1-4178-B85F-84AC365D0A15}"/>
            </c:ext>
          </c:extLst>
        </c:ser>
        <c:ser>
          <c:idx val="3"/>
          <c:order val="3"/>
          <c:tx>
            <c:strRef>
              <c:f>'Rekap Jumlah Realisasi'!$B$12</c:f>
              <c:strCache>
                <c:ptCount val="1"/>
                <c:pt idx="0">
                  <c:v>IT Planning &amp; Development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Realisasi'!$C$12,'Rekap Jumlah Realisasi'!$E$12:$X$12)</c:f>
              <c:numCache>
                <c:formatCode>General</c:formatCode>
                <c:ptCount val="21"/>
                <c:pt idx="0">
                  <c:v>38</c:v>
                </c:pt>
                <c:pt idx="1">
                  <c:v>2</c:v>
                </c:pt>
                <c:pt idx="8" formatCode="0">
                  <c:v>4</c:v>
                </c:pt>
                <c:pt idx="9" formatCode="0">
                  <c:v>10</c:v>
                </c:pt>
                <c:pt idx="10" formatCode="0">
                  <c:v>1</c:v>
                </c:pt>
                <c:pt idx="12" formatCode="0">
                  <c:v>1</c:v>
                </c:pt>
                <c:pt idx="13" formatCode="0">
                  <c:v>1</c:v>
                </c:pt>
                <c:pt idx="14" formatCode="0">
                  <c:v>2</c:v>
                </c:pt>
                <c:pt idx="15" formatCode="0">
                  <c:v>2</c:v>
                </c:pt>
                <c:pt idx="17" formatCode="0">
                  <c:v>1</c:v>
                </c:pt>
                <c:pt idx="18" formatCode="0">
                  <c:v>6</c:v>
                </c:pt>
                <c:pt idx="19" formatCode="0">
                  <c:v>1</c:v>
                </c:pt>
                <c:pt idx="20" formatCode="0">
                  <c:v>7</c:v>
                </c:pt>
              </c:numCache>
            </c:numRef>
          </c:val>
          <c:extLst>
            <c:ext xmlns:c16="http://schemas.microsoft.com/office/drawing/2014/chart" uri="{C3380CC4-5D6E-409C-BE32-E72D297353CC}">
              <c16:uniqueId val="{00000003-8FF1-4178-B85F-84AC365D0A15}"/>
            </c:ext>
          </c:extLst>
        </c:ser>
        <c:ser>
          <c:idx val="4"/>
          <c:order val="4"/>
          <c:tx>
            <c:strRef>
              <c:f>'Rekap Jumlah Realisasi'!$B$13</c:f>
              <c:strCache>
                <c:ptCount val="1"/>
                <c:pt idx="0">
                  <c:v>Human Capital Planning &amp; Evaluation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Realisasi'!$C$13,'Rekap Jumlah Realisasi'!$E$13:$X$13)</c:f>
              <c:numCache>
                <c:formatCode>0</c:formatCode>
                <c:ptCount val="21"/>
                <c:pt idx="0" formatCode="General">
                  <c:v>8</c:v>
                </c:pt>
                <c:pt idx="1">
                  <c:v>2</c:v>
                </c:pt>
                <c:pt idx="2">
                  <c:v>2</c:v>
                </c:pt>
                <c:pt idx="3">
                  <c:v>3</c:v>
                </c:pt>
                <c:pt idx="12">
                  <c:v>1</c:v>
                </c:pt>
              </c:numCache>
            </c:numRef>
          </c:val>
          <c:extLst>
            <c:ext xmlns:c16="http://schemas.microsoft.com/office/drawing/2014/chart" uri="{C3380CC4-5D6E-409C-BE32-E72D297353CC}">
              <c16:uniqueId val="{00000004-8FF1-4178-B85F-84AC365D0A15}"/>
            </c:ext>
          </c:extLst>
        </c:ser>
        <c:ser>
          <c:idx val="5"/>
          <c:order val="5"/>
          <c:tx>
            <c:strRef>
              <c:f>'Rekap Jumlah Realisasi'!$B$14</c:f>
              <c:strCache>
                <c:ptCount val="1"/>
                <c:pt idx="0">
                  <c:v>Human Capital Support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Realisasi'!$C$14,'Rekap Jumlah Realisasi'!$E$14:$X$14)</c:f>
              <c:numCache>
                <c:formatCode>General</c:formatCode>
                <c:ptCount val="21"/>
                <c:pt idx="0">
                  <c:v>9</c:v>
                </c:pt>
                <c:pt idx="11" formatCode="0">
                  <c:v>3</c:v>
                </c:pt>
                <c:pt idx="12" formatCode="0">
                  <c:v>1</c:v>
                </c:pt>
                <c:pt idx="14" formatCode="0">
                  <c:v>2</c:v>
                </c:pt>
                <c:pt idx="19" formatCode="0">
                  <c:v>1</c:v>
                </c:pt>
                <c:pt idx="20" formatCode="0">
                  <c:v>2</c:v>
                </c:pt>
              </c:numCache>
            </c:numRef>
          </c:val>
          <c:extLst>
            <c:ext xmlns:c16="http://schemas.microsoft.com/office/drawing/2014/chart" uri="{C3380CC4-5D6E-409C-BE32-E72D297353CC}">
              <c16:uniqueId val="{00000005-8FF1-4178-B85F-84AC365D0A15}"/>
            </c:ext>
          </c:extLst>
        </c:ser>
        <c:ser>
          <c:idx val="6"/>
          <c:order val="6"/>
          <c:tx>
            <c:strRef>
              <c:f>'Rekap Jumlah Realisasi'!$B$15</c:f>
              <c:strCache>
                <c:ptCount val="1"/>
                <c:pt idx="0">
                  <c:v>General Affair</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Realisasi'!$C$15,'Rekap Jumlah Realisasi'!$E$15:$X$15)</c:f>
              <c:numCache>
                <c:formatCode>General</c:formatCode>
                <c:ptCount val="21"/>
                <c:pt idx="0">
                  <c:v>6</c:v>
                </c:pt>
                <c:pt idx="1">
                  <c:v>1</c:v>
                </c:pt>
                <c:pt idx="9" formatCode="0">
                  <c:v>3</c:v>
                </c:pt>
                <c:pt idx="14" formatCode="0">
                  <c:v>1</c:v>
                </c:pt>
                <c:pt idx="20" formatCode="0">
                  <c:v>1</c:v>
                </c:pt>
              </c:numCache>
            </c:numRef>
          </c:val>
          <c:extLst>
            <c:ext xmlns:c16="http://schemas.microsoft.com/office/drawing/2014/chart" uri="{C3380CC4-5D6E-409C-BE32-E72D297353CC}">
              <c16:uniqueId val="{00000006-8FF1-4178-B85F-84AC365D0A15}"/>
            </c:ext>
          </c:extLst>
        </c:ser>
        <c:ser>
          <c:idx val="7"/>
          <c:order val="7"/>
          <c:tx>
            <c:strRef>
              <c:f>'Rekap Jumlah Realisasi'!$B$16</c:f>
              <c:strCache>
                <c:ptCount val="1"/>
                <c:pt idx="0">
                  <c:v>Finance &amp; Accounting</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Realisasi'!$C$16,'Rekap Jumlah Realisasi'!$E$16:$X$16)</c:f>
              <c:numCache>
                <c:formatCode>General</c:formatCode>
                <c:ptCount val="21"/>
                <c:pt idx="0">
                  <c:v>0</c:v>
                </c:pt>
              </c:numCache>
            </c:numRef>
          </c:val>
          <c:extLst>
            <c:ext xmlns:c16="http://schemas.microsoft.com/office/drawing/2014/chart" uri="{C3380CC4-5D6E-409C-BE32-E72D297353CC}">
              <c16:uniqueId val="{00000007-8FF1-4178-B85F-84AC365D0A15}"/>
            </c:ext>
          </c:extLst>
        </c:ser>
        <c:ser>
          <c:idx val="8"/>
          <c:order val="8"/>
          <c:tx>
            <c:strRef>
              <c:f>'Rekap Jumlah Realisasi'!$B$17</c:f>
              <c:strCache>
                <c:ptCount val="1"/>
                <c:pt idx="0">
                  <c:v>Strategic, Planning, Governance, Risk &amp; Compliance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Realisasi'!$C$17,'Rekap Jumlah Realisasi'!$E$17:$X$17)</c:f>
              <c:numCache>
                <c:formatCode>General</c:formatCode>
                <c:ptCount val="21"/>
                <c:pt idx="0">
                  <c:v>1</c:v>
                </c:pt>
                <c:pt idx="2">
                  <c:v>1</c:v>
                </c:pt>
              </c:numCache>
            </c:numRef>
          </c:val>
          <c:extLst>
            <c:ext xmlns:c16="http://schemas.microsoft.com/office/drawing/2014/chart" uri="{C3380CC4-5D6E-409C-BE32-E72D297353CC}">
              <c16:uniqueId val="{00000008-8FF1-4178-B85F-84AC365D0A15}"/>
            </c:ext>
          </c:extLst>
        </c:ser>
        <c:ser>
          <c:idx val="9"/>
          <c:order val="9"/>
          <c:tx>
            <c:strRef>
              <c:f>'Rekap Jumlah Realisasi'!$B$18</c:f>
              <c:strCache>
                <c:ptCount val="1"/>
                <c:pt idx="0">
                  <c:v>Business Planning &amp; Development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('Rekap Jumlah Realisasi'!$C$18,'Rekap Jumlah Realisasi'!$E$18:$X$18)</c:f>
              <c:numCache>
                <c:formatCode>General</c:formatCode>
                <c:ptCount val="21"/>
                <c:pt idx="0">
                  <c:v>0</c:v>
                </c:pt>
              </c:numCache>
            </c:numRef>
          </c:val>
          <c:extLst>
            <c:ext xmlns:c16="http://schemas.microsoft.com/office/drawing/2014/chart" uri="{C3380CC4-5D6E-409C-BE32-E72D297353CC}">
              <c16:uniqueId val="{00000009-8FF1-4178-B85F-84AC365D0A15}"/>
            </c:ext>
          </c:extLst>
        </c:ser>
        <c:dLbls>
          <c:dLblPos val="outEnd"/>
          <c:showLegendKey val="0"/>
          <c:showVal val="1"/>
          <c:showCatName val="0"/>
          <c:showSerName val="0"/>
          <c:showPercent val="0"/>
          <c:showBubbleSize val="0"/>
        </c:dLbls>
        <c:gapWidth val="219"/>
        <c:overlap val="-27"/>
        <c:axId val="924216864"/>
        <c:axId val="473919536"/>
      </c:barChart>
      <c:catAx>
        <c:axId val="9242168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19536"/>
        <c:crosses val="autoZero"/>
        <c:auto val="1"/>
        <c:lblAlgn val="ctr"/>
        <c:lblOffset val="100"/>
        <c:noMultiLvlLbl val="0"/>
      </c:catAx>
      <c:valAx>
        <c:axId val="47391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1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'Rekap Jumlah Realisasi'!$AC$6</c:f>
              <c:strCache>
                <c:ptCount val="1"/>
                <c:pt idx="0">
                  <c:v>Persentase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13-4CD8-BE35-4FA78407F3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13-4CD8-BE35-4FA78407F3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13-4CD8-BE35-4FA78407F3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13-4CD8-BE35-4FA78407F3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13-4CD8-BE35-4FA78407F3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613-4CD8-BE35-4FA78407F39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613-4CD8-BE35-4FA78407F39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613-4CD8-BE35-4FA78407F39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613-4CD8-BE35-4FA78407F39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613-4CD8-BE35-4FA78407F3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'Rekap Jumlah Realisasi'!$Z$7:$Z$18</c15:sqref>
                  </c15:fullRef>
                </c:ext>
              </c:extLst>
              <c:f>'Rekap Jumlah Realisasi'!$Z$9:$Z$18</c:f>
              <c:strCache>
                <c:ptCount val="10"/>
                <c:pt idx="0">
                  <c:v>Command Center</c:v>
                </c:pt>
                <c:pt idx="1">
                  <c:v>Operation Management</c:v>
                </c:pt>
                <c:pt idx="2">
                  <c:v>IT Infrastructure &amp; Services</c:v>
                </c:pt>
                <c:pt idx="3">
                  <c:v>IT Planning &amp; Development</c:v>
                </c:pt>
                <c:pt idx="4">
                  <c:v>Human Capital Planning &amp; Evaluation</c:v>
                </c:pt>
                <c:pt idx="5">
                  <c:v>Human Capital Support</c:v>
                </c:pt>
                <c:pt idx="6">
                  <c:v>General Affair</c:v>
                </c:pt>
                <c:pt idx="7">
                  <c:v>Finance &amp; Accounting</c:v>
                </c:pt>
                <c:pt idx="8">
                  <c:v>Strategic, Planning, Governance, Risk &amp; Compliance</c:v>
                </c:pt>
                <c:pt idx="9">
                  <c:v>Business Planning &amp; Development</c:v>
                </c:pt>
              </c:strCache>
            </c:strRef>
          </c:cat>
          <c:val>
            <c:numRef>
              <c:extLst>
                <c:ext xmlns:c15="http://schemas.microsoft.com/office/drawing/2012/chart" uri="{02D57815-91ED-43cb-92C2-25804820EDAC}">
                  <c15:fullRef>
                    <c15:sqref>'Rekap Jumlah Realisasi'!$AC$7:$AC$18</c15:sqref>
                  </c15:fullRef>
                </c:ext>
              </c:extLst>
              <c:f>'Rekap Jumlah Realisasi'!$AC$9:$AC$18</c:f>
              <c:numCache>
                <c:formatCode>General</c:formatCode>
                <c:ptCount val="10"/>
                <c:pt idx="0" formatCode="0.00%">
                  <c:v>0.16666666666666666</c:v>
                </c:pt>
                <c:pt idx="1" formatCode="0.00%">
                  <c:v>0.25925925925925924</c:v>
                </c:pt>
                <c:pt idx="2" formatCode="0.00%">
                  <c:v>0.20512820512820512</c:v>
                </c:pt>
                <c:pt idx="3" formatCode="0.00%">
                  <c:v>0.46</c:v>
                </c:pt>
                <c:pt idx="4" formatCode="0.00%">
                  <c:v>0.8</c:v>
                </c:pt>
                <c:pt idx="5" formatCode="0.00%">
                  <c:v>0.42857142857142855</c:v>
                </c:pt>
                <c:pt idx="6" formatCode="0.00%">
                  <c:v>0.7142857142857143</c:v>
                </c:pt>
                <c:pt idx="7" formatCode="0.00%">
                  <c:v>0</c:v>
                </c:pt>
                <c:pt idx="8" formatCode="0.00%">
                  <c:v>0.33333333333333331</c:v>
                </c:pt>
                <c:pt idx="9" formatCode="0.00%">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135E-4DE7-8B64-22AAD642E6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PERBANDINGAN RUP DAN REALISASI PENGADAAN THN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'Rekap Jumlah Realisasi'!$AA$6</c:f>
              <c:strCache>
                <c:ptCount val="1"/>
                <c:pt idx="0">
                  <c:v>Jumlah Total Realisasi Pengadaan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'Rekap Jumlah Realisasi'!$Z$7:$Z$18</c:f>
              <c:strCache>
                <c:ptCount val="12"/>
                <c:pt idx="2">
                  <c:v>Command Center</c:v>
                </c:pt>
                <c:pt idx="3">
                  <c:v>Operation Management</c:v>
                </c:pt>
                <c:pt idx="4">
                  <c:v>IT Infrastructure &amp; Services</c:v>
                </c:pt>
                <c:pt idx="5">
                  <c:v>IT Planning &amp; Development</c:v>
                </c:pt>
                <c:pt idx="6">
                  <c:v>Human Capital Planning &amp; Evaluation</c:v>
                </c:pt>
                <c:pt idx="7">
                  <c:v>Human Capital Support</c:v>
                </c:pt>
                <c:pt idx="8">
                  <c:v>General Affair</c:v>
                </c:pt>
                <c:pt idx="9">
                  <c:v>Finance &amp; Accounting</c:v>
                </c:pt>
                <c:pt idx="10">
                  <c:v>Strategic, Planning, Governance, Risk &amp; Compliance</c:v>
                </c:pt>
                <c:pt idx="11">
                  <c:v>Business Planning &amp; Development</c:v>
                </c:pt>
              </c:strCache>
            </c:strRef>
          </c:cat>
          <c:val>
            <c:numRef>
              <c:f>'Rekap Jumlah Realisasi'!$AA$7:$AA$18</c:f>
              <c:numCache>
                <c:formatCode>General</c:formatCode>
                <c:ptCount val="12"/>
                <c:pt idx="2">
                  <c:v>1</c:v>
                </c:pt>
                <c:pt idx="3">
                  <c:v>35</c:v>
                </c:pt>
                <c:pt idx="4">
                  <c:v>8</c:v>
                </c:pt>
                <c:pt idx="5">
                  <c:v>23</c:v>
                </c:pt>
                <c:pt idx="6">
                  <c:v>8</c:v>
                </c:pt>
                <c:pt idx="7">
                  <c:v>6</c:v>
                </c:pt>
                <c:pt idx="8">
                  <c:v>5</c:v>
                </c:pt>
                <c:pt idx="9">
                  <c:v>0</c:v>
                </c:pt>
                <c:pt idx="10">
                  <c:v>1</c:v>
                </c:pt>
                <c:pt idx="11">
                  <c:v>0</c:v>
                </c:pt>
              </c:numCache>
            </c:numRef>
          </c:val>
          <c:extLst>
            <c:ext xmlns:c16="http://schemas.microsoft.com/office/drawing/2014/chart" uri="{C3380CC4-5D6E-409C-BE32-E72D297353CC}">
              <c16:uniqueId val="{00000000-6CCE-4B97-BC5F-734FB979816F}"/>
            </c:ext>
          </c:extLst>
        </c:ser>
        <c:ser>
          <c:idx val="1"/>
          <c:order val="1"/>
          <c:tx>
            <c:strRef>
              <c:f>'Rekap Jumlah Realisasi'!$AB$6</c:f>
              <c:strCache>
                <c:ptCount val="1"/>
                <c:pt idx="0">
                  <c:v>Jumlah Total RUP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'Rekap Jumlah Realisasi'!$Z$7:$Z$18</c:f>
              <c:strCache>
                <c:ptCount val="12"/>
                <c:pt idx="2">
                  <c:v>Command Center</c:v>
                </c:pt>
                <c:pt idx="3">
                  <c:v>Operation Management</c:v>
                </c:pt>
                <c:pt idx="4">
                  <c:v>IT Infrastructure &amp; Services</c:v>
                </c:pt>
                <c:pt idx="5">
                  <c:v>IT Planning &amp; Development</c:v>
                </c:pt>
                <c:pt idx="6">
                  <c:v>Human Capital Planning &amp; Evaluation</c:v>
                </c:pt>
                <c:pt idx="7">
                  <c:v>Human Capital Support</c:v>
                </c:pt>
                <c:pt idx="8">
                  <c:v>General Affair</c:v>
                </c:pt>
                <c:pt idx="9">
                  <c:v>Finance &amp; Accounting</c:v>
                </c:pt>
                <c:pt idx="10">
                  <c:v>Strategic, Planning, Governance, Risk &amp; Compliance</c:v>
                </c:pt>
                <c:pt idx="11">
                  <c:v>Business Planning &amp; Development</c:v>
                </c:pt>
              </c:strCache>
            </c:strRef>
          </c:cat>
          <c:val>
            <c:numRef>
              <c:f>'Rekap Jumlah Realisasi'!$AB$7:$AB$18</c:f>
              <c:numCache>
                <c:formatCode>General</c:formatCode>
                <c:ptCount val="12"/>
                <c:pt idx="2">
                  <c:v>6</c:v>
                </c:pt>
                <c:pt idx="3">
                  <c:v>135</c:v>
                </c:pt>
                <c:pt idx="4">
                  <c:v>39</c:v>
                </c:pt>
                <c:pt idx="5">
                  <c:v>50</c:v>
                </c:pt>
                <c:pt idx="6">
                  <c:v>10</c:v>
                </c:pt>
                <c:pt idx="7">
                  <c:v>14</c:v>
                </c:pt>
                <c:pt idx="8">
                  <c:v>7</c:v>
                </c:pt>
                <c:pt idx="9">
                  <c:v>5</c:v>
                </c:pt>
                <c:pt idx="10">
                  <c:v>3</c:v>
                </c:pt>
                <c:pt idx="11">
                  <c:v>4</c:v>
                </c:pt>
              </c:numCache>
            </c:numRef>
          </c:val>
          <c:extLst>
            <c:ext xmlns:c16="http://schemas.microsoft.com/office/drawing/2014/chart" uri="{C3380CC4-5D6E-409C-BE32-E72D297353CC}">
              <c16:uniqueId val="{00000001-6CCE-4B97-BC5F-734FB979816F}"/>
            </c:ext>
          </c:extLst>
        </c:ser>
        <c:dLbls>
          <c:dLblPos val="ctr"/>
          <c:showLegendKey val="0"/>
          <c:showVal val="1"/>
          <c:showCatName val="0"/>
          <c:showSerName val="0"/>
          <c:showPercent val="0"/>
          <c:showBubbleSize val="0"/>
        </c:dLbls>
        <c:gapWidth val="150"/>
        <c:overlap val="100"/>
        <c:axId val="1159176320"/>
        <c:axId val="289760176"/>
      </c:barChart>
      <c:catAx>
        <c:axId val="115917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60176"/>
        <c:crosses val="autoZero"/>
        <c:auto val="1"/>
        <c:lblAlgn val="ctr"/>
        <c:lblOffset val="100"/>
        <c:noMultiLvlLbl val="0"/>
      </c:catAx>
      <c:valAx>
        <c:axId val="28976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17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RUP TAHUN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'Rekap Jumlah_Paket RUP 20....'!$B$9</c:f>
              <c:strCache>
                <c:ptCount val="1"/>
                <c:pt idx="0">
                  <c:v>Command Center</c:v>
                </c:pt>
              </c:strCache>
            </c:strRef>
          </c:tx>
          <c:spPr>
            <a:solidFill>
              <a:schemeClr val="accent1"/>
            </a:solidFill>
            <a:ln>
              <a:noFill/>
            </a:ln>
            <a:effectLst/>
          </c:spPr>
          <c:invertIfNegative val="0"/>
          <c:cat>
            <c:multiLvlStrRef>
              <c:f>'Rekap Jumlah_Paket RUP 20....'!$D$6:$S$8</c:f>
              <c:multiLvlStrCache>
                <c:ptCount val="16"/>
                <c:lvl>
                  <c:pt idx="0">
                    <c:v>TW 1</c:v>
                  </c:pt>
                  <c:pt idx="1">
                    <c:v>TW 2</c:v>
                  </c:pt>
                  <c:pt idx="2">
                    <c:v>TW 3</c:v>
                  </c:pt>
                  <c:pt idx="3">
                    <c:v>TW 4</c:v>
                  </c:pt>
                  <c:pt idx="4">
                    <c:v>TW 1</c:v>
                  </c:pt>
                  <c:pt idx="5">
                    <c:v>TW 2</c:v>
                  </c:pt>
                  <c:pt idx="6">
                    <c:v>TW 3</c:v>
                  </c:pt>
                  <c:pt idx="7">
                    <c:v>TW 4</c:v>
                  </c:pt>
                  <c:pt idx="8">
                    <c:v>TW 1</c:v>
                  </c:pt>
                  <c:pt idx="9">
                    <c:v>TW 2</c:v>
                  </c:pt>
                  <c:pt idx="10">
                    <c:v>TW 3</c:v>
                  </c:pt>
                  <c:pt idx="11">
                    <c:v>TW 4</c:v>
                  </c:pt>
                  <c:pt idx="12">
                    <c:v>TW 1</c:v>
                  </c:pt>
                  <c:pt idx="13">
                    <c:v>TW 2</c:v>
                  </c:pt>
                  <c:pt idx="14">
                    <c:v>TW 3</c:v>
                  </c:pt>
                  <c:pt idx="15">
                    <c:v>TW 4</c:v>
                  </c:pt>
                </c:lvl>
                <c:lvl>
                  <c:pt idx="0">
                    <c:v>Pengadaan Langsung</c:v>
                  </c:pt>
                  <c:pt idx="4">
                    <c:v>Penunjukan Langsung</c:v>
                  </c:pt>
                  <c:pt idx="8">
                    <c:v>Tender / Seleksi Terbatas</c:v>
                  </c:pt>
                  <c:pt idx="12">
                    <c:v>Tender / Seleksi Umum</c:v>
                  </c:pt>
                </c:lvl>
                <c:lvl>
                  <c:pt idx="0">
                    <c:v>METODE PENGADAAN</c:v>
                  </c:pt>
                </c:lvl>
              </c:multiLvlStrCache>
            </c:multiLvlStrRef>
          </c:cat>
          <c:val>
            <c:numRef>
              <c:f>'Rekap Jumlah_Paket RUP 20....'!$D$9:$S$9</c:f>
              <c:numCache>
                <c:formatCode>General</c:formatCode>
                <c:ptCount val="16"/>
                <c:pt idx="2">
                  <c:v>1</c:v>
                </c:pt>
                <c:pt idx="8" formatCode="0">
                  <c:v>2</c:v>
                </c:pt>
                <c:pt idx="12" formatCode="0">
                  <c:v>2</c:v>
                </c:pt>
                <c:pt idx="15" formatCode="0">
                  <c:v>1</c:v>
                </c:pt>
              </c:numCache>
            </c:numRef>
          </c:val>
          <c:extLst>
            <c:ext xmlns:c16="http://schemas.microsoft.com/office/drawing/2014/chart" uri="{C3380CC4-5D6E-409C-BE32-E72D297353CC}">
              <c16:uniqueId val="{00000000-F5CE-4CD4-A757-51618320FDB7}"/>
            </c:ext>
          </c:extLst>
        </c:ser>
        <c:ser>
          <c:idx val="1"/>
          <c:order val="1"/>
          <c:tx>
            <c:strRef>
              <c:f>'Rekap Jumlah_Paket RUP 20....'!$B$10</c:f>
              <c:strCache>
                <c:ptCount val="1"/>
                <c:pt idx="0">
                  <c:v>Operation Management</c:v>
                </c:pt>
              </c:strCache>
            </c:strRef>
          </c:tx>
          <c:spPr>
            <a:solidFill>
              <a:schemeClr val="accent2"/>
            </a:solidFill>
            <a:ln>
              <a:noFill/>
            </a:ln>
            <a:effectLst/>
          </c:spPr>
          <c:invertIfNegative val="0"/>
          <c:cat>
            <c:multiLvlStrRef>
              <c:f>'Rekap Jumlah_Paket RUP 20....'!$D$6:$S$8</c:f>
              <c:multiLvlStrCache>
                <c:ptCount val="16"/>
                <c:lvl>
                  <c:pt idx="0">
                    <c:v>TW 1</c:v>
                  </c:pt>
                  <c:pt idx="1">
                    <c:v>TW 2</c:v>
                  </c:pt>
                  <c:pt idx="2">
                    <c:v>TW 3</c:v>
                  </c:pt>
                  <c:pt idx="3">
                    <c:v>TW 4</c:v>
                  </c:pt>
                  <c:pt idx="4">
                    <c:v>TW 1</c:v>
                  </c:pt>
                  <c:pt idx="5">
                    <c:v>TW 2</c:v>
                  </c:pt>
                  <c:pt idx="6">
                    <c:v>TW 3</c:v>
                  </c:pt>
                  <c:pt idx="7">
                    <c:v>TW 4</c:v>
                  </c:pt>
                  <c:pt idx="8">
                    <c:v>TW 1</c:v>
                  </c:pt>
                  <c:pt idx="9">
                    <c:v>TW 2</c:v>
                  </c:pt>
                  <c:pt idx="10">
                    <c:v>TW 3</c:v>
                  </c:pt>
                  <c:pt idx="11">
                    <c:v>TW 4</c:v>
                  </c:pt>
                  <c:pt idx="12">
                    <c:v>TW 1</c:v>
                  </c:pt>
                  <c:pt idx="13">
                    <c:v>TW 2</c:v>
                  </c:pt>
                  <c:pt idx="14">
                    <c:v>TW 3</c:v>
                  </c:pt>
                  <c:pt idx="15">
                    <c:v>TW 4</c:v>
                  </c:pt>
                </c:lvl>
                <c:lvl>
                  <c:pt idx="0">
                    <c:v>Pengadaan Langsung</c:v>
                  </c:pt>
                  <c:pt idx="4">
                    <c:v>Penunjukan Langsung</c:v>
                  </c:pt>
                  <c:pt idx="8">
                    <c:v>Tender / Seleksi Terbatas</c:v>
                  </c:pt>
                  <c:pt idx="12">
                    <c:v>Tender / Seleksi Umum</c:v>
                  </c:pt>
                </c:lvl>
                <c:lvl>
                  <c:pt idx="0">
                    <c:v>METODE PENGADAAN</c:v>
                  </c:pt>
                </c:lvl>
              </c:multiLvlStrCache>
            </c:multiLvlStrRef>
          </c:cat>
          <c:val>
            <c:numRef>
              <c:f>'Rekap Jumlah_Paket RUP 20....'!$D$10:$S$10</c:f>
              <c:numCache>
                <c:formatCode>General</c:formatCode>
                <c:ptCount val="16"/>
                <c:pt idx="8" formatCode="0">
                  <c:v>68</c:v>
                </c:pt>
                <c:pt idx="9" formatCode="0">
                  <c:v>1</c:v>
                </c:pt>
                <c:pt idx="11" formatCode="0">
                  <c:v>1</c:v>
                </c:pt>
                <c:pt idx="12" formatCode="0">
                  <c:v>60</c:v>
                </c:pt>
                <c:pt idx="13" formatCode="0">
                  <c:v>3</c:v>
                </c:pt>
                <c:pt idx="14" formatCode="0">
                  <c:v>2</c:v>
                </c:pt>
              </c:numCache>
            </c:numRef>
          </c:val>
          <c:extLst>
            <c:ext xmlns:c16="http://schemas.microsoft.com/office/drawing/2014/chart" uri="{C3380CC4-5D6E-409C-BE32-E72D297353CC}">
              <c16:uniqueId val="{00000001-F5CE-4CD4-A757-51618320FDB7}"/>
            </c:ext>
          </c:extLst>
        </c:ser>
        <c:ser>
          <c:idx val="2"/>
          <c:order val="2"/>
          <c:tx>
            <c:strRef>
              <c:f>'Rekap Jumlah_Paket RUP 20....'!$B$11</c:f>
              <c:strCache>
                <c:ptCount val="1"/>
                <c:pt idx="0">
                  <c:v>IT Infrastructure &amp; Services</c:v>
                </c:pt>
              </c:strCache>
            </c:strRef>
          </c:tx>
          <c:spPr>
            <a:solidFill>
              <a:schemeClr val="accent3"/>
            </a:solidFill>
            <a:ln>
              <a:noFill/>
            </a:ln>
            <a:effectLst/>
          </c:spPr>
          <c:invertIfNegative val="0"/>
          <c:cat>
            <c:multiLvlStrRef>
              <c:f>'Rekap Jumlah_Paket RUP 20....'!$D$6:$S$8</c:f>
              <c:multiLvlStrCache>
                <c:ptCount val="16"/>
                <c:lvl>
                  <c:pt idx="0">
                    <c:v>TW 1</c:v>
                  </c:pt>
                  <c:pt idx="1">
                    <c:v>TW 2</c:v>
                  </c:pt>
                  <c:pt idx="2">
                    <c:v>TW 3</c:v>
                  </c:pt>
                  <c:pt idx="3">
                    <c:v>TW 4</c:v>
                  </c:pt>
                  <c:pt idx="4">
                    <c:v>TW 1</c:v>
                  </c:pt>
                  <c:pt idx="5">
                    <c:v>TW 2</c:v>
                  </c:pt>
                  <c:pt idx="6">
                    <c:v>TW 3</c:v>
                  </c:pt>
                  <c:pt idx="7">
                    <c:v>TW 4</c:v>
                  </c:pt>
                  <c:pt idx="8">
                    <c:v>TW 1</c:v>
                  </c:pt>
                  <c:pt idx="9">
                    <c:v>TW 2</c:v>
                  </c:pt>
                  <c:pt idx="10">
                    <c:v>TW 3</c:v>
                  </c:pt>
                  <c:pt idx="11">
                    <c:v>TW 4</c:v>
                  </c:pt>
                  <c:pt idx="12">
                    <c:v>TW 1</c:v>
                  </c:pt>
                  <c:pt idx="13">
                    <c:v>TW 2</c:v>
                  </c:pt>
                  <c:pt idx="14">
                    <c:v>TW 3</c:v>
                  </c:pt>
                  <c:pt idx="15">
                    <c:v>TW 4</c:v>
                  </c:pt>
                </c:lvl>
                <c:lvl>
                  <c:pt idx="0">
                    <c:v>Pengadaan Langsung</c:v>
                  </c:pt>
                  <c:pt idx="4">
                    <c:v>Penunjukan Langsung</c:v>
                  </c:pt>
                  <c:pt idx="8">
                    <c:v>Tender / Seleksi Terbatas</c:v>
                  </c:pt>
                  <c:pt idx="12">
                    <c:v>Tender / Seleksi Umum</c:v>
                  </c:pt>
                </c:lvl>
                <c:lvl>
                  <c:pt idx="0">
                    <c:v>METODE PENGADAAN</c:v>
                  </c:pt>
                </c:lvl>
              </c:multiLvlStrCache>
            </c:multiLvlStrRef>
          </c:cat>
          <c:val>
            <c:numRef>
              <c:f>'Rekap Jumlah_Paket RUP 20....'!$D$11:$S$11</c:f>
              <c:numCache>
                <c:formatCode>General</c:formatCode>
                <c:ptCount val="16"/>
                <c:pt idx="0">
                  <c:v>7</c:v>
                </c:pt>
                <c:pt idx="2">
                  <c:v>1</c:v>
                </c:pt>
                <c:pt idx="8" formatCode="0">
                  <c:v>4</c:v>
                </c:pt>
                <c:pt idx="9" formatCode="0">
                  <c:v>7</c:v>
                </c:pt>
                <c:pt idx="10" formatCode="0">
                  <c:v>8</c:v>
                </c:pt>
                <c:pt idx="11" formatCode="0">
                  <c:v>7</c:v>
                </c:pt>
                <c:pt idx="14" formatCode="0">
                  <c:v>4</c:v>
                </c:pt>
                <c:pt idx="15" formatCode="0">
                  <c:v>1</c:v>
                </c:pt>
              </c:numCache>
            </c:numRef>
          </c:val>
          <c:extLst>
            <c:ext xmlns:c16="http://schemas.microsoft.com/office/drawing/2014/chart" uri="{C3380CC4-5D6E-409C-BE32-E72D297353CC}">
              <c16:uniqueId val="{00000002-F5CE-4CD4-A757-51618320FDB7}"/>
            </c:ext>
          </c:extLst>
        </c:ser>
        <c:ser>
          <c:idx val="3"/>
          <c:order val="3"/>
          <c:tx>
            <c:strRef>
              <c:f>'Rekap Jumlah_Paket RUP 20....'!$B$12</c:f>
              <c:strCache>
                <c:ptCount val="1"/>
                <c:pt idx="0">
                  <c:v>IT Planning &amp; Development</c:v>
                </c:pt>
              </c:strCache>
            </c:strRef>
          </c:tx>
          <c:spPr>
            <a:solidFill>
              <a:schemeClr val="accent4"/>
            </a:solidFill>
            <a:ln>
              <a:noFill/>
            </a:ln>
            <a:effectLst/>
          </c:spPr>
          <c:invertIfNegative val="0"/>
          <c:cat>
            <c:multiLvlStrRef>
              <c:f>'Rekap Jumlah_Paket RUP 20....'!$D$6:$S$8</c:f>
              <c:multiLvlStrCache>
                <c:ptCount val="16"/>
                <c:lvl>
                  <c:pt idx="0">
                    <c:v>TW 1</c:v>
                  </c:pt>
                  <c:pt idx="1">
                    <c:v>TW 2</c:v>
                  </c:pt>
                  <c:pt idx="2">
                    <c:v>TW 3</c:v>
                  </c:pt>
                  <c:pt idx="3">
                    <c:v>TW 4</c:v>
                  </c:pt>
                  <c:pt idx="4">
                    <c:v>TW 1</c:v>
                  </c:pt>
                  <c:pt idx="5">
                    <c:v>TW 2</c:v>
                  </c:pt>
                  <c:pt idx="6">
                    <c:v>TW 3</c:v>
                  </c:pt>
                  <c:pt idx="7">
                    <c:v>TW 4</c:v>
                  </c:pt>
                  <c:pt idx="8">
                    <c:v>TW 1</c:v>
                  </c:pt>
                  <c:pt idx="9">
                    <c:v>TW 2</c:v>
                  </c:pt>
                  <c:pt idx="10">
                    <c:v>TW 3</c:v>
                  </c:pt>
                  <c:pt idx="11">
                    <c:v>TW 4</c:v>
                  </c:pt>
                  <c:pt idx="12">
                    <c:v>TW 1</c:v>
                  </c:pt>
                  <c:pt idx="13">
                    <c:v>TW 2</c:v>
                  </c:pt>
                  <c:pt idx="14">
                    <c:v>TW 3</c:v>
                  </c:pt>
                  <c:pt idx="15">
                    <c:v>TW 4</c:v>
                  </c:pt>
                </c:lvl>
                <c:lvl>
                  <c:pt idx="0">
                    <c:v>Pengadaan Langsung</c:v>
                  </c:pt>
                  <c:pt idx="4">
                    <c:v>Penunjukan Langsung</c:v>
                  </c:pt>
                  <c:pt idx="8">
                    <c:v>Tender / Seleksi Terbatas</c:v>
                  </c:pt>
                  <c:pt idx="12">
                    <c:v>Tender / Seleksi Umum</c:v>
                  </c:pt>
                </c:lvl>
                <c:lvl>
                  <c:pt idx="0">
                    <c:v>METODE PENGADAAN</c:v>
                  </c:pt>
                </c:lvl>
              </c:multiLvlStrCache>
            </c:multiLvlStrRef>
          </c:cat>
          <c:val>
            <c:numRef>
              <c:f>'Rekap Jumlah_Paket RUP 20....'!$D$12:$S$12</c:f>
              <c:numCache>
                <c:formatCode>General</c:formatCode>
                <c:ptCount val="16"/>
                <c:pt idx="0">
                  <c:v>8</c:v>
                </c:pt>
                <c:pt idx="2">
                  <c:v>3</c:v>
                </c:pt>
                <c:pt idx="3">
                  <c:v>2</c:v>
                </c:pt>
                <c:pt idx="4" formatCode="0">
                  <c:v>1</c:v>
                </c:pt>
                <c:pt idx="5" formatCode="0">
                  <c:v>1</c:v>
                </c:pt>
                <c:pt idx="8" formatCode="0">
                  <c:v>23</c:v>
                </c:pt>
                <c:pt idx="9" formatCode="0">
                  <c:v>3</c:v>
                </c:pt>
                <c:pt idx="10" formatCode="0">
                  <c:v>1</c:v>
                </c:pt>
                <c:pt idx="12" formatCode="0">
                  <c:v>4</c:v>
                </c:pt>
                <c:pt idx="13" formatCode="0">
                  <c:v>3</c:v>
                </c:pt>
                <c:pt idx="14" formatCode="0">
                  <c:v>1</c:v>
                </c:pt>
              </c:numCache>
            </c:numRef>
          </c:val>
          <c:extLst>
            <c:ext xmlns:c16="http://schemas.microsoft.com/office/drawing/2014/chart" uri="{C3380CC4-5D6E-409C-BE32-E72D297353CC}">
              <c16:uniqueId val="{00000003-F5CE-4CD4-A757-51618320FDB7}"/>
            </c:ext>
          </c:extLst>
        </c:ser>
        <c:ser>
          <c:idx val="4"/>
          <c:order val="4"/>
          <c:tx>
            <c:strRef>
              <c:f>'Rekap Jumlah_Paket RUP 20....'!$B$13</c:f>
              <c:strCache>
                <c:ptCount val="1"/>
                <c:pt idx="0">
                  <c:v>Human Capital Planning &amp; Evaluation</c:v>
                </c:pt>
              </c:strCache>
            </c:strRef>
          </c:tx>
          <c:spPr>
            <a:solidFill>
              <a:schemeClr val="accent5"/>
            </a:solidFill>
            <a:ln>
              <a:noFill/>
            </a:ln>
            <a:effectLst/>
          </c:spPr>
          <c:invertIfNegative val="0"/>
          <c:cat>
            <c:multiLvlStrRef>
              <c:f>'Rekap Jumlah_Paket RUP 20....'!$D$6:$S$8</c:f>
              <c:multiLvlStrCache>
                <c:ptCount val="16"/>
                <c:lvl>
                  <c:pt idx="0">
                    <c:v>TW 1</c:v>
                  </c:pt>
                  <c:pt idx="1">
                    <c:v>TW 2</c:v>
                  </c:pt>
                  <c:pt idx="2">
                    <c:v>TW 3</c:v>
                  </c:pt>
                  <c:pt idx="3">
                    <c:v>TW 4</c:v>
                  </c:pt>
                  <c:pt idx="4">
                    <c:v>TW 1</c:v>
                  </c:pt>
                  <c:pt idx="5">
                    <c:v>TW 2</c:v>
                  </c:pt>
                  <c:pt idx="6">
                    <c:v>TW 3</c:v>
                  </c:pt>
                  <c:pt idx="7">
                    <c:v>TW 4</c:v>
                  </c:pt>
                  <c:pt idx="8">
                    <c:v>TW 1</c:v>
                  </c:pt>
                  <c:pt idx="9">
                    <c:v>TW 2</c:v>
                  </c:pt>
                  <c:pt idx="10">
                    <c:v>TW 3</c:v>
                  </c:pt>
                  <c:pt idx="11">
                    <c:v>TW 4</c:v>
                  </c:pt>
                  <c:pt idx="12">
                    <c:v>TW 1</c:v>
                  </c:pt>
                  <c:pt idx="13">
                    <c:v>TW 2</c:v>
                  </c:pt>
                  <c:pt idx="14">
                    <c:v>TW 3</c:v>
                  </c:pt>
                  <c:pt idx="15">
                    <c:v>TW 4</c:v>
                  </c:pt>
                </c:lvl>
                <c:lvl>
                  <c:pt idx="0">
                    <c:v>Pengadaan Langsung</c:v>
                  </c:pt>
                  <c:pt idx="4">
                    <c:v>Penunjukan Langsung</c:v>
                  </c:pt>
                  <c:pt idx="8">
                    <c:v>Tender / Seleksi Terbatas</c:v>
                  </c:pt>
                  <c:pt idx="12">
                    <c:v>Tender / Seleksi Umum</c:v>
                  </c:pt>
                </c:lvl>
                <c:lvl>
                  <c:pt idx="0">
                    <c:v>METODE PENGADAAN</c:v>
                  </c:pt>
                </c:lvl>
              </c:multiLvlStrCache>
            </c:multiLvlStrRef>
          </c:cat>
          <c:val>
            <c:numRef>
              <c:f>'Rekap Jumlah_Paket RUP 20....'!$D$13:$S$13</c:f>
              <c:numCache>
                <c:formatCode>General</c:formatCode>
                <c:ptCount val="16"/>
                <c:pt idx="0">
                  <c:v>6</c:v>
                </c:pt>
                <c:pt idx="2">
                  <c:v>1</c:v>
                </c:pt>
                <c:pt idx="5" formatCode="0">
                  <c:v>1</c:v>
                </c:pt>
                <c:pt idx="8" formatCode="0">
                  <c:v>2</c:v>
                </c:pt>
              </c:numCache>
            </c:numRef>
          </c:val>
          <c:extLst>
            <c:ext xmlns:c16="http://schemas.microsoft.com/office/drawing/2014/chart" uri="{C3380CC4-5D6E-409C-BE32-E72D297353CC}">
              <c16:uniqueId val="{00000004-F5CE-4CD4-A757-51618320FDB7}"/>
            </c:ext>
          </c:extLst>
        </c:ser>
        <c:ser>
          <c:idx val="5"/>
          <c:order val="5"/>
          <c:tx>
            <c:strRef>
              <c:f>'Rekap Jumlah_Paket RUP 20....'!$B$14</c:f>
              <c:strCache>
                <c:ptCount val="1"/>
                <c:pt idx="0">
                  <c:v>Human Capital Support</c:v>
                </c:pt>
              </c:strCache>
            </c:strRef>
          </c:tx>
          <c:spPr>
            <a:solidFill>
              <a:schemeClr val="accent6"/>
            </a:solidFill>
            <a:ln>
              <a:noFill/>
            </a:ln>
            <a:effectLst/>
          </c:spPr>
          <c:invertIfNegative val="0"/>
          <c:cat>
            <c:multiLvlStrRef>
              <c:f>'Rekap Jumlah_Paket RUP 20....'!$D$6:$S$8</c:f>
              <c:multiLvlStrCache>
                <c:ptCount val="16"/>
                <c:lvl>
                  <c:pt idx="0">
                    <c:v>TW 1</c:v>
                  </c:pt>
                  <c:pt idx="1">
                    <c:v>TW 2</c:v>
                  </c:pt>
                  <c:pt idx="2">
                    <c:v>TW 3</c:v>
                  </c:pt>
                  <c:pt idx="3">
                    <c:v>TW 4</c:v>
                  </c:pt>
                  <c:pt idx="4">
                    <c:v>TW 1</c:v>
                  </c:pt>
                  <c:pt idx="5">
                    <c:v>TW 2</c:v>
                  </c:pt>
                  <c:pt idx="6">
                    <c:v>TW 3</c:v>
                  </c:pt>
                  <c:pt idx="7">
                    <c:v>TW 4</c:v>
                  </c:pt>
                  <c:pt idx="8">
                    <c:v>TW 1</c:v>
                  </c:pt>
                  <c:pt idx="9">
                    <c:v>TW 2</c:v>
                  </c:pt>
                  <c:pt idx="10">
                    <c:v>TW 3</c:v>
                  </c:pt>
                  <c:pt idx="11">
                    <c:v>TW 4</c:v>
                  </c:pt>
                  <c:pt idx="12">
                    <c:v>TW 1</c:v>
                  </c:pt>
                  <c:pt idx="13">
                    <c:v>TW 2</c:v>
                  </c:pt>
                  <c:pt idx="14">
                    <c:v>TW 3</c:v>
                  </c:pt>
                  <c:pt idx="15">
                    <c:v>TW 4</c:v>
                  </c:pt>
                </c:lvl>
                <c:lvl>
                  <c:pt idx="0">
                    <c:v>Pengadaan Langsung</c:v>
                  </c:pt>
                  <c:pt idx="4">
                    <c:v>Penunjukan Langsung</c:v>
                  </c:pt>
                  <c:pt idx="8">
                    <c:v>Tender / Seleksi Terbatas</c:v>
                  </c:pt>
                  <c:pt idx="12">
                    <c:v>Tender / Seleksi Umum</c:v>
                  </c:pt>
                </c:lvl>
                <c:lvl>
                  <c:pt idx="0">
                    <c:v>METODE PENGADAAN</c:v>
                  </c:pt>
                </c:lvl>
              </c:multiLvlStrCache>
            </c:multiLvlStrRef>
          </c:cat>
          <c:val>
            <c:numRef>
              <c:f>'Rekap Jumlah_Paket RUP 20....'!$D$14:$S$14</c:f>
              <c:numCache>
                <c:formatCode>General</c:formatCode>
                <c:ptCount val="16"/>
                <c:pt idx="0">
                  <c:v>2</c:v>
                </c:pt>
                <c:pt idx="1">
                  <c:v>3</c:v>
                </c:pt>
                <c:pt idx="3">
                  <c:v>1</c:v>
                </c:pt>
                <c:pt idx="6" formatCode="0">
                  <c:v>1</c:v>
                </c:pt>
                <c:pt idx="8" formatCode="0">
                  <c:v>3</c:v>
                </c:pt>
                <c:pt idx="9" formatCode="0">
                  <c:v>2</c:v>
                </c:pt>
                <c:pt idx="11" formatCode="0">
                  <c:v>1</c:v>
                </c:pt>
                <c:pt idx="15" formatCode="0">
                  <c:v>1</c:v>
                </c:pt>
              </c:numCache>
            </c:numRef>
          </c:val>
          <c:extLst>
            <c:ext xmlns:c16="http://schemas.microsoft.com/office/drawing/2014/chart" uri="{C3380CC4-5D6E-409C-BE32-E72D297353CC}">
              <c16:uniqueId val="{00000005-F5CE-4CD4-A757-51618320FDB7}"/>
            </c:ext>
          </c:extLst>
        </c:ser>
        <c:ser>
          <c:idx val="6"/>
          <c:order val="6"/>
          <c:tx>
            <c:strRef>
              <c:f>'Rekap Jumlah_Paket RUP 20....'!$B$15</c:f>
              <c:strCache>
                <c:ptCount val="1"/>
                <c:pt idx="0">
                  <c:v>General Affair</c:v>
                </c:pt>
              </c:strCache>
            </c:strRef>
          </c:tx>
          <c:spPr>
            <a:solidFill>
              <a:schemeClr val="accent1">
                <a:lumMod val="60000"/>
              </a:schemeClr>
            </a:solidFill>
            <a:ln>
              <a:noFill/>
            </a:ln>
            <a:effectLst/>
          </c:spPr>
          <c:invertIfNegative val="0"/>
          <c:cat>
            <c:multiLvlStrRef>
              <c:f>'Rekap Jumlah_Paket RUP 20....'!$D$6:$S$8</c:f>
              <c:multiLvlStrCache>
                <c:ptCount val="16"/>
                <c:lvl>
                  <c:pt idx="0">
                    <c:v>TW 1</c:v>
                  </c:pt>
                  <c:pt idx="1">
                    <c:v>TW 2</c:v>
                  </c:pt>
                  <c:pt idx="2">
                    <c:v>TW 3</c:v>
                  </c:pt>
                  <c:pt idx="3">
                    <c:v>TW 4</c:v>
                  </c:pt>
                  <c:pt idx="4">
                    <c:v>TW 1</c:v>
                  </c:pt>
                  <c:pt idx="5">
                    <c:v>TW 2</c:v>
                  </c:pt>
                  <c:pt idx="6">
                    <c:v>TW 3</c:v>
                  </c:pt>
                  <c:pt idx="7">
                    <c:v>TW 4</c:v>
                  </c:pt>
                  <c:pt idx="8">
                    <c:v>TW 1</c:v>
                  </c:pt>
                  <c:pt idx="9">
                    <c:v>TW 2</c:v>
                  </c:pt>
                  <c:pt idx="10">
                    <c:v>TW 3</c:v>
                  </c:pt>
                  <c:pt idx="11">
                    <c:v>TW 4</c:v>
                  </c:pt>
                  <c:pt idx="12">
                    <c:v>TW 1</c:v>
                  </c:pt>
                  <c:pt idx="13">
                    <c:v>TW 2</c:v>
                  </c:pt>
                  <c:pt idx="14">
                    <c:v>TW 3</c:v>
                  </c:pt>
                  <c:pt idx="15">
                    <c:v>TW 4</c:v>
                  </c:pt>
                </c:lvl>
                <c:lvl>
                  <c:pt idx="0">
                    <c:v>Pengadaan Langsung</c:v>
                  </c:pt>
                  <c:pt idx="4">
                    <c:v>Penunjukan Langsung</c:v>
                  </c:pt>
                  <c:pt idx="8">
                    <c:v>Tender / Seleksi Terbatas</c:v>
                  </c:pt>
                  <c:pt idx="12">
                    <c:v>Tender / Seleksi Umum</c:v>
                  </c:pt>
                </c:lvl>
                <c:lvl>
                  <c:pt idx="0">
                    <c:v>METODE PENGADAAN</c:v>
                  </c:pt>
                </c:lvl>
              </c:multiLvlStrCache>
            </c:multiLvlStrRef>
          </c:cat>
          <c:val>
            <c:numRef>
              <c:f>'Rekap Jumlah_Paket RUP 20....'!$D$15:$S$15</c:f>
              <c:numCache>
                <c:formatCode>General</c:formatCode>
                <c:ptCount val="16"/>
                <c:pt idx="0">
                  <c:v>2</c:v>
                </c:pt>
                <c:pt idx="8" formatCode="0">
                  <c:v>3</c:v>
                </c:pt>
                <c:pt idx="10" formatCode="0">
                  <c:v>1</c:v>
                </c:pt>
                <c:pt idx="12" formatCode="0">
                  <c:v>1</c:v>
                </c:pt>
              </c:numCache>
            </c:numRef>
          </c:val>
          <c:extLst>
            <c:ext xmlns:c16="http://schemas.microsoft.com/office/drawing/2014/chart" uri="{C3380CC4-5D6E-409C-BE32-E72D297353CC}">
              <c16:uniqueId val="{00000006-F5CE-4CD4-A757-51618320FDB7}"/>
            </c:ext>
          </c:extLst>
        </c:ser>
        <c:ser>
          <c:idx val="7"/>
          <c:order val="7"/>
          <c:tx>
            <c:strRef>
              <c:f>'Rekap Jumlah_Paket RUP 20....'!$B$16</c:f>
              <c:strCache>
                <c:ptCount val="1"/>
                <c:pt idx="0">
                  <c:v>Finance &amp; Accounting</c:v>
                </c:pt>
              </c:strCache>
            </c:strRef>
          </c:tx>
          <c:spPr>
            <a:solidFill>
              <a:schemeClr val="accent2">
                <a:lumMod val="60000"/>
              </a:schemeClr>
            </a:solidFill>
            <a:ln>
              <a:noFill/>
            </a:ln>
            <a:effectLst/>
          </c:spPr>
          <c:invertIfNegative val="0"/>
          <c:cat>
            <c:multiLvlStrRef>
              <c:f>'Rekap Jumlah_Paket RUP 20....'!$D$6:$S$8</c:f>
              <c:multiLvlStrCache>
                <c:ptCount val="16"/>
                <c:lvl>
                  <c:pt idx="0">
                    <c:v>TW 1</c:v>
                  </c:pt>
                  <c:pt idx="1">
                    <c:v>TW 2</c:v>
                  </c:pt>
                  <c:pt idx="2">
                    <c:v>TW 3</c:v>
                  </c:pt>
                  <c:pt idx="3">
                    <c:v>TW 4</c:v>
                  </c:pt>
                  <c:pt idx="4">
                    <c:v>TW 1</c:v>
                  </c:pt>
                  <c:pt idx="5">
                    <c:v>TW 2</c:v>
                  </c:pt>
                  <c:pt idx="6">
                    <c:v>TW 3</c:v>
                  </c:pt>
                  <c:pt idx="7">
                    <c:v>TW 4</c:v>
                  </c:pt>
                  <c:pt idx="8">
                    <c:v>TW 1</c:v>
                  </c:pt>
                  <c:pt idx="9">
                    <c:v>TW 2</c:v>
                  </c:pt>
                  <c:pt idx="10">
                    <c:v>TW 3</c:v>
                  </c:pt>
                  <c:pt idx="11">
                    <c:v>TW 4</c:v>
                  </c:pt>
                  <c:pt idx="12">
                    <c:v>TW 1</c:v>
                  </c:pt>
                  <c:pt idx="13">
                    <c:v>TW 2</c:v>
                  </c:pt>
                  <c:pt idx="14">
                    <c:v>TW 3</c:v>
                  </c:pt>
                  <c:pt idx="15">
                    <c:v>TW 4</c:v>
                  </c:pt>
                </c:lvl>
                <c:lvl>
                  <c:pt idx="0">
                    <c:v>Pengadaan Langsung</c:v>
                  </c:pt>
                  <c:pt idx="4">
                    <c:v>Penunjukan Langsung</c:v>
                  </c:pt>
                  <c:pt idx="8">
                    <c:v>Tender / Seleksi Terbatas</c:v>
                  </c:pt>
                  <c:pt idx="12">
                    <c:v>Tender / Seleksi Umum</c:v>
                  </c:pt>
                </c:lvl>
                <c:lvl>
                  <c:pt idx="0">
                    <c:v>METODE PENGADAAN</c:v>
                  </c:pt>
                </c:lvl>
              </c:multiLvlStrCache>
            </c:multiLvlStrRef>
          </c:cat>
          <c:val>
            <c:numRef>
              <c:f>'Rekap Jumlah_Paket RUP 20....'!$D$16:$S$16</c:f>
              <c:numCache>
                <c:formatCode>General</c:formatCode>
                <c:ptCount val="16"/>
                <c:pt idx="0">
                  <c:v>1</c:v>
                </c:pt>
                <c:pt idx="1">
                  <c:v>1</c:v>
                </c:pt>
                <c:pt idx="2">
                  <c:v>3</c:v>
                </c:pt>
              </c:numCache>
            </c:numRef>
          </c:val>
          <c:extLst>
            <c:ext xmlns:c16="http://schemas.microsoft.com/office/drawing/2014/chart" uri="{C3380CC4-5D6E-409C-BE32-E72D297353CC}">
              <c16:uniqueId val="{00000007-F5CE-4CD4-A757-51618320FDB7}"/>
            </c:ext>
          </c:extLst>
        </c:ser>
        <c:ser>
          <c:idx val="8"/>
          <c:order val="8"/>
          <c:tx>
            <c:strRef>
              <c:f>'Rekap Jumlah_Paket RUP 20....'!$B$17</c:f>
              <c:strCache>
                <c:ptCount val="1"/>
                <c:pt idx="0">
                  <c:v>Strategic, Planning, Governance, Risk &amp; Compliance</c:v>
                </c:pt>
              </c:strCache>
            </c:strRef>
          </c:tx>
          <c:spPr>
            <a:solidFill>
              <a:schemeClr val="accent3">
                <a:lumMod val="60000"/>
              </a:schemeClr>
            </a:solidFill>
            <a:ln>
              <a:noFill/>
            </a:ln>
            <a:effectLst/>
          </c:spPr>
          <c:invertIfNegative val="0"/>
          <c:cat>
            <c:multiLvlStrRef>
              <c:f>'Rekap Jumlah_Paket RUP 20....'!$D$6:$S$8</c:f>
              <c:multiLvlStrCache>
                <c:ptCount val="16"/>
                <c:lvl>
                  <c:pt idx="0">
                    <c:v>TW 1</c:v>
                  </c:pt>
                  <c:pt idx="1">
                    <c:v>TW 2</c:v>
                  </c:pt>
                  <c:pt idx="2">
                    <c:v>TW 3</c:v>
                  </c:pt>
                  <c:pt idx="3">
                    <c:v>TW 4</c:v>
                  </c:pt>
                  <c:pt idx="4">
                    <c:v>TW 1</c:v>
                  </c:pt>
                  <c:pt idx="5">
                    <c:v>TW 2</c:v>
                  </c:pt>
                  <c:pt idx="6">
                    <c:v>TW 3</c:v>
                  </c:pt>
                  <c:pt idx="7">
                    <c:v>TW 4</c:v>
                  </c:pt>
                  <c:pt idx="8">
                    <c:v>TW 1</c:v>
                  </c:pt>
                  <c:pt idx="9">
                    <c:v>TW 2</c:v>
                  </c:pt>
                  <c:pt idx="10">
                    <c:v>TW 3</c:v>
                  </c:pt>
                  <c:pt idx="11">
                    <c:v>TW 4</c:v>
                  </c:pt>
                  <c:pt idx="12">
                    <c:v>TW 1</c:v>
                  </c:pt>
                  <c:pt idx="13">
                    <c:v>TW 2</c:v>
                  </c:pt>
                  <c:pt idx="14">
                    <c:v>TW 3</c:v>
                  </c:pt>
                  <c:pt idx="15">
                    <c:v>TW 4</c:v>
                  </c:pt>
                </c:lvl>
                <c:lvl>
                  <c:pt idx="0">
                    <c:v>Pengadaan Langsung</c:v>
                  </c:pt>
                  <c:pt idx="4">
                    <c:v>Penunjukan Langsung</c:v>
                  </c:pt>
                  <c:pt idx="8">
                    <c:v>Tender / Seleksi Terbatas</c:v>
                  </c:pt>
                  <c:pt idx="12">
                    <c:v>Tender / Seleksi Umum</c:v>
                  </c:pt>
                </c:lvl>
                <c:lvl>
                  <c:pt idx="0">
                    <c:v>METODE PENGADAAN</c:v>
                  </c:pt>
                </c:lvl>
              </c:multiLvlStrCache>
            </c:multiLvlStrRef>
          </c:cat>
          <c:val>
            <c:numRef>
              <c:f>'Rekap Jumlah_Paket RUP 20....'!$D$17:$S$17</c:f>
              <c:numCache>
                <c:formatCode>General</c:formatCode>
                <c:ptCount val="16"/>
                <c:pt idx="0">
                  <c:v>2</c:v>
                </c:pt>
                <c:pt idx="2">
                  <c:v>1</c:v>
                </c:pt>
              </c:numCache>
            </c:numRef>
          </c:val>
          <c:extLst>
            <c:ext xmlns:c16="http://schemas.microsoft.com/office/drawing/2014/chart" uri="{C3380CC4-5D6E-409C-BE32-E72D297353CC}">
              <c16:uniqueId val="{00000008-F5CE-4CD4-A757-51618320FDB7}"/>
            </c:ext>
          </c:extLst>
        </c:ser>
        <c:ser>
          <c:idx val="9"/>
          <c:order val="9"/>
          <c:tx>
            <c:strRef>
              <c:f>'Rekap Jumlah_Paket RUP 20....'!$B$18</c:f>
              <c:strCache>
                <c:ptCount val="1"/>
                <c:pt idx="0">
                  <c:v>Business Planning &amp; Development</c:v>
                </c:pt>
              </c:strCache>
            </c:strRef>
          </c:tx>
          <c:spPr>
            <a:solidFill>
              <a:schemeClr val="accent4">
                <a:lumMod val="60000"/>
              </a:schemeClr>
            </a:solidFill>
            <a:ln>
              <a:noFill/>
            </a:ln>
            <a:effectLst/>
          </c:spPr>
          <c:invertIfNegative val="0"/>
          <c:cat>
            <c:multiLvlStrRef>
              <c:f>'Rekap Jumlah_Paket RUP 20....'!$D$6:$S$8</c:f>
              <c:multiLvlStrCache>
                <c:ptCount val="16"/>
                <c:lvl>
                  <c:pt idx="0">
                    <c:v>TW 1</c:v>
                  </c:pt>
                  <c:pt idx="1">
                    <c:v>TW 2</c:v>
                  </c:pt>
                  <c:pt idx="2">
                    <c:v>TW 3</c:v>
                  </c:pt>
                  <c:pt idx="3">
                    <c:v>TW 4</c:v>
                  </c:pt>
                  <c:pt idx="4">
                    <c:v>TW 1</c:v>
                  </c:pt>
                  <c:pt idx="5">
                    <c:v>TW 2</c:v>
                  </c:pt>
                  <c:pt idx="6">
                    <c:v>TW 3</c:v>
                  </c:pt>
                  <c:pt idx="7">
                    <c:v>TW 4</c:v>
                  </c:pt>
                  <c:pt idx="8">
                    <c:v>TW 1</c:v>
                  </c:pt>
                  <c:pt idx="9">
                    <c:v>TW 2</c:v>
                  </c:pt>
                  <c:pt idx="10">
                    <c:v>TW 3</c:v>
                  </c:pt>
                  <c:pt idx="11">
                    <c:v>TW 4</c:v>
                  </c:pt>
                  <c:pt idx="12">
                    <c:v>TW 1</c:v>
                  </c:pt>
                  <c:pt idx="13">
                    <c:v>TW 2</c:v>
                  </c:pt>
                  <c:pt idx="14">
                    <c:v>TW 3</c:v>
                  </c:pt>
                  <c:pt idx="15">
                    <c:v>TW 4</c:v>
                  </c:pt>
                </c:lvl>
                <c:lvl>
                  <c:pt idx="0">
                    <c:v>Pengadaan Langsung</c:v>
                  </c:pt>
                  <c:pt idx="4">
                    <c:v>Penunjukan Langsung</c:v>
                  </c:pt>
                  <c:pt idx="8">
                    <c:v>Tender / Seleksi Terbatas</c:v>
                  </c:pt>
                  <c:pt idx="12">
                    <c:v>Tender / Seleksi Umum</c:v>
                  </c:pt>
                </c:lvl>
                <c:lvl>
                  <c:pt idx="0">
                    <c:v>METODE PENGADAAN</c:v>
                  </c:pt>
                </c:lvl>
              </c:multiLvlStrCache>
            </c:multiLvlStrRef>
          </c:cat>
          <c:val>
            <c:numRef>
              <c:f>'Rekap Jumlah_Paket RUP 20....'!$D$18:$S$18</c:f>
              <c:numCache>
                <c:formatCode>General</c:formatCode>
                <c:ptCount val="16"/>
                <c:pt idx="0">
                  <c:v>3</c:v>
                </c:pt>
                <c:pt idx="3">
                  <c:v>1</c:v>
                </c:pt>
              </c:numCache>
            </c:numRef>
          </c:val>
          <c:extLst>
            <c:ext xmlns:c16="http://schemas.microsoft.com/office/drawing/2014/chart" uri="{C3380CC4-5D6E-409C-BE32-E72D297353CC}">
              <c16:uniqueId val="{00000009-F5CE-4CD4-A757-51618320FDB7}"/>
            </c:ext>
          </c:extLst>
        </c:ser>
        <c:dLbls>
          <c:showLegendKey val="0"/>
          <c:showVal val="0"/>
          <c:showCatName val="0"/>
          <c:showSerName val="0"/>
          <c:showPercent val="0"/>
          <c:showBubbleSize val="0"/>
        </c:dLbls>
        <c:gapWidth val="219"/>
        <c:overlap val="-27"/>
        <c:axId val="1181857007"/>
        <c:axId val="1009162959"/>
      </c:barChart>
      <c:catAx>
        <c:axId val="118185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62959"/>
        <c:crosses val="autoZero"/>
        <c:auto val="1"/>
        <c:lblAlgn val="ctr"/>
        <c:lblOffset val="100"/>
        <c:noMultiLvlLbl val="0"/>
      </c:catAx>
      <c:valAx>
        <c:axId val="100916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57007"/>
        <c:crosses val="autoZero"/>
        <c:crossBetween val="between"/>
      </c:valAx>
      <c:spPr>
        <a:noFill/>
        <a:ln>
          <a:noFill/>
        </a:ln>
        <a:effectLst/>
      </c:spPr>
    </c:plotArea>
    <c:legend>
      <c:legendPos val="b"/>
      <c:layout>
        <c:manualLayout>
          <c:xMode val="edge"/>
          <c:yMode val="edge"/>
          <c:x val="2.8808583918224884E-2"/>
          <c:y val="0.87884535413089104"/>
          <c:w val="0.9214221323204419"/>
          <c:h val="0.107967830400247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Perbandingan RUP dan Realisasi Pengadaan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827431743590216E-2"/>
          <c:y val="0.11171339330834711"/>
          <c:w val="0.90033410997655539"/>
          <c:h val="0.6046667785798221"/>
        </c:manualLayout>
      </c:layout>
      <c:barChart>
        <c:barDir val="col"/>
        <c:grouping val="clustered"/>
        <c:varyColors val="0"/>
        <c:ser>
          <c:idx val="0"/>
          <c:order val="0"/>
          <c:tx>
            <c:strRef>
              <c:f>'Perbandingan RUP'!$C$2</c:f>
              <c:strCache>
                <c:ptCount val="1"/>
                <c:pt idx="0">
                  <c:v>Jumlah Total Paket RUP 20….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'Perbandingan RUP'!$B$3:$B$14</c:f>
              <c:strCache>
                <c:ptCount val="12"/>
                <c:pt idx="2">
                  <c:v>Command Center</c:v>
                </c:pt>
                <c:pt idx="3">
                  <c:v>Operation Management</c:v>
                </c:pt>
                <c:pt idx="4">
                  <c:v>IT Infrastructure &amp; Services</c:v>
                </c:pt>
                <c:pt idx="5">
                  <c:v>IT Planning &amp; Development</c:v>
                </c:pt>
                <c:pt idx="6">
                  <c:v>Human Capital Planning &amp; Evaluation</c:v>
                </c:pt>
                <c:pt idx="7">
                  <c:v>Human Capital Support</c:v>
                </c:pt>
                <c:pt idx="8">
                  <c:v>General Affair</c:v>
                </c:pt>
                <c:pt idx="9">
                  <c:v>Finance &amp; Accounting</c:v>
                </c:pt>
                <c:pt idx="10">
                  <c:v>Strategic, Planning, Governance, Risk &amp; Compliance</c:v>
                </c:pt>
                <c:pt idx="11">
                  <c:v>Business Planning &amp; Development</c:v>
                </c:pt>
              </c:strCache>
            </c:strRef>
          </c:cat>
          <c:val>
            <c:numRef>
              <c:f>'Perbandingan RUP'!$C$3:$C$14</c:f>
              <c:numCache>
                <c:formatCode>General</c:formatCode>
                <c:ptCount val="12"/>
                <c:pt idx="2">
                  <c:v>6</c:v>
                </c:pt>
                <c:pt idx="3">
                  <c:v>135</c:v>
                </c:pt>
                <c:pt idx="4">
                  <c:v>39</c:v>
                </c:pt>
                <c:pt idx="5">
                  <c:v>50</c:v>
                </c:pt>
                <c:pt idx="6">
                  <c:v>10</c:v>
                </c:pt>
                <c:pt idx="7">
                  <c:v>14</c:v>
                </c:pt>
                <c:pt idx="8">
                  <c:v>7</c:v>
                </c:pt>
                <c:pt idx="9">
                  <c:v>5</c:v>
                </c:pt>
                <c:pt idx="10">
                  <c:v>3</c:v>
                </c:pt>
                <c:pt idx="11">
                  <c:v>4</c:v>
                </c:pt>
              </c:numCache>
            </c:numRef>
          </c:val>
          <c:extLst>
            <c:ext xmlns:c16="http://schemas.microsoft.com/office/drawing/2014/chart" uri="{C3380CC4-5D6E-409C-BE32-E72D297353CC}">
              <c16:uniqueId val="{00000000-49D0-483F-95F1-6B577A82C21C}"/>
            </c:ext>
          </c:extLst>
        </c:ser>
        <c:dLbls>
          <c:showLegendKey val="0"/>
          <c:showVal val="0"/>
          <c:showCatName val="0"/>
          <c:showSerName val="0"/>
          <c:showPercent val="0"/>
          <c:showBubbleSize val="0"/>
        </c:dLbls>
        <c:gapWidth val="150"/>
        <c:axId val="1190364287"/>
        <c:axId val="1236185999"/>
      </c:barChart>
      <c:lineChart>
        <c:grouping val="standard"/>
        <c:varyColors val="0"/>
        <c:ser>
          <c:idx val="1"/>
          <c:order val="1"/>
          <c:tx>
            <c:strRef>
              <c:f>'Perbandingan RUP'!$D$2</c:f>
              <c:strCache>
                <c:ptCount val="1"/>
                <c:pt idx="0">
                  <c:v>Jumlah Realisasi Pengadaan</c:v>
                </c:pt>
              </c:strCache>
            </c:strRef>
          </c:tx>
          <c:spPr>
            <a:ln w="28575" cap="rnd">
              <a:noFill/>
              <a:round/>
            </a:ln>
            <a:effectLst>
              <a:glow>
                <a:schemeClr val="accent1">
                  <a:alpha val="40000"/>
                </a:schemeClr>
              </a:glow>
              <a:softEdge rad="0"/>
            </a:effectLst>
          </c:spPr>
          <c:marker>
            <c:symbol val="dash"/>
            <c:size val="20"/>
            <c:spPr>
              <a:solidFill>
                <a:schemeClr val="accent2"/>
              </a:solidFill>
              <a:ln w="6350">
                <a:solidFill>
                  <a:schemeClr val="accent2"/>
                </a:solidFill>
              </a:ln>
              <a:effectLst>
                <a:glow>
                  <a:schemeClr val="accent1">
                    <a:alpha val="40000"/>
                  </a:schemeClr>
                </a:glow>
                <a:softEdge rad="0"/>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'Perbandingan RUP'!$B$3:$B$14</c:f>
              <c:strCache>
                <c:ptCount val="12"/>
                <c:pt idx="2">
                  <c:v>Command Center</c:v>
                </c:pt>
                <c:pt idx="3">
                  <c:v>Operation Management</c:v>
                </c:pt>
                <c:pt idx="4">
                  <c:v>IT Infrastructure &amp; Services</c:v>
                </c:pt>
                <c:pt idx="5">
                  <c:v>IT Planning &amp; Development</c:v>
                </c:pt>
                <c:pt idx="6">
                  <c:v>Human Capital Planning &amp; Evaluation</c:v>
                </c:pt>
                <c:pt idx="7">
                  <c:v>Human Capital Support</c:v>
                </c:pt>
                <c:pt idx="8">
                  <c:v>General Affair</c:v>
                </c:pt>
                <c:pt idx="9">
                  <c:v>Finance &amp; Accounting</c:v>
                </c:pt>
                <c:pt idx="10">
                  <c:v>Strategic, Planning, Governance, Risk &amp; Compliance</c:v>
                </c:pt>
                <c:pt idx="11">
                  <c:v>Business Planning &amp; Development</c:v>
                </c:pt>
              </c:strCache>
            </c:strRef>
          </c:cat>
          <c:val>
            <c:numRef>
              <c:f>'Perbandingan RUP'!$D$3:$D$14</c:f>
              <c:numCache>
                <c:formatCode>General</c:formatCode>
                <c:ptCount val="12"/>
                <c:pt idx="2" formatCode="0">
                  <c:v>1</c:v>
                </c:pt>
                <c:pt idx="3" formatCode="0">
                  <c:v>67</c:v>
                </c:pt>
                <c:pt idx="4" formatCode="0">
                  <c:v>29</c:v>
                </c:pt>
                <c:pt idx="5" formatCode="0">
                  <c:v>38</c:v>
                </c:pt>
                <c:pt idx="6" formatCode="0">
                  <c:v>8</c:v>
                </c:pt>
                <c:pt idx="7" formatCode="0">
                  <c:v>9</c:v>
                </c:pt>
                <c:pt idx="8" formatCode="0">
                  <c:v>6</c:v>
                </c:pt>
                <c:pt idx="9" formatCode="0">
                  <c:v>0</c:v>
                </c:pt>
                <c:pt idx="10" formatCode="0">
                  <c:v>1</c:v>
                </c:pt>
                <c:pt idx="11" formatCode="0">
                  <c:v>0</c:v>
                </c:pt>
              </c:numCache>
            </c:numRef>
          </c:val>
          <c:smooth val="0"/>
          <c:extLst>
            <c:ext xmlns:c16="http://schemas.microsoft.com/office/drawing/2014/chart" uri="{C3380CC4-5D6E-409C-BE32-E72D297353CC}">
              <c16:uniqueId val="{00000001-49D0-483F-95F1-6B577A82C21C}"/>
            </c:ext>
          </c:extLst>
        </c:ser>
        <c:dLbls>
          <c:showLegendKey val="0"/>
          <c:showVal val="0"/>
          <c:showCatName val="0"/>
          <c:showSerName val="0"/>
          <c:showPercent val="0"/>
          <c:showBubbleSize val="0"/>
        </c:dLbls>
        <c:marker val="1"/>
        <c:smooth val="0"/>
        <c:axId val="1190364287"/>
        <c:axId val="1236185999"/>
      </c:lineChart>
      <c:catAx>
        <c:axId val="119036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236185999"/>
        <c:crosses val="autoZero"/>
        <c:auto val="1"/>
        <c:lblAlgn val="ctr"/>
        <c:lblOffset val="100"/>
        <c:noMultiLvlLbl val="0"/>
      </c:catAx>
      <c:valAx>
        <c:axId val="1236185999"/>
        <c:scaling>
          <c:orientation val="minMax"/>
        </c:scaling>
        <c:delete val="0"/>
        <c:axPos val="l"/>
        <c:majorGridlines>
          <c:spPr>
            <a:ln w="9525" cap="flat" cmpd="sng" algn="ctr">
              <a:solidFill>
                <a:schemeClr val="accent1">
                  <a:alpha val="99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364287"/>
        <c:crosses val="autoZero"/>
        <c:crossBetween val="between"/>
      </c:valAx>
      <c:spPr>
        <a:noFill/>
        <a:ln>
          <a:noFill/>
        </a:ln>
        <a:effectLst/>
      </c:spPr>
    </c:plotArea>
    <c:legend>
      <c:legendPos val="b"/>
      <c:layout>
        <c:manualLayout>
          <c:xMode val="edge"/>
          <c:yMode val="edge"/>
          <c:x val="0.13599644455639301"/>
          <c:y val="0.92710800460293585"/>
          <c:w val="0.67701192448331837"/>
          <c:h val="5.585295812396358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xdr:colOff>
      <xdr:row>32</xdr:row>
      <xdr:rowOff>83606</xdr:rowOff>
    </xdr:from>
    <xdr:to>
      <xdr:col>13</xdr:col>
      <xdr:colOff>148167</xdr:colOff>
      <xdr:row>47</xdr:row>
      <xdr:rowOff>95250</xdr:rowOff>
    </xdr:to>
    <xdr:graphicFrame macro="">
      <xdr:nvGraphicFramePr>
        <xdr:cNvPr id="4" name="Chart 3">
          <a:extLst>
            <a:ext uri="{FF2B5EF4-FFF2-40B4-BE49-F238E27FC236}">
              <a16:creationId xmlns:a16="http://schemas.microsoft.com/office/drawing/2014/main" id="{D85CCCB5-4920-0B17-7234-8E43BC1C9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74084</xdr:colOff>
      <xdr:row>32</xdr:row>
      <xdr:rowOff>63500</xdr:rowOff>
    </xdr:from>
    <xdr:to>
      <xdr:col>3</xdr:col>
      <xdr:colOff>783167</xdr:colOff>
      <xdr:row>45</xdr:row>
      <xdr:rowOff>192617</xdr:rowOff>
    </xdr:to>
    <xdr:graphicFrame macro="">
      <xdr:nvGraphicFramePr>
        <xdr:cNvPr id="5" name="Chart 4">
          <a:extLst>
            <a:ext uri="{FF2B5EF4-FFF2-40B4-BE49-F238E27FC236}">
              <a16:creationId xmlns:a16="http://schemas.microsoft.com/office/drawing/2014/main" id="{19B6242A-8498-471F-BA28-F302D1EB9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328083</xdr:colOff>
      <xdr:row>32</xdr:row>
      <xdr:rowOff>99484</xdr:rowOff>
    </xdr:from>
    <xdr:to>
      <xdr:col>27</xdr:col>
      <xdr:colOff>624417</xdr:colOff>
      <xdr:row>50</xdr:row>
      <xdr:rowOff>74083</xdr:rowOff>
    </xdr:to>
    <xdr:graphicFrame macro="">
      <xdr:nvGraphicFramePr>
        <xdr:cNvPr id="10" name="Chart 9">
          <a:extLst>
            <a:ext uri="{FF2B5EF4-FFF2-40B4-BE49-F238E27FC236}">
              <a16:creationId xmlns:a16="http://schemas.microsoft.com/office/drawing/2014/main" id="{3E46E89B-9E61-7AA3-F4E5-EE4717249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264583</xdr:colOff>
      <xdr:row>4</xdr:row>
      <xdr:rowOff>116422</xdr:rowOff>
    </xdr:from>
    <xdr:to>
      <xdr:col>38</xdr:col>
      <xdr:colOff>105832</xdr:colOff>
      <xdr:row>21</xdr:row>
      <xdr:rowOff>190500</xdr:rowOff>
    </xdr:to>
    <xdr:graphicFrame macro="">
      <xdr:nvGraphicFramePr>
        <xdr:cNvPr id="13" name="Chart 12">
          <a:extLst>
            <a:ext uri="{FF2B5EF4-FFF2-40B4-BE49-F238E27FC236}">
              <a16:creationId xmlns:a16="http://schemas.microsoft.com/office/drawing/2014/main" id="{2E211584-8363-9BE0-76C7-9CCD2D389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814916</xdr:colOff>
      <xdr:row>4</xdr:row>
      <xdr:rowOff>127005</xdr:rowOff>
    </xdr:from>
    <xdr:to>
      <xdr:col>42</xdr:col>
      <xdr:colOff>313973</xdr:colOff>
      <xdr:row>16</xdr:row>
      <xdr:rowOff>116416</xdr:rowOff>
    </xdr:to>
    <xdr:graphicFrame macro="">
      <xdr:nvGraphicFramePr>
        <xdr:cNvPr id="6" name="Chart 5">
          <a:extLst>
            <a:ext uri="{FF2B5EF4-FFF2-40B4-BE49-F238E27FC236}">
              <a16:creationId xmlns:a16="http://schemas.microsoft.com/office/drawing/2014/main" id="{7F0E666B-A91A-A831-2463-7E3A19835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309563</xdr:colOff>
      <xdr:row>29</xdr:row>
      <xdr:rowOff>19050</xdr:rowOff>
    </xdr:from>
    <xdr:to>
      <xdr:col>40</xdr:col>
      <xdr:colOff>235479</xdr:colOff>
      <xdr:row>59</xdr:row>
      <xdr:rowOff>82549</xdr:rowOff>
    </xdr:to>
    <xdr:graphicFrame macro="">
      <xdr:nvGraphicFramePr>
        <xdr:cNvPr id="2" name="Chart 1">
          <a:extLst>
            <a:ext uri="{FF2B5EF4-FFF2-40B4-BE49-F238E27FC236}">
              <a16:creationId xmlns:a16="http://schemas.microsoft.com/office/drawing/2014/main" id="{B51326BE-C586-4751-BE99-17C70E09B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14270</xdr:rowOff>
    </xdr:from>
    <xdr:to>
      <xdr:col>8</xdr:col>
      <xdr:colOff>331305</xdr:colOff>
      <xdr:row>33</xdr:row>
      <xdr:rowOff>34373</xdr:rowOff>
    </xdr:to>
    <xdr:graphicFrame macro="">
      <xdr:nvGraphicFramePr>
        <xdr:cNvPr id="12" name="Chart 11">
          <a:extLst>
            <a:ext uri="{FF2B5EF4-FFF2-40B4-BE49-F238E27FC236}">
              <a16:creationId xmlns:a16="http://schemas.microsoft.com/office/drawing/2014/main" id="{BAA9FF51-ED9E-7920-CFA5-06A071105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OM%20TE"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OM%20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M T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M T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N248"/>
  <sheetViews>
    <sheetView workbookViewId="0"/>
  </sheetViews>
  <sheetFormatPr defaultColWidth="14.453125" defaultRowHeight="15" customHeight="1" x14ac:dyDescent="0.35"/>
  <cols>
    <col min="1" max="1" width="8.81640625" customWidth="1"/>
    <col min="2" max="2" width="20.7265625" customWidth="1"/>
    <col min="3" max="3" width="42" customWidth="1"/>
    <col min="4" max="4" width="68.1796875" customWidth="1"/>
    <col min="5" max="5" width="18" customWidth="1"/>
    <col min="6" max="6" width="20.54296875" customWidth="1"/>
    <col min="7" max="7" width="16" customWidth="1"/>
    <col min="8" max="9" width="17" customWidth="1"/>
    <col min="10" max="10" width="15.7265625" customWidth="1"/>
    <col min="11" max="13" width="17" customWidth="1"/>
    <col min="14" max="14" width="21.81640625" customWidth="1"/>
  </cols>
  <sheetData>
    <row r="1" spans="1:14" ht="14.5" x14ac:dyDescent="0.35">
      <c r="A1" s="1" t="s">
        <v>0</v>
      </c>
      <c r="B1" s="740" t="s">
        <v>1</v>
      </c>
      <c r="C1" s="741"/>
      <c r="D1" s="741"/>
      <c r="E1" s="741"/>
      <c r="F1" s="741"/>
      <c r="G1" s="741"/>
      <c r="H1" s="741"/>
      <c r="I1" s="741"/>
      <c r="J1" s="741"/>
      <c r="K1" s="741"/>
      <c r="L1" s="741"/>
      <c r="M1" s="741"/>
    </row>
    <row r="2" spans="1:14" ht="14.5" x14ac:dyDescent="0.35">
      <c r="A2" s="1"/>
      <c r="B2" s="742" t="s">
        <v>2</v>
      </c>
      <c r="C2" s="741"/>
      <c r="D2" s="741"/>
      <c r="E2" s="741"/>
      <c r="F2" s="741"/>
      <c r="G2" s="741"/>
      <c r="H2" s="741"/>
      <c r="I2" s="741"/>
      <c r="J2" s="741"/>
      <c r="K2" s="741"/>
      <c r="L2" s="741"/>
      <c r="M2" s="741"/>
    </row>
    <row r="3" spans="1:14" ht="14.5" x14ac:dyDescent="0.35">
      <c r="A3" s="1"/>
      <c r="B3" s="743" t="s">
        <v>3</v>
      </c>
      <c r="C3" s="741"/>
      <c r="D3" s="741"/>
      <c r="E3" s="741"/>
      <c r="F3" s="741"/>
      <c r="G3" s="741"/>
      <c r="H3" s="741"/>
      <c r="I3" s="741"/>
      <c r="J3" s="741"/>
      <c r="K3" s="741"/>
      <c r="L3" s="741"/>
      <c r="M3" s="741"/>
    </row>
    <row r="4" spans="1:14" ht="14.5" x14ac:dyDescent="0.35">
      <c r="A4" s="1"/>
      <c r="B4" s="4"/>
      <c r="C4" s="4"/>
      <c r="D4" s="4"/>
      <c r="E4" s="4"/>
      <c r="F4" s="4"/>
      <c r="G4" s="4"/>
      <c r="H4" s="4"/>
      <c r="I4" s="4"/>
      <c r="J4" s="4"/>
      <c r="K4" s="4"/>
      <c r="L4" s="4"/>
      <c r="M4" s="4"/>
    </row>
    <row r="5" spans="1:14" ht="14.5" x14ac:dyDescent="0.35">
      <c r="A5" s="5" t="s">
        <v>4</v>
      </c>
      <c r="B5" s="6"/>
      <c r="C5" s="5" t="s">
        <v>4</v>
      </c>
      <c r="D5" s="5" t="s">
        <v>4</v>
      </c>
      <c r="E5" s="5" t="s">
        <v>4</v>
      </c>
      <c r="F5" s="5" t="s">
        <v>4</v>
      </c>
      <c r="G5" s="5" t="s">
        <v>4</v>
      </c>
      <c r="H5" s="5" t="s">
        <v>4</v>
      </c>
      <c r="I5" s="5" t="s">
        <v>4</v>
      </c>
      <c r="J5" s="7" t="s">
        <v>5</v>
      </c>
      <c r="K5" s="5" t="s">
        <v>4</v>
      </c>
      <c r="L5" s="5" t="s">
        <v>4</v>
      </c>
      <c r="M5" s="5" t="s">
        <v>4</v>
      </c>
      <c r="N5" s="8" t="s">
        <v>4</v>
      </c>
    </row>
    <row r="6" spans="1:14" ht="39.75" customHeight="1" x14ac:dyDescent="0.35">
      <c r="A6" s="9" t="s">
        <v>6</v>
      </c>
      <c r="B6" s="9" t="s">
        <v>7</v>
      </c>
      <c r="C6" s="9" t="s">
        <v>8</v>
      </c>
      <c r="D6" s="9" t="s">
        <v>9</v>
      </c>
      <c r="E6" s="9" t="s">
        <v>10</v>
      </c>
      <c r="F6" s="9" t="s">
        <v>11</v>
      </c>
      <c r="G6" s="9" t="s">
        <v>12</v>
      </c>
      <c r="H6" s="10" t="s">
        <v>13</v>
      </c>
      <c r="I6" s="10" t="s">
        <v>14</v>
      </c>
      <c r="J6" s="11" t="s">
        <v>15</v>
      </c>
      <c r="K6" s="11" t="s">
        <v>16</v>
      </c>
      <c r="L6" s="11" t="s">
        <v>17</v>
      </c>
      <c r="M6" s="9" t="s">
        <v>18</v>
      </c>
      <c r="N6" s="11" t="s">
        <v>19</v>
      </c>
    </row>
    <row r="7" spans="1:14" ht="14.5" x14ac:dyDescent="0.35">
      <c r="A7" s="12">
        <v>1</v>
      </c>
      <c r="B7" s="13" t="s">
        <v>20</v>
      </c>
      <c r="C7" s="13" t="s">
        <v>21</v>
      </c>
      <c r="D7" s="13" t="s">
        <v>22</v>
      </c>
      <c r="E7" s="13" t="s">
        <v>23</v>
      </c>
      <c r="F7" s="13" t="s">
        <v>24</v>
      </c>
      <c r="G7" s="14">
        <v>10000000</v>
      </c>
      <c r="H7" s="15">
        <v>44290</v>
      </c>
      <c r="I7" s="15">
        <v>44301</v>
      </c>
      <c r="J7" s="16">
        <f t="shared" ref="J7:J8" si="0">I7-H7</f>
        <v>11</v>
      </c>
      <c r="K7" s="17">
        <v>44198</v>
      </c>
      <c r="L7" s="17">
        <v>44201</v>
      </c>
      <c r="M7" s="13" t="s">
        <v>25</v>
      </c>
      <c r="N7" s="18">
        <v>1</v>
      </c>
    </row>
    <row r="8" spans="1:14" ht="14.5" x14ac:dyDescent="0.35">
      <c r="A8" s="12">
        <v>2</v>
      </c>
      <c r="B8" s="13" t="s">
        <v>26</v>
      </c>
      <c r="C8" s="13" t="s">
        <v>27</v>
      </c>
      <c r="D8" s="13" t="s">
        <v>22</v>
      </c>
      <c r="E8" s="13" t="s">
        <v>28</v>
      </c>
      <c r="F8" s="13" t="s">
        <v>29</v>
      </c>
      <c r="G8" s="14">
        <v>250000000</v>
      </c>
      <c r="H8" s="15">
        <v>44596</v>
      </c>
      <c r="I8" s="15">
        <v>44681</v>
      </c>
      <c r="J8" s="16">
        <f t="shared" si="0"/>
        <v>85</v>
      </c>
      <c r="K8" s="17">
        <v>44211</v>
      </c>
      <c r="L8" s="17">
        <v>44242</v>
      </c>
      <c r="M8" s="13" t="s">
        <v>25</v>
      </c>
      <c r="N8" s="18">
        <v>1</v>
      </c>
    </row>
    <row r="9" spans="1:14" ht="14.5" x14ac:dyDescent="0.35">
      <c r="A9" s="12">
        <v>3</v>
      </c>
      <c r="B9" s="13"/>
      <c r="C9" s="13"/>
      <c r="D9" s="13"/>
      <c r="E9" s="13"/>
      <c r="F9" s="13"/>
      <c r="G9" s="14"/>
      <c r="H9" s="15"/>
      <c r="I9" s="15"/>
      <c r="J9" s="16"/>
      <c r="K9" s="17"/>
      <c r="L9" s="17"/>
      <c r="M9" s="13"/>
      <c r="N9" s="18"/>
    </row>
    <row r="10" spans="1:14" ht="14.5" x14ac:dyDescent="0.35">
      <c r="A10" s="12">
        <v>4</v>
      </c>
      <c r="B10" s="13"/>
      <c r="C10" s="13"/>
      <c r="D10" s="13"/>
      <c r="E10" s="13"/>
      <c r="F10" s="13"/>
      <c r="G10" s="14"/>
      <c r="H10" s="15"/>
      <c r="I10" s="15"/>
      <c r="J10" s="16"/>
      <c r="K10" s="17"/>
      <c r="L10" s="17"/>
      <c r="M10" s="13"/>
      <c r="N10" s="18"/>
    </row>
    <row r="11" spans="1:14" ht="14.5" x14ac:dyDescent="0.35">
      <c r="A11" s="12">
        <v>5</v>
      </c>
      <c r="B11" s="13"/>
      <c r="C11" s="13"/>
      <c r="D11" s="13"/>
      <c r="E11" s="13"/>
      <c r="F11" s="13"/>
      <c r="G11" s="14"/>
      <c r="H11" s="15"/>
      <c r="I11" s="15"/>
      <c r="J11" s="16"/>
      <c r="K11" s="17"/>
      <c r="L11" s="17"/>
      <c r="M11" s="13"/>
      <c r="N11" s="18"/>
    </row>
    <row r="12" spans="1:14" ht="14.5" x14ac:dyDescent="0.35">
      <c r="A12" s="12">
        <v>6</v>
      </c>
      <c r="B12" s="13"/>
      <c r="C12" s="13"/>
      <c r="D12" s="13"/>
      <c r="E12" s="13"/>
      <c r="F12" s="13"/>
      <c r="G12" s="14"/>
      <c r="H12" s="15"/>
      <c r="I12" s="15"/>
      <c r="J12" s="16"/>
      <c r="K12" s="17"/>
      <c r="L12" s="17"/>
      <c r="M12" s="13"/>
      <c r="N12" s="18"/>
    </row>
    <row r="13" spans="1:14" ht="14.5" x14ac:dyDescent="0.35">
      <c r="A13" s="12">
        <v>7</v>
      </c>
      <c r="B13" s="13"/>
      <c r="C13" s="13"/>
      <c r="D13" s="13"/>
      <c r="E13" s="13"/>
      <c r="F13" s="13"/>
      <c r="G13" s="14"/>
      <c r="H13" s="15"/>
      <c r="I13" s="15"/>
      <c r="J13" s="16"/>
      <c r="K13" s="17"/>
      <c r="L13" s="17"/>
      <c r="M13" s="13"/>
      <c r="N13" s="18"/>
    </row>
    <row r="14" spans="1:14" ht="14.5" x14ac:dyDescent="0.35">
      <c r="A14" s="12">
        <v>8</v>
      </c>
      <c r="B14" s="13"/>
      <c r="C14" s="13"/>
      <c r="D14" s="13"/>
      <c r="E14" s="13"/>
      <c r="F14" s="13"/>
      <c r="G14" s="14"/>
      <c r="H14" s="15"/>
      <c r="I14" s="15"/>
      <c r="J14" s="16"/>
      <c r="K14" s="17"/>
      <c r="L14" s="17"/>
      <c r="M14" s="13"/>
      <c r="N14" s="18"/>
    </row>
    <row r="15" spans="1:14" ht="14.5" x14ac:dyDescent="0.35">
      <c r="A15" s="12">
        <v>9</v>
      </c>
      <c r="B15" s="13"/>
      <c r="C15" s="13"/>
      <c r="D15" s="13"/>
      <c r="E15" s="13"/>
      <c r="F15" s="13"/>
      <c r="G15" s="14"/>
      <c r="H15" s="15"/>
      <c r="I15" s="15"/>
      <c r="J15" s="16"/>
      <c r="K15" s="17"/>
      <c r="L15" s="17"/>
      <c r="M15" s="13"/>
      <c r="N15" s="18"/>
    </row>
    <row r="16" spans="1:14" ht="14.5" x14ac:dyDescent="0.35">
      <c r="A16" s="12">
        <v>10</v>
      </c>
      <c r="B16" s="13"/>
      <c r="C16" s="13"/>
      <c r="D16" s="13"/>
      <c r="E16" s="13"/>
      <c r="F16" s="13"/>
      <c r="G16" s="14"/>
      <c r="H16" s="15"/>
      <c r="I16" s="15"/>
      <c r="J16" s="16"/>
      <c r="K16" s="17"/>
      <c r="L16" s="17"/>
      <c r="M16" s="13"/>
      <c r="N16" s="18"/>
    </row>
    <row r="17" spans="1:10" ht="14.5" x14ac:dyDescent="0.35">
      <c r="A17" s="1"/>
      <c r="H17" s="19"/>
      <c r="I17" s="19"/>
      <c r="J17" s="20"/>
    </row>
    <row r="18" spans="1:10" ht="21" x14ac:dyDescent="0.5">
      <c r="A18" s="1"/>
      <c r="B18" s="21" t="s">
        <v>30</v>
      </c>
      <c r="H18" s="19"/>
      <c r="I18" s="19"/>
      <c r="J18" s="20"/>
    </row>
    <row r="19" spans="1:10" ht="15.5" x14ac:dyDescent="0.35">
      <c r="A19" s="1"/>
      <c r="B19" s="22" t="s">
        <v>31</v>
      </c>
      <c r="H19" s="19"/>
      <c r="I19" s="19"/>
      <c r="J19" s="20"/>
    </row>
    <row r="20" spans="1:10" ht="15.5" x14ac:dyDescent="0.35">
      <c r="A20" s="1"/>
      <c r="B20" s="23" t="s">
        <v>32</v>
      </c>
      <c r="H20" s="19"/>
      <c r="I20" s="19"/>
      <c r="J20" s="20"/>
    </row>
    <row r="21" spans="1:10" ht="15.75" customHeight="1" x14ac:dyDescent="0.35">
      <c r="A21" s="1"/>
      <c r="B21" s="23" t="s">
        <v>33</v>
      </c>
      <c r="H21" s="19"/>
      <c r="I21" s="19"/>
      <c r="J21" s="20"/>
    </row>
    <row r="22" spans="1:10" ht="15.75" customHeight="1" x14ac:dyDescent="0.35">
      <c r="A22" s="1"/>
      <c r="B22" s="23" t="s">
        <v>34</v>
      </c>
      <c r="H22" s="19"/>
      <c r="I22" s="19"/>
      <c r="J22" s="20"/>
    </row>
    <row r="23" spans="1:10" ht="15.75" customHeight="1" x14ac:dyDescent="0.35">
      <c r="A23" s="1"/>
      <c r="B23" s="23" t="s">
        <v>35</v>
      </c>
      <c r="H23" s="19"/>
      <c r="I23" s="19"/>
      <c r="J23" s="20"/>
    </row>
    <row r="24" spans="1:10" ht="15.75" customHeight="1" x14ac:dyDescent="0.35">
      <c r="A24" s="1"/>
      <c r="B24" s="23" t="s">
        <v>36</v>
      </c>
      <c r="H24" s="19"/>
      <c r="I24" s="19"/>
      <c r="J24" s="20"/>
    </row>
    <row r="25" spans="1:10" ht="15.75" customHeight="1" x14ac:dyDescent="0.35">
      <c r="A25" s="1"/>
      <c r="B25" s="23" t="s">
        <v>37</v>
      </c>
      <c r="H25" s="19"/>
      <c r="I25" s="19"/>
      <c r="J25" s="20"/>
    </row>
    <row r="26" spans="1:10" ht="15.75" customHeight="1" x14ac:dyDescent="0.35">
      <c r="A26" s="1"/>
      <c r="B26" s="23" t="s">
        <v>38</v>
      </c>
      <c r="H26" s="19"/>
      <c r="I26" s="19"/>
      <c r="J26" s="20"/>
    </row>
    <row r="27" spans="1:10" ht="15.75" customHeight="1" x14ac:dyDescent="0.35">
      <c r="A27" s="1"/>
      <c r="B27" s="23" t="s">
        <v>39</v>
      </c>
      <c r="H27" s="19"/>
      <c r="I27" s="19"/>
      <c r="J27" s="20"/>
    </row>
    <row r="28" spans="1:10" ht="15.75" customHeight="1" x14ac:dyDescent="0.35">
      <c r="A28" s="1"/>
      <c r="B28" s="23" t="s">
        <v>40</v>
      </c>
      <c r="H28" s="19"/>
      <c r="I28" s="19"/>
      <c r="J28" s="20"/>
    </row>
    <row r="29" spans="1:10" ht="15.75" customHeight="1" x14ac:dyDescent="0.35">
      <c r="A29" s="1"/>
      <c r="H29" s="19"/>
      <c r="I29" s="19"/>
      <c r="J29" s="20"/>
    </row>
    <row r="30" spans="1:10" ht="15.75" customHeight="1" x14ac:dyDescent="0.5">
      <c r="A30" s="1"/>
      <c r="B30" s="21" t="s">
        <v>41</v>
      </c>
      <c r="H30" s="19"/>
      <c r="I30" s="19"/>
      <c r="J30" s="20"/>
    </row>
    <row r="31" spans="1:10" ht="15.75" customHeight="1" x14ac:dyDescent="0.35">
      <c r="A31" s="1"/>
      <c r="B31" s="23" t="s">
        <v>42</v>
      </c>
      <c r="H31" s="19"/>
      <c r="I31" s="19"/>
      <c r="J31" s="20"/>
    </row>
    <row r="32" spans="1:10" ht="15.75" customHeight="1" x14ac:dyDescent="0.35">
      <c r="A32" s="1"/>
      <c r="B32" s="23" t="s">
        <v>43</v>
      </c>
      <c r="H32" s="19"/>
      <c r="I32" s="19"/>
      <c r="J32" s="20"/>
    </row>
    <row r="33" spans="1:10" ht="15.75" customHeight="1" x14ac:dyDescent="0.35">
      <c r="A33" s="1"/>
      <c r="B33" s="6">
        <v>1</v>
      </c>
      <c r="C33" s="6" t="s">
        <v>44</v>
      </c>
      <c r="D33" s="6" t="s">
        <v>45</v>
      </c>
      <c r="H33" s="19"/>
      <c r="I33" s="19"/>
      <c r="J33" s="20"/>
    </row>
    <row r="34" spans="1:10" ht="15.75" customHeight="1" x14ac:dyDescent="0.35">
      <c r="A34" s="1"/>
      <c r="B34" s="6">
        <f t="shared" ref="B34:B45" si="1">B33+1</f>
        <v>2</v>
      </c>
      <c r="C34" s="6" t="s">
        <v>46</v>
      </c>
      <c r="D34" s="6" t="s">
        <v>47</v>
      </c>
      <c r="H34" s="19"/>
      <c r="I34" s="19"/>
      <c r="J34" s="20"/>
    </row>
    <row r="35" spans="1:10" ht="15.75" customHeight="1" x14ac:dyDescent="0.35">
      <c r="A35" s="1"/>
      <c r="B35" s="6">
        <f t="shared" si="1"/>
        <v>3</v>
      </c>
      <c r="C35" s="6" t="s">
        <v>48</v>
      </c>
      <c r="D35" s="6" t="s">
        <v>49</v>
      </c>
      <c r="H35" s="19"/>
      <c r="I35" s="19"/>
      <c r="J35" s="20"/>
    </row>
    <row r="36" spans="1:10" ht="15.75" customHeight="1" x14ac:dyDescent="0.35">
      <c r="A36" s="1"/>
      <c r="B36" s="6">
        <f t="shared" si="1"/>
        <v>4</v>
      </c>
      <c r="C36" s="6" t="s">
        <v>50</v>
      </c>
      <c r="D36" s="6" t="s">
        <v>51</v>
      </c>
      <c r="H36" s="19"/>
      <c r="I36" s="19"/>
      <c r="J36" s="20"/>
    </row>
    <row r="37" spans="1:10" ht="15.75" customHeight="1" x14ac:dyDescent="0.35">
      <c r="A37" s="1"/>
      <c r="B37" s="6">
        <f t="shared" si="1"/>
        <v>5</v>
      </c>
      <c r="C37" s="6" t="s">
        <v>52</v>
      </c>
      <c r="D37" s="6" t="s">
        <v>53</v>
      </c>
      <c r="H37" s="19"/>
      <c r="I37" s="19"/>
      <c r="J37" s="20"/>
    </row>
    <row r="38" spans="1:10" ht="15.75" customHeight="1" x14ac:dyDescent="0.35">
      <c r="A38" s="1"/>
      <c r="B38" s="6">
        <f t="shared" si="1"/>
        <v>6</v>
      </c>
      <c r="C38" s="6" t="s">
        <v>54</v>
      </c>
      <c r="D38" s="6" t="s">
        <v>55</v>
      </c>
      <c r="F38" s="19"/>
      <c r="G38" s="19"/>
      <c r="H38" s="20"/>
    </row>
    <row r="39" spans="1:10" ht="15.75" customHeight="1" x14ac:dyDescent="0.35">
      <c r="A39" s="1"/>
      <c r="B39" s="6">
        <f t="shared" si="1"/>
        <v>7</v>
      </c>
      <c r="C39" s="6" t="s">
        <v>56</v>
      </c>
      <c r="D39" s="6" t="s">
        <v>57</v>
      </c>
      <c r="H39" s="19"/>
      <c r="I39" s="19"/>
      <c r="J39" s="20"/>
    </row>
    <row r="40" spans="1:10" ht="15.75" customHeight="1" x14ac:dyDescent="0.35">
      <c r="A40" s="1"/>
      <c r="B40" s="6">
        <f t="shared" si="1"/>
        <v>8</v>
      </c>
      <c r="C40" s="6" t="s">
        <v>58</v>
      </c>
      <c r="D40" s="6" t="s">
        <v>22</v>
      </c>
      <c r="H40" s="19"/>
      <c r="I40" s="19"/>
      <c r="J40" s="20"/>
    </row>
    <row r="41" spans="1:10" ht="15.75" customHeight="1" x14ac:dyDescent="0.35">
      <c r="A41" s="1"/>
      <c r="B41" s="6">
        <f t="shared" si="1"/>
        <v>9</v>
      </c>
      <c r="C41" s="6" t="s">
        <v>59</v>
      </c>
      <c r="D41" s="6" t="s">
        <v>60</v>
      </c>
      <c r="H41" s="19"/>
      <c r="I41" s="19"/>
      <c r="J41" s="20"/>
    </row>
    <row r="42" spans="1:10" ht="15.75" customHeight="1" x14ac:dyDescent="0.35">
      <c r="A42" s="1"/>
      <c r="B42" s="6">
        <f t="shared" si="1"/>
        <v>10</v>
      </c>
      <c r="C42" s="6" t="s">
        <v>61</v>
      </c>
      <c r="D42" s="6" t="s">
        <v>62</v>
      </c>
      <c r="H42" s="19"/>
      <c r="I42" s="19"/>
      <c r="J42" s="20"/>
    </row>
    <row r="43" spans="1:10" ht="15.75" customHeight="1" x14ac:dyDescent="0.35">
      <c r="A43" s="1"/>
      <c r="B43" s="6">
        <f t="shared" si="1"/>
        <v>11</v>
      </c>
      <c r="C43" s="6" t="s">
        <v>63</v>
      </c>
      <c r="D43" s="6" t="s">
        <v>64</v>
      </c>
      <c r="H43" s="19"/>
      <c r="I43" s="19"/>
      <c r="J43" s="20"/>
    </row>
    <row r="44" spans="1:10" ht="15.75" customHeight="1" x14ac:dyDescent="0.35">
      <c r="A44" s="1"/>
      <c r="B44" s="6">
        <f t="shared" si="1"/>
        <v>12</v>
      </c>
      <c r="C44" s="6" t="s">
        <v>65</v>
      </c>
      <c r="D44" s="6" t="s">
        <v>66</v>
      </c>
      <c r="H44" s="19"/>
      <c r="I44" s="19"/>
      <c r="J44" s="20"/>
    </row>
    <row r="45" spans="1:10" ht="15.75" customHeight="1" x14ac:dyDescent="0.35">
      <c r="A45" s="1"/>
      <c r="B45" s="6">
        <f t="shared" si="1"/>
        <v>13</v>
      </c>
      <c r="C45" s="6" t="s">
        <v>67</v>
      </c>
      <c r="D45" s="6" t="s">
        <v>68</v>
      </c>
      <c r="H45" s="19"/>
      <c r="I45" s="19"/>
      <c r="J45" s="20"/>
    </row>
    <row r="46" spans="1:10" ht="15.75" customHeight="1" x14ac:dyDescent="0.35">
      <c r="A46" s="1"/>
      <c r="H46" s="19"/>
      <c r="I46" s="19"/>
      <c r="J46" s="20"/>
    </row>
    <row r="47" spans="1:10" ht="15.75" customHeight="1" x14ac:dyDescent="0.35">
      <c r="A47" s="1"/>
      <c r="H47" s="19"/>
      <c r="I47" s="19"/>
      <c r="J47" s="20"/>
    </row>
    <row r="48" spans="1:10" ht="15.75" customHeight="1" x14ac:dyDescent="0.35">
      <c r="A48" s="1"/>
      <c r="B48" s="6" t="s">
        <v>69</v>
      </c>
      <c r="C48" s="6" t="e">
        <f>TIC!G13+'[1]OM TE'!H253+'[2]OM TS'!H120+'IT Infra'!G58+'IT Services'!G71+'IT Planning'!H68+HCPE!G16+GA!G16+HCS!G22+CS!G17+Business!G15+GRC!G11+FA!G15+Payment!G13+'PMO MLFF-SLFF'!G21+'PMO......(Ruas)'!G17</f>
        <v>#REF!</v>
      </c>
      <c r="H48" s="19"/>
      <c r="I48" s="19"/>
      <c r="J48" s="20"/>
    </row>
    <row r="49" spans="1:10" ht="15.75" customHeight="1" x14ac:dyDescent="0.35">
      <c r="A49" s="1"/>
      <c r="H49" s="19"/>
      <c r="I49" s="19"/>
      <c r="J49" s="20"/>
    </row>
    <row r="50" spans="1:10" ht="15.75" customHeight="1" x14ac:dyDescent="0.35">
      <c r="A50" s="1"/>
      <c r="H50" s="19"/>
      <c r="I50" s="19"/>
      <c r="J50" s="20"/>
    </row>
    <row r="51" spans="1:10" ht="15.75" customHeight="1" x14ac:dyDescent="0.35">
      <c r="A51" s="1"/>
      <c r="H51" s="19"/>
      <c r="I51" s="19"/>
      <c r="J51" s="20"/>
    </row>
    <row r="52" spans="1:10" ht="15.75" customHeight="1" x14ac:dyDescent="0.35">
      <c r="A52" s="1"/>
      <c r="H52" s="19"/>
      <c r="I52" s="19"/>
      <c r="J52" s="20"/>
    </row>
    <row r="53" spans="1:10" ht="15.75" customHeight="1" x14ac:dyDescent="0.35">
      <c r="A53" s="1"/>
      <c r="H53" s="19"/>
      <c r="I53" s="19"/>
      <c r="J53" s="20"/>
    </row>
    <row r="54" spans="1:10" ht="15.75" customHeight="1" x14ac:dyDescent="0.35">
      <c r="A54" s="1"/>
      <c r="H54" s="19"/>
      <c r="I54" s="19"/>
      <c r="J54" s="20"/>
    </row>
    <row r="55" spans="1:10" ht="15.75" customHeight="1" x14ac:dyDescent="0.35">
      <c r="A55" s="1"/>
      <c r="H55" s="19"/>
      <c r="I55" s="19"/>
      <c r="J55" s="20"/>
    </row>
    <row r="56" spans="1:10" ht="15.75" customHeight="1" x14ac:dyDescent="0.35">
      <c r="A56" s="1"/>
      <c r="H56" s="19"/>
      <c r="I56" s="19"/>
      <c r="J56" s="20"/>
    </row>
    <row r="57" spans="1:10" ht="15.75" customHeight="1" x14ac:dyDescent="0.35">
      <c r="A57" s="1"/>
      <c r="H57" s="19"/>
      <c r="I57" s="19"/>
      <c r="J57" s="20"/>
    </row>
    <row r="58" spans="1:10" ht="15.75" customHeight="1" x14ac:dyDescent="0.35">
      <c r="A58" s="1"/>
      <c r="H58" s="19"/>
      <c r="I58" s="19"/>
      <c r="J58" s="20"/>
    </row>
    <row r="59" spans="1:10" ht="15.75" customHeight="1" x14ac:dyDescent="0.35">
      <c r="A59" s="1"/>
      <c r="H59" s="19"/>
      <c r="I59" s="19"/>
      <c r="J59" s="20"/>
    </row>
    <row r="60" spans="1:10" ht="15.75" customHeight="1" x14ac:dyDescent="0.35">
      <c r="A60" s="1"/>
      <c r="H60" s="19"/>
      <c r="I60" s="19"/>
      <c r="J60" s="20"/>
    </row>
    <row r="61" spans="1:10" ht="15.75" customHeight="1" x14ac:dyDescent="0.35">
      <c r="A61" s="1"/>
      <c r="H61" s="19"/>
      <c r="I61" s="19"/>
      <c r="J61" s="20"/>
    </row>
    <row r="62" spans="1:10" ht="15.75" customHeight="1" x14ac:dyDescent="0.35">
      <c r="A62" s="1"/>
      <c r="H62" s="19"/>
      <c r="I62" s="19"/>
      <c r="J62" s="20"/>
    </row>
    <row r="63" spans="1:10" ht="15.75" customHeight="1" x14ac:dyDescent="0.35">
      <c r="A63" s="1"/>
      <c r="H63" s="19"/>
      <c r="I63" s="19"/>
      <c r="J63" s="20"/>
    </row>
    <row r="64" spans="1:10" ht="15.75" customHeight="1" x14ac:dyDescent="0.35">
      <c r="A64" s="1"/>
      <c r="H64" s="19"/>
      <c r="I64" s="19"/>
      <c r="J64" s="20"/>
    </row>
    <row r="65" spans="1:10" ht="15.75" customHeight="1" x14ac:dyDescent="0.35">
      <c r="A65" s="1"/>
      <c r="H65" s="19"/>
      <c r="I65" s="19"/>
      <c r="J65" s="20"/>
    </row>
    <row r="66" spans="1:10" ht="15.75" customHeight="1" x14ac:dyDescent="0.35">
      <c r="A66" s="1"/>
      <c r="H66" s="19"/>
      <c r="I66" s="19"/>
      <c r="J66" s="20"/>
    </row>
    <row r="67" spans="1:10" ht="15.75" customHeight="1" x14ac:dyDescent="0.35">
      <c r="A67" s="1"/>
      <c r="H67" s="19"/>
      <c r="I67" s="19"/>
      <c r="J67" s="20"/>
    </row>
    <row r="68" spans="1:10" ht="15.75" customHeight="1" x14ac:dyDescent="0.35">
      <c r="A68" s="1"/>
      <c r="H68" s="19"/>
      <c r="I68" s="19"/>
      <c r="J68" s="20"/>
    </row>
    <row r="69" spans="1:10" ht="15.75" customHeight="1" x14ac:dyDescent="0.35">
      <c r="A69" s="1"/>
      <c r="H69" s="19"/>
      <c r="I69" s="19"/>
      <c r="J69" s="20"/>
    </row>
    <row r="70" spans="1:10" ht="15.75" customHeight="1" x14ac:dyDescent="0.35">
      <c r="A70" s="1"/>
      <c r="H70" s="19"/>
      <c r="I70" s="19"/>
      <c r="J70" s="20"/>
    </row>
    <row r="71" spans="1:10" ht="15.75" customHeight="1" x14ac:dyDescent="0.35">
      <c r="A71" s="1"/>
      <c r="H71" s="19"/>
      <c r="I71" s="19"/>
      <c r="J71" s="20"/>
    </row>
    <row r="72" spans="1:10" ht="15.75" customHeight="1" x14ac:dyDescent="0.35">
      <c r="A72" s="1"/>
      <c r="H72" s="19"/>
      <c r="I72" s="19"/>
      <c r="J72" s="20"/>
    </row>
    <row r="73" spans="1:10" ht="15.75" customHeight="1" x14ac:dyDescent="0.35">
      <c r="A73" s="1"/>
      <c r="H73" s="19"/>
      <c r="I73" s="19"/>
      <c r="J73" s="20"/>
    </row>
    <row r="74" spans="1:10" ht="15.75" customHeight="1" x14ac:dyDescent="0.35">
      <c r="A74" s="1"/>
      <c r="H74" s="19"/>
      <c r="I74" s="19"/>
      <c r="J74" s="20"/>
    </row>
    <row r="75" spans="1:10" ht="15.75" customHeight="1" x14ac:dyDescent="0.35">
      <c r="A75" s="1"/>
      <c r="H75" s="19"/>
      <c r="I75" s="19"/>
      <c r="J75" s="20"/>
    </row>
    <row r="76" spans="1:10" ht="15.75" customHeight="1" x14ac:dyDescent="0.35">
      <c r="A76" s="1"/>
      <c r="H76" s="19"/>
      <c r="I76" s="19"/>
      <c r="J76" s="20"/>
    </row>
    <row r="77" spans="1:10" ht="15.75" customHeight="1" x14ac:dyDescent="0.35">
      <c r="A77" s="1"/>
      <c r="H77" s="19"/>
      <c r="I77" s="19"/>
      <c r="J77" s="20"/>
    </row>
    <row r="78" spans="1:10" ht="15.75" customHeight="1" x14ac:dyDescent="0.35">
      <c r="A78" s="1"/>
      <c r="H78" s="19"/>
      <c r="I78" s="19"/>
      <c r="J78" s="20"/>
    </row>
    <row r="79" spans="1:10" ht="15.75" customHeight="1" x14ac:dyDescent="0.35">
      <c r="A79" s="1"/>
      <c r="H79" s="19"/>
      <c r="I79" s="19"/>
      <c r="J79" s="20"/>
    </row>
    <row r="80" spans="1:10" ht="15.75" customHeight="1" x14ac:dyDescent="0.35">
      <c r="A80" s="1"/>
      <c r="H80" s="19"/>
      <c r="I80" s="19"/>
      <c r="J80" s="20"/>
    </row>
    <row r="81" spans="1:10" ht="15.75" customHeight="1" x14ac:dyDescent="0.35">
      <c r="A81" s="1"/>
      <c r="H81" s="19"/>
      <c r="I81" s="19"/>
      <c r="J81" s="20"/>
    </row>
    <row r="82" spans="1:10" ht="15.75" customHeight="1" x14ac:dyDescent="0.35">
      <c r="A82" s="1"/>
      <c r="H82" s="19"/>
      <c r="I82" s="19"/>
      <c r="J82" s="20"/>
    </row>
    <row r="83" spans="1:10" ht="15.75" customHeight="1" x14ac:dyDescent="0.35">
      <c r="A83" s="1"/>
      <c r="H83" s="19"/>
      <c r="I83" s="19"/>
      <c r="J83" s="20"/>
    </row>
    <row r="84" spans="1:10" ht="15.75" customHeight="1" x14ac:dyDescent="0.35">
      <c r="A84" s="1"/>
      <c r="H84" s="19"/>
      <c r="I84" s="19"/>
      <c r="J84" s="20"/>
    </row>
    <row r="85" spans="1:10" ht="15.75" customHeight="1" x14ac:dyDescent="0.35">
      <c r="A85" s="1"/>
      <c r="H85" s="19"/>
      <c r="I85" s="19"/>
      <c r="J85" s="20"/>
    </row>
    <row r="86" spans="1:10" ht="15.75" customHeight="1" x14ac:dyDescent="0.35">
      <c r="A86" s="1"/>
      <c r="H86" s="19"/>
      <c r="I86" s="19"/>
      <c r="J86" s="20"/>
    </row>
    <row r="87" spans="1:10" ht="15.75" customHeight="1" x14ac:dyDescent="0.35">
      <c r="A87" s="1"/>
      <c r="H87" s="19"/>
      <c r="I87" s="19"/>
      <c r="J87" s="20"/>
    </row>
    <row r="88" spans="1:10" ht="15.75" customHeight="1" x14ac:dyDescent="0.35">
      <c r="A88" s="1"/>
      <c r="H88" s="19"/>
      <c r="I88" s="19"/>
      <c r="J88" s="20"/>
    </row>
    <row r="89" spans="1:10" ht="15.75" customHeight="1" x14ac:dyDescent="0.35">
      <c r="A89" s="1"/>
      <c r="H89" s="19"/>
      <c r="I89" s="19"/>
      <c r="J89" s="20"/>
    </row>
    <row r="90" spans="1:10" ht="15.75" customHeight="1" x14ac:dyDescent="0.35">
      <c r="A90" s="1"/>
      <c r="H90" s="19"/>
      <c r="I90" s="19"/>
      <c r="J90" s="20"/>
    </row>
    <row r="91" spans="1:10" ht="15.75" customHeight="1" x14ac:dyDescent="0.35">
      <c r="A91" s="1"/>
      <c r="H91" s="19"/>
      <c r="I91" s="19"/>
      <c r="J91" s="20"/>
    </row>
    <row r="92" spans="1:10" ht="15.75" customHeight="1" x14ac:dyDescent="0.35">
      <c r="A92" s="1"/>
      <c r="H92" s="19"/>
      <c r="I92" s="19"/>
      <c r="J92" s="20"/>
    </row>
    <row r="93" spans="1:10" ht="15.75" customHeight="1" x14ac:dyDescent="0.35">
      <c r="A93" s="1"/>
      <c r="H93" s="19"/>
      <c r="I93" s="19"/>
      <c r="J93" s="20"/>
    </row>
    <row r="94" spans="1:10" ht="15.75" customHeight="1" x14ac:dyDescent="0.35">
      <c r="A94" s="1"/>
      <c r="H94" s="19"/>
      <c r="I94" s="19"/>
      <c r="J94" s="20"/>
    </row>
    <row r="95" spans="1:10" ht="15.75" customHeight="1" x14ac:dyDescent="0.35">
      <c r="A95" s="1"/>
      <c r="H95" s="19"/>
      <c r="I95" s="19"/>
      <c r="J95" s="20"/>
    </row>
    <row r="96" spans="1:10" ht="15.75" customHeight="1" x14ac:dyDescent="0.35">
      <c r="A96" s="1"/>
      <c r="H96" s="19"/>
      <c r="I96" s="19"/>
      <c r="J96" s="20"/>
    </row>
    <row r="97" spans="1:10" ht="15.75" customHeight="1" x14ac:dyDescent="0.35">
      <c r="A97" s="1"/>
      <c r="H97" s="19"/>
      <c r="I97" s="19"/>
      <c r="J97" s="20"/>
    </row>
    <row r="98" spans="1:10" ht="15.75" customHeight="1" x14ac:dyDescent="0.35">
      <c r="A98" s="1"/>
      <c r="H98" s="19"/>
      <c r="I98" s="19"/>
      <c r="J98" s="20"/>
    </row>
    <row r="99" spans="1:10" ht="15.75" customHeight="1" x14ac:dyDescent="0.35">
      <c r="A99" s="1"/>
      <c r="H99" s="19"/>
      <c r="I99" s="19"/>
      <c r="J99" s="20"/>
    </row>
    <row r="100" spans="1:10" ht="15.75" customHeight="1" x14ac:dyDescent="0.35">
      <c r="A100" s="1"/>
      <c r="H100" s="19"/>
      <c r="I100" s="19"/>
      <c r="J100" s="20"/>
    </row>
    <row r="101" spans="1:10" ht="15.75" customHeight="1" x14ac:dyDescent="0.35">
      <c r="A101" s="1"/>
      <c r="H101" s="19"/>
      <c r="I101" s="19"/>
      <c r="J101" s="20"/>
    </row>
    <row r="102" spans="1:10" ht="15.75" customHeight="1" x14ac:dyDescent="0.35">
      <c r="A102" s="1"/>
      <c r="H102" s="19"/>
      <c r="I102" s="19"/>
      <c r="J102" s="20"/>
    </row>
    <row r="103" spans="1:10" ht="15.75" customHeight="1" x14ac:dyDescent="0.35">
      <c r="A103" s="1"/>
      <c r="H103" s="19"/>
      <c r="I103" s="19"/>
      <c r="J103" s="20"/>
    </row>
    <row r="104" spans="1:10" ht="15.75" customHeight="1" x14ac:dyDescent="0.35">
      <c r="A104" s="1"/>
      <c r="H104" s="19"/>
      <c r="I104" s="19"/>
      <c r="J104" s="20"/>
    </row>
    <row r="105" spans="1:10" ht="15.75" customHeight="1" x14ac:dyDescent="0.35">
      <c r="A105" s="1"/>
      <c r="H105" s="19"/>
      <c r="I105" s="19"/>
      <c r="J105" s="20"/>
    </row>
    <row r="106" spans="1:10" ht="15.75" customHeight="1" x14ac:dyDescent="0.35">
      <c r="A106" s="1"/>
      <c r="H106" s="19"/>
      <c r="I106" s="19"/>
      <c r="J106" s="20"/>
    </row>
    <row r="107" spans="1:10" ht="15.75" customHeight="1" x14ac:dyDescent="0.35">
      <c r="A107" s="1"/>
      <c r="H107" s="19"/>
      <c r="I107" s="19"/>
      <c r="J107" s="20"/>
    </row>
    <row r="108" spans="1:10" ht="15.75" customHeight="1" x14ac:dyDescent="0.35">
      <c r="A108" s="1"/>
      <c r="H108" s="19"/>
      <c r="I108" s="19"/>
      <c r="J108" s="20"/>
    </row>
    <row r="109" spans="1:10" ht="15.75" customHeight="1" x14ac:dyDescent="0.35">
      <c r="A109" s="1"/>
      <c r="H109" s="19"/>
      <c r="I109" s="19"/>
      <c r="J109" s="20"/>
    </row>
    <row r="110" spans="1:10" ht="15.75" customHeight="1" x14ac:dyDescent="0.35">
      <c r="A110" s="1"/>
      <c r="H110" s="19"/>
      <c r="I110" s="19"/>
      <c r="J110" s="20"/>
    </row>
    <row r="111" spans="1:10" ht="15.75" customHeight="1" x14ac:dyDescent="0.35">
      <c r="A111" s="1"/>
      <c r="H111" s="19"/>
      <c r="I111" s="19"/>
      <c r="J111" s="20"/>
    </row>
    <row r="112" spans="1:10" ht="15.75" customHeight="1" x14ac:dyDescent="0.35">
      <c r="A112" s="1"/>
      <c r="H112" s="19"/>
      <c r="I112" s="19"/>
      <c r="J112" s="20"/>
    </row>
    <row r="113" spans="1:10" ht="15.75" customHeight="1" x14ac:dyDescent="0.35">
      <c r="A113" s="1"/>
      <c r="H113" s="19"/>
      <c r="I113" s="19"/>
      <c r="J113" s="20"/>
    </row>
    <row r="114" spans="1:10" ht="15.75" customHeight="1" x14ac:dyDescent="0.35">
      <c r="A114" s="1"/>
      <c r="H114" s="19"/>
      <c r="I114" s="19"/>
      <c r="J114" s="20"/>
    </row>
    <row r="115" spans="1:10" ht="15.75" customHeight="1" x14ac:dyDescent="0.35">
      <c r="A115" s="1"/>
      <c r="H115" s="19"/>
      <c r="I115" s="19"/>
      <c r="J115" s="20"/>
    </row>
    <row r="116" spans="1:10" ht="15.75" customHeight="1" x14ac:dyDescent="0.35">
      <c r="A116" s="1"/>
      <c r="H116" s="19"/>
      <c r="I116" s="19"/>
      <c r="J116" s="20"/>
    </row>
    <row r="117" spans="1:10" ht="15.75" customHeight="1" x14ac:dyDescent="0.35">
      <c r="A117" s="1"/>
      <c r="H117" s="19"/>
      <c r="I117" s="19"/>
      <c r="J117" s="20"/>
    </row>
    <row r="118" spans="1:10" ht="15.75" customHeight="1" x14ac:dyDescent="0.35">
      <c r="A118" s="1"/>
      <c r="H118" s="19"/>
      <c r="I118" s="19"/>
      <c r="J118" s="20"/>
    </row>
    <row r="119" spans="1:10" ht="15.75" customHeight="1" x14ac:dyDescent="0.35">
      <c r="A119" s="1"/>
      <c r="H119" s="19"/>
      <c r="I119" s="19"/>
      <c r="J119" s="20"/>
    </row>
    <row r="120" spans="1:10" ht="15.75" customHeight="1" x14ac:dyDescent="0.35">
      <c r="A120" s="1"/>
      <c r="H120" s="19"/>
      <c r="I120" s="19"/>
      <c r="J120" s="20"/>
    </row>
    <row r="121" spans="1:10" ht="15.75" customHeight="1" x14ac:dyDescent="0.35">
      <c r="A121" s="1"/>
      <c r="H121" s="19"/>
      <c r="I121" s="19"/>
      <c r="J121" s="20"/>
    </row>
    <row r="122" spans="1:10" ht="15.75" customHeight="1" x14ac:dyDescent="0.35">
      <c r="A122" s="1"/>
      <c r="H122" s="19"/>
      <c r="I122" s="19"/>
      <c r="J122" s="20"/>
    </row>
    <row r="123" spans="1:10" ht="15.75" customHeight="1" x14ac:dyDescent="0.35">
      <c r="A123" s="1"/>
      <c r="H123" s="19"/>
      <c r="I123" s="19"/>
      <c r="J123" s="20"/>
    </row>
    <row r="124" spans="1:10" ht="15.75" customHeight="1" x14ac:dyDescent="0.35">
      <c r="A124" s="1"/>
      <c r="H124" s="19"/>
      <c r="I124" s="19"/>
      <c r="J124" s="20"/>
    </row>
    <row r="125" spans="1:10" ht="15.75" customHeight="1" x14ac:dyDescent="0.35">
      <c r="A125" s="1"/>
      <c r="H125" s="19"/>
      <c r="I125" s="19"/>
      <c r="J125" s="20"/>
    </row>
    <row r="126" spans="1:10" ht="15.75" customHeight="1" x14ac:dyDescent="0.35">
      <c r="A126" s="1"/>
      <c r="H126" s="19"/>
      <c r="I126" s="19"/>
      <c r="J126" s="20"/>
    </row>
    <row r="127" spans="1:10" ht="15.75" customHeight="1" x14ac:dyDescent="0.35">
      <c r="A127" s="1"/>
      <c r="H127" s="19"/>
      <c r="I127" s="19"/>
      <c r="J127" s="20"/>
    </row>
    <row r="128" spans="1:10" ht="15.75" customHeight="1" x14ac:dyDescent="0.35">
      <c r="A128" s="1"/>
      <c r="H128" s="19"/>
      <c r="I128" s="19"/>
      <c r="J128" s="20"/>
    </row>
    <row r="129" spans="1:10" ht="15.75" customHeight="1" x14ac:dyDescent="0.35">
      <c r="A129" s="1"/>
      <c r="H129" s="19"/>
      <c r="I129" s="19"/>
      <c r="J129" s="20"/>
    </row>
    <row r="130" spans="1:10" ht="15.75" customHeight="1" x14ac:dyDescent="0.35">
      <c r="A130" s="1"/>
      <c r="H130" s="19"/>
      <c r="I130" s="19"/>
      <c r="J130" s="20"/>
    </row>
    <row r="131" spans="1:10" ht="15.75" customHeight="1" x14ac:dyDescent="0.35">
      <c r="A131" s="1"/>
      <c r="H131" s="19"/>
      <c r="I131" s="19"/>
      <c r="J131" s="20"/>
    </row>
    <row r="132" spans="1:10" ht="15.75" customHeight="1" x14ac:dyDescent="0.35">
      <c r="A132" s="1"/>
      <c r="H132" s="19"/>
      <c r="I132" s="19"/>
      <c r="J132" s="20"/>
    </row>
    <row r="133" spans="1:10" ht="15.75" customHeight="1" x14ac:dyDescent="0.35">
      <c r="A133" s="1"/>
      <c r="H133" s="19"/>
      <c r="I133" s="19"/>
      <c r="J133" s="20"/>
    </row>
    <row r="134" spans="1:10" ht="15.75" customHeight="1" x14ac:dyDescent="0.35">
      <c r="A134" s="1"/>
      <c r="H134" s="19"/>
      <c r="I134" s="19"/>
      <c r="J134" s="20"/>
    </row>
    <row r="135" spans="1:10" ht="15.75" customHeight="1" x14ac:dyDescent="0.35">
      <c r="A135" s="1"/>
      <c r="H135" s="19"/>
      <c r="I135" s="19"/>
      <c r="J135" s="20"/>
    </row>
    <row r="136" spans="1:10" ht="15.75" customHeight="1" x14ac:dyDescent="0.35">
      <c r="A136" s="1"/>
      <c r="H136" s="19"/>
      <c r="I136" s="19"/>
      <c r="J136" s="20"/>
    </row>
    <row r="137" spans="1:10" ht="15.75" customHeight="1" x14ac:dyDescent="0.35">
      <c r="A137" s="1"/>
      <c r="H137" s="19"/>
      <c r="I137" s="19"/>
      <c r="J137" s="20"/>
    </row>
    <row r="138" spans="1:10" ht="15.75" customHeight="1" x14ac:dyDescent="0.35">
      <c r="A138" s="1"/>
      <c r="H138" s="19"/>
      <c r="I138" s="19"/>
      <c r="J138" s="20"/>
    </row>
    <row r="139" spans="1:10" ht="15.75" customHeight="1" x14ac:dyDescent="0.35">
      <c r="A139" s="1"/>
      <c r="H139" s="19"/>
      <c r="I139" s="19"/>
      <c r="J139" s="20"/>
    </row>
    <row r="140" spans="1:10" ht="15.75" customHeight="1" x14ac:dyDescent="0.35">
      <c r="A140" s="1"/>
      <c r="H140" s="19"/>
      <c r="I140" s="19"/>
      <c r="J140" s="20"/>
    </row>
    <row r="141" spans="1:10" ht="15.75" customHeight="1" x14ac:dyDescent="0.35">
      <c r="A141" s="1"/>
      <c r="H141" s="19"/>
      <c r="I141" s="19"/>
      <c r="J141" s="20"/>
    </row>
    <row r="142" spans="1:10" ht="15.75" customHeight="1" x14ac:dyDescent="0.35">
      <c r="A142" s="1"/>
      <c r="H142" s="19"/>
      <c r="I142" s="19"/>
      <c r="J142" s="20"/>
    </row>
    <row r="143" spans="1:10" ht="15.75" customHeight="1" x14ac:dyDescent="0.35">
      <c r="A143" s="1"/>
      <c r="H143" s="19"/>
      <c r="I143" s="19"/>
      <c r="J143" s="20"/>
    </row>
    <row r="144" spans="1:10" ht="15.75" customHeight="1" x14ac:dyDescent="0.35">
      <c r="A144" s="1"/>
      <c r="H144" s="19"/>
      <c r="I144" s="19"/>
      <c r="J144" s="20"/>
    </row>
    <row r="145" spans="1:10" ht="15.75" customHeight="1" x14ac:dyDescent="0.35">
      <c r="A145" s="1"/>
      <c r="H145" s="19"/>
      <c r="I145" s="19"/>
      <c r="J145" s="20"/>
    </row>
    <row r="146" spans="1:10" ht="15.75" customHeight="1" x14ac:dyDescent="0.35">
      <c r="A146" s="1"/>
      <c r="H146" s="19"/>
      <c r="I146" s="19"/>
      <c r="J146" s="20"/>
    </row>
    <row r="147" spans="1:10" ht="15.75" customHeight="1" x14ac:dyDescent="0.35">
      <c r="A147" s="1"/>
      <c r="H147" s="19"/>
      <c r="I147" s="19"/>
      <c r="J147" s="20"/>
    </row>
    <row r="148" spans="1:10" ht="15.75" customHeight="1" x14ac:dyDescent="0.35">
      <c r="A148" s="1"/>
      <c r="H148" s="19"/>
      <c r="I148" s="19"/>
      <c r="J148" s="20"/>
    </row>
    <row r="149" spans="1:10" ht="15.75" customHeight="1" x14ac:dyDescent="0.35">
      <c r="A149" s="1"/>
      <c r="H149" s="19"/>
      <c r="I149" s="19"/>
      <c r="J149" s="20"/>
    </row>
    <row r="150" spans="1:10" ht="15.75" customHeight="1" x14ac:dyDescent="0.35">
      <c r="A150" s="1"/>
      <c r="H150" s="19"/>
      <c r="I150" s="19"/>
      <c r="J150" s="20"/>
    </row>
    <row r="151" spans="1:10" ht="15.75" customHeight="1" x14ac:dyDescent="0.35">
      <c r="A151" s="1"/>
      <c r="H151" s="19"/>
      <c r="I151" s="19"/>
      <c r="J151" s="20"/>
    </row>
    <row r="152" spans="1:10" ht="15.75" customHeight="1" x14ac:dyDescent="0.35">
      <c r="A152" s="1"/>
      <c r="H152" s="19"/>
      <c r="I152" s="19"/>
      <c r="J152" s="20"/>
    </row>
    <row r="153" spans="1:10" ht="15.75" customHeight="1" x14ac:dyDescent="0.35">
      <c r="A153" s="1"/>
      <c r="H153" s="19"/>
      <c r="I153" s="19"/>
      <c r="J153" s="20"/>
    </row>
    <row r="154" spans="1:10" ht="15.75" customHeight="1" x14ac:dyDescent="0.35">
      <c r="A154" s="1"/>
      <c r="H154" s="19"/>
      <c r="I154" s="19"/>
      <c r="J154" s="20"/>
    </row>
    <row r="155" spans="1:10" ht="15.75" customHeight="1" x14ac:dyDescent="0.35">
      <c r="A155" s="1"/>
      <c r="H155" s="19"/>
      <c r="I155" s="19"/>
      <c r="J155" s="20"/>
    </row>
    <row r="156" spans="1:10" ht="15.75" customHeight="1" x14ac:dyDescent="0.35">
      <c r="A156" s="1"/>
      <c r="H156" s="19"/>
      <c r="I156" s="19"/>
      <c r="J156" s="20"/>
    </row>
    <row r="157" spans="1:10" ht="15.75" customHeight="1" x14ac:dyDescent="0.35">
      <c r="A157" s="1"/>
      <c r="H157" s="19"/>
      <c r="I157" s="19"/>
      <c r="J157" s="20"/>
    </row>
    <row r="158" spans="1:10" ht="15.75" customHeight="1" x14ac:dyDescent="0.35">
      <c r="A158" s="1"/>
      <c r="H158" s="19"/>
      <c r="I158" s="19"/>
      <c r="J158" s="20"/>
    </row>
    <row r="159" spans="1:10" ht="15.75" customHeight="1" x14ac:dyDescent="0.35">
      <c r="A159" s="1"/>
      <c r="H159" s="19"/>
      <c r="I159" s="19"/>
      <c r="J159" s="20"/>
    </row>
    <row r="160" spans="1:10" ht="15.75" customHeight="1" x14ac:dyDescent="0.35">
      <c r="A160" s="1"/>
      <c r="H160" s="19"/>
      <c r="I160" s="19"/>
      <c r="J160" s="20"/>
    </row>
    <row r="161" spans="1:10" ht="15.75" customHeight="1" x14ac:dyDescent="0.35">
      <c r="A161" s="1"/>
      <c r="H161" s="19"/>
      <c r="I161" s="19"/>
      <c r="J161" s="20"/>
    </row>
    <row r="162" spans="1:10" ht="15.75" customHeight="1" x14ac:dyDescent="0.35">
      <c r="A162" s="1"/>
      <c r="H162" s="19"/>
      <c r="I162" s="19"/>
      <c r="J162" s="20"/>
    </row>
    <row r="163" spans="1:10" ht="15.75" customHeight="1" x14ac:dyDescent="0.35">
      <c r="A163" s="1"/>
      <c r="H163" s="19"/>
      <c r="I163" s="19"/>
      <c r="J163" s="20"/>
    </row>
    <row r="164" spans="1:10" ht="15.75" customHeight="1" x14ac:dyDescent="0.35">
      <c r="A164" s="1"/>
      <c r="H164" s="19"/>
      <c r="I164" s="19"/>
      <c r="J164" s="20"/>
    </row>
    <row r="165" spans="1:10" ht="15.75" customHeight="1" x14ac:dyDescent="0.35">
      <c r="A165" s="1"/>
      <c r="H165" s="19"/>
      <c r="I165" s="19"/>
      <c r="J165" s="20"/>
    </row>
    <row r="166" spans="1:10" ht="15.75" customHeight="1" x14ac:dyDescent="0.35">
      <c r="A166" s="1"/>
      <c r="H166" s="19"/>
      <c r="I166" s="19"/>
      <c r="J166" s="20"/>
    </row>
    <row r="167" spans="1:10" ht="15.75" customHeight="1" x14ac:dyDescent="0.35">
      <c r="A167" s="1"/>
      <c r="H167" s="19"/>
      <c r="I167" s="19"/>
      <c r="J167" s="20"/>
    </row>
    <row r="168" spans="1:10" ht="15.75" customHeight="1" x14ac:dyDescent="0.35">
      <c r="A168" s="1"/>
      <c r="H168" s="19"/>
      <c r="I168" s="19"/>
      <c r="J168" s="20"/>
    </row>
    <row r="169" spans="1:10" ht="15.75" customHeight="1" x14ac:dyDescent="0.35">
      <c r="A169" s="1"/>
      <c r="H169" s="19"/>
      <c r="I169" s="19"/>
      <c r="J169" s="20"/>
    </row>
    <row r="170" spans="1:10" ht="15.75" customHeight="1" x14ac:dyDescent="0.35">
      <c r="A170" s="1"/>
      <c r="H170" s="19"/>
      <c r="I170" s="19"/>
      <c r="J170" s="20"/>
    </row>
    <row r="171" spans="1:10" ht="15.75" customHeight="1" x14ac:dyDescent="0.35">
      <c r="A171" s="1"/>
      <c r="H171" s="19"/>
      <c r="I171" s="19"/>
      <c r="J171" s="20"/>
    </row>
    <row r="172" spans="1:10" ht="15.75" customHeight="1" x14ac:dyDescent="0.35">
      <c r="A172" s="1"/>
      <c r="H172" s="19"/>
      <c r="I172" s="19"/>
      <c r="J172" s="20"/>
    </row>
    <row r="173" spans="1:10" ht="15.75" customHeight="1" x14ac:dyDescent="0.35">
      <c r="A173" s="1"/>
      <c r="H173" s="19"/>
      <c r="I173" s="19"/>
      <c r="J173" s="20"/>
    </row>
    <row r="174" spans="1:10" ht="15.75" customHeight="1" x14ac:dyDescent="0.35">
      <c r="A174" s="1"/>
      <c r="H174" s="19"/>
      <c r="I174" s="19"/>
      <c r="J174" s="20"/>
    </row>
    <row r="175" spans="1:10" ht="15.75" customHeight="1" x14ac:dyDescent="0.35">
      <c r="A175" s="1"/>
      <c r="H175" s="19"/>
      <c r="I175" s="19"/>
      <c r="J175" s="20"/>
    </row>
    <row r="176" spans="1:10" ht="15.75" customHeight="1" x14ac:dyDescent="0.35">
      <c r="A176" s="1"/>
      <c r="H176" s="19"/>
      <c r="I176" s="19"/>
      <c r="J176" s="20"/>
    </row>
    <row r="177" spans="1:10" ht="15.75" customHeight="1" x14ac:dyDescent="0.35">
      <c r="A177" s="1"/>
      <c r="H177" s="19"/>
      <c r="I177" s="19"/>
      <c r="J177" s="20"/>
    </row>
    <row r="178" spans="1:10" ht="15.75" customHeight="1" x14ac:dyDescent="0.35">
      <c r="A178" s="1"/>
      <c r="H178" s="19"/>
      <c r="I178" s="19"/>
      <c r="J178" s="20"/>
    </row>
    <row r="179" spans="1:10" ht="15.75" customHeight="1" x14ac:dyDescent="0.35">
      <c r="A179" s="1"/>
      <c r="H179" s="19"/>
      <c r="I179" s="19"/>
      <c r="J179" s="20"/>
    </row>
    <row r="180" spans="1:10" ht="15.75" customHeight="1" x14ac:dyDescent="0.35">
      <c r="A180" s="1"/>
      <c r="H180" s="19"/>
      <c r="I180" s="19"/>
      <c r="J180" s="20"/>
    </row>
    <row r="181" spans="1:10" ht="15.75" customHeight="1" x14ac:dyDescent="0.35">
      <c r="A181" s="1"/>
      <c r="H181" s="19"/>
      <c r="I181" s="19"/>
      <c r="J181" s="20"/>
    </row>
    <row r="182" spans="1:10" ht="15.75" customHeight="1" x14ac:dyDescent="0.35">
      <c r="A182" s="1"/>
      <c r="H182" s="19"/>
      <c r="I182" s="19"/>
      <c r="J182" s="20"/>
    </row>
    <row r="183" spans="1:10" ht="15.75" customHeight="1" x14ac:dyDescent="0.35">
      <c r="A183" s="1"/>
      <c r="H183" s="19"/>
      <c r="I183" s="19"/>
      <c r="J183" s="20"/>
    </row>
    <row r="184" spans="1:10" ht="15.75" customHeight="1" x14ac:dyDescent="0.35">
      <c r="A184" s="1"/>
      <c r="H184" s="19"/>
      <c r="I184" s="19"/>
      <c r="J184" s="20"/>
    </row>
    <row r="185" spans="1:10" ht="15.75" customHeight="1" x14ac:dyDescent="0.35">
      <c r="A185" s="1"/>
      <c r="H185" s="19"/>
      <c r="I185" s="19"/>
      <c r="J185" s="20"/>
    </row>
    <row r="186" spans="1:10" ht="15.75" customHeight="1" x14ac:dyDescent="0.35">
      <c r="A186" s="1"/>
      <c r="H186" s="19"/>
      <c r="I186" s="19"/>
      <c r="J186" s="20"/>
    </row>
    <row r="187" spans="1:10" ht="15.75" customHeight="1" x14ac:dyDescent="0.35">
      <c r="A187" s="1"/>
      <c r="H187" s="19"/>
      <c r="I187" s="19"/>
      <c r="J187" s="20"/>
    </row>
    <row r="188" spans="1:10" ht="15.75" customHeight="1" x14ac:dyDescent="0.35">
      <c r="A188" s="1"/>
      <c r="H188" s="19"/>
      <c r="I188" s="19"/>
      <c r="J188" s="20"/>
    </row>
    <row r="189" spans="1:10" ht="15.75" customHeight="1" x14ac:dyDescent="0.35">
      <c r="A189" s="1"/>
      <c r="H189" s="19"/>
      <c r="I189" s="19"/>
      <c r="J189" s="20"/>
    </row>
    <row r="190" spans="1:10" ht="15.75" customHeight="1" x14ac:dyDescent="0.35">
      <c r="A190" s="1"/>
      <c r="H190" s="19"/>
      <c r="I190" s="19"/>
      <c r="J190" s="20"/>
    </row>
    <row r="191" spans="1:10" ht="15.75" customHeight="1" x14ac:dyDescent="0.35">
      <c r="A191" s="1"/>
      <c r="H191" s="19"/>
      <c r="I191" s="19"/>
      <c r="J191" s="20"/>
    </row>
    <row r="192" spans="1:10" ht="15.75" customHeight="1" x14ac:dyDescent="0.35">
      <c r="A192" s="1"/>
      <c r="H192" s="19"/>
      <c r="I192" s="19"/>
      <c r="J192" s="20"/>
    </row>
    <row r="193" spans="1:10" ht="15.75" customHeight="1" x14ac:dyDescent="0.35">
      <c r="A193" s="1"/>
      <c r="H193" s="19"/>
      <c r="I193" s="19"/>
      <c r="J193" s="20"/>
    </row>
    <row r="194" spans="1:10" ht="15.75" customHeight="1" x14ac:dyDescent="0.35">
      <c r="A194" s="1"/>
      <c r="H194" s="19"/>
      <c r="I194" s="19"/>
      <c r="J194" s="20"/>
    </row>
    <row r="195" spans="1:10" ht="15.75" customHeight="1" x14ac:dyDescent="0.35">
      <c r="A195" s="1"/>
      <c r="H195" s="19"/>
      <c r="I195" s="19"/>
      <c r="J195" s="20"/>
    </row>
    <row r="196" spans="1:10" ht="15.75" customHeight="1" x14ac:dyDescent="0.35">
      <c r="A196" s="1"/>
      <c r="H196" s="19"/>
      <c r="I196" s="19"/>
      <c r="J196" s="20"/>
    </row>
    <row r="197" spans="1:10" ht="15.75" customHeight="1" x14ac:dyDescent="0.35">
      <c r="A197" s="1"/>
      <c r="H197" s="19"/>
      <c r="I197" s="19"/>
      <c r="J197" s="20"/>
    </row>
    <row r="198" spans="1:10" ht="15.75" customHeight="1" x14ac:dyDescent="0.35">
      <c r="A198" s="1"/>
      <c r="H198" s="19"/>
      <c r="I198" s="19"/>
      <c r="J198" s="20"/>
    </row>
    <row r="199" spans="1:10" ht="15.75" customHeight="1" x14ac:dyDescent="0.35">
      <c r="A199" s="1"/>
      <c r="H199" s="19"/>
      <c r="I199" s="19"/>
      <c r="J199" s="20"/>
    </row>
    <row r="200" spans="1:10" ht="15.75" customHeight="1" x14ac:dyDescent="0.35">
      <c r="A200" s="1"/>
      <c r="H200" s="19"/>
      <c r="I200" s="19"/>
      <c r="J200" s="20"/>
    </row>
    <row r="201" spans="1:10" ht="15.75" customHeight="1" x14ac:dyDescent="0.35">
      <c r="A201" s="1"/>
      <c r="H201" s="19"/>
      <c r="I201" s="19"/>
      <c r="J201" s="20"/>
    </row>
    <row r="202" spans="1:10" ht="15.75" customHeight="1" x14ac:dyDescent="0.35">
      <c r="A202" s="1"/>
      <c r="H202" s="19"/>
      <c r="I202" s="19"/>
      <c r="J202" s="20"/>
    </row>
    <row r="203" spans="1:10" ht="15.75" customHeight="1" x14ac:dyDescent="0.35">
      <c r="A203" s="1"/>
      <c r="H203" s="19"/>
      <c r="I203" s="19"/>
      <c r="J203" s="20"/>
    </row>
    <row r="204" spans="1:10" ht="15.75" customHeight="1" x14ac:dyDescent="0.35">
      <c r="A204" s="1"/>
      <c r="H204" s="19"/>
      <c r="I204" s="19"/>
      <c r="J204" s="20"/>
    </row>
    <row r="205" spans="1:10" ht="15.75" customHeight="1" x14ac:dyDescent="0.35">
      <c r="A205" s="1"/>
      <c r="H205" s="19"/>
      <c r="I205" s="19"/>
      <c r="J205" s="20"/>
    </row>
    <row r="206" spans="1:10" ht="15.75" customHeight="1" x14ac:dyDescent="0.35">
      <c r="A206" s="1"/>
      <c r="H206" s="19"/>
      <c r="I206" s="19"/>
      <c r="J206" s="20"/>
    </row>
    <row r="207" spans="1:10" ht="15.75" customHeight="1" x14ac:dyDescent="0.35">
      <c r="A207" s="1"/>
      <c r="H207" s="19"/>
      <c r="I207" s="19"/>
      <c r="J207" s="20"/>
    </row>
    <row r="208" spans="1:10" ht="15.75" customHeight="1" x14ac:dyDescent="0.35">
      <c r="A208" s="1"/>
      <c r="H208" s="19"/>
      <c r="I208" s="19"/>
      <c r="J208" s="20"/>
    </row>
    <row r="209" spans="1:10" ht="15.75" customHeight="1" x14ac:dyDescent="0.35">
      <c r="A209" s="1"/>
      <c r="H209" s="19"/>
      <c r="I209" s="19"/>
      <c r="J209" s="20"/>
    </row>
    <row r="210" spans="1:10" ht="15.75" customHeight="1" x14ac:dyDescent="0.35">
      <c r="A210" s="1"/>
      <c r="H210" s="19"/>
      <c r="I210" s="19"/>
      <c r="J210" s="20"/>
    </row>
    <row r="211" spans="1:10" ht="15.75" customHeight="1" x14ac:dyDescent="0.35">
      <c r="A211" s="1"/>
      <c r="H211" s="19"/>
      <c r="I211" s="19"/>
      <c r="J211" s="20"/>
    </row>
    <row r="212" spans="1:10" ht="15.75" customHeight="1" x14ac:dyDescent="0.35">
      <c r="A212" s="1"/>
      <c r="H212" s="19"/>
      <c r="I212" s="19"/>
      <c r="J212" s="20"/>
    </row>
    <row r="213" spans="1:10" ht="15.75" customHeight="1" x14ac:dyDescent="0.35">
      <c r="A213" s="1"/>
      <c r="H213" s="19"/>
      <c r="I213" s="19"/>
      <c r="J213" s="20"/>
    </row>
    <row r="214" spans="1:10" ht="15.75" customHeight="1" x14ac:dyDescent="0.35">
      <c r="A214" s="1"/>
      <c r="H214" s="19"/>
      <c r="I214" s="19"/>
      <c r="J214" s="20"/>
    </row>
    <row r="215" spans="1:10" ht="15.75" customHeight="1" x14ac:dyDescent="0.35">
      <c r="A215" s="1"/>
      <c r="H215" s="19"/>
      <c r="I215" s="19"/>
      <c r="J215" s="20"/>
    </row>
    <row r="216" spans="1:10" ht="15.75" customHeight="1" x14ac:dyDescent="0.35">
      <c r="A216" s="1"/>
      <c r="H216" s="19"/>
      <c r="I216" s="19"/>
      <c r="J216" s="20"/>
    </row>
    <row r="217" spans="1:10" ht="15.75" customHeight="1" x14ac:dyDescent="0.35">
      <c r="A217" s="1"/>
      <c r="H217" s="19"/>
      <c r="I217" s="19"/>
      <c r="J217" s="20"/>
    </row>
    <row r="218" spans="1:10" ht="15.75" customHeight="1" x14ac:dyDescent="0.35">
      <c r="A218" s="1"/>
      <c r="H218" s="19"/>
      <c r="I218" s="19"/>
      <c r="J218" s="20"/>
    </row>
    <row r="219" spans="1:10" ht="15.75" customHeight="1" x14ac:dyDescent="0.35">
      <c r="A219" s="1"/>
      <c r="H219" s="19"/>
      <c r="I219" s="19"/>
      <c r="J219" s="20"/>
    </row>
    <row r="220" spans="1:10" ht="15.75" customHeight="1" x14ac:dyDescent="0.35">
      <c r="A220" s="1"/>
      <c r="H220" s="19"/>
      <c r="I220" s="19"/>
      <c r="J220" s="20"/>
    </row>
    <row r="221" spans="1:10" ht="15.75" customHeight="1" x14ac:dyDescent="0.35">
      <c r="A221" s="1"/>
      <c r="H221" s="19"/>
      <c r="I221" s="19"/>
      <c r="J221" s="20"/>
    </row>
    <row r="222" spans="1:10" ht="15.75" customHeight="1" x14ac:dyDescent="0.35">
      <c r="A222" s="1"/>
      <c r="H222" s="19"/>
      <c r="I222" s="19"/>
      <c r="J222" s="20"/>
    </row>
    <row r="223" spans="1:10" ht="15.75" customHeight="1" x14ac:dyDescent="0.35">
      <c r="A223" s="1"/>
      <c r="H223" s="19"/>
      <c r="I223" s="19"/>
      <c r="J223" s="20"/>
    </row>
    <row r="224" spans="1:10" ht="15.75" customHeight="1" x14ac:dyDescent="0.35">
      <c r="A224" s="1"/>
      <c r="H224" s="19"/>
      <c r="I224" s="19"/>
      <c r="J224" s="20"/>
    </row>
    <row r="225" spans="1:10" ht="15.75" customHeight="1" x14ac:dyDescent="0.35">
      <c r="A225" s="1"/>
      <c r="H225" s="19"/>
      <c r="I225" s="19"/>
      <c r="J225" s="20"/>
    </row>
    <row r="226" spans="1:10" ht="15.75" customHeight="1" x14ac:dyDescent="0.35">
      <c r="A226" s="1"/>
      <c r="H226" s="19"/>
      <c r="I226" s="19"/>
      <c r="J226" s="20"/>
    </row>
    <row r="227" spans="1:10" ht="15.75" customHeight="1" x14ac:dyDescent="0.35">
      <c r="A227" s="1"/>
      <c r="H227" s="19"/>
      <c r="I227" s="19"/>
      <c r="J227" s="20"/>
    </row>
    <row r="228" spans="1:10" ht="15.75" customHeight="1" x14ac:dyDescent="0.35">
      <c r="A228" s="1"/>
      <c r="H228" s="19"/>
      <c r="I228" s="19"/>
      <c r="J228" s="20"/>
    </row>
    <row r="229" spans="1:10" ht="15.75" customHeight="1" x14ac:dyDescent="0.35">
      <c r="A229" s="1"/>
      <c r="H229" s="19"/>
      <c r="I229" s="19"/>
      <c r="J229" s="20"/>
    </row>
    <row r="230" spans="1:10" ht="15.75" customHeight="1" x14ac:dyDescent="0.35">
      <c r="A230" s="1"/>
      <c r="H230" s="19"/>
      <c r="I230" s="19"/>
      <c r="J230" s="20"/>
    </row>
    <row r="231" spans="1:10" ht="15.75" customHeight="1" x14ac:dyDescent="0.35">
      <c r="A231" s="1"/>
      <c r="H231" s="19"/>
      <c r="I231" s="19"/>
      <c r="J231" s="20"/>
    </row>
    <row r="232" spans="1:10" ht="15.75" customHeight="1" x14ac:dyDescent="0.35">
      <c r="A232" s="1"/>
      <c r="H232" s="19"/>
      <c r="I232" s="19"/>
      <c r="J232" s="20"/>
    </row>
    <row r="233" spans="1:10" ht="15.75" customHeight="1" x14ac:dyDescent="0.35">
      <c r="A233" s="1"/>
      <c r="H233" s="19"/>
      <c r="I233" s="19"/>
      <c r="J233" s="20"/>
    </row>
    <row r="234" spans="1:10" ht="15.75" customHeight="1" x14ac:dyDescent="0.35">
      <c r="A234" s="1"/>
      <c r="H234" s="19"/>
      <c r="I234" s="19"/>
      <c r="J234" s="20"/>
    </row>
    <row r="235" spans="1:10" ht="15.75" customHeight="1" x14ac:dyDescent="0.35">
      <c r="A235" s="1"/>
      <c r="H235" s="19"/>
      <c r="I235" s="19"/>
      <c r="J235" s="20"/>
    </row>
    <row r="236" spans="1:10" ht="15.75" customHeight="1" x14ac:dyDescent="0.35">
      <c r="A236" s="1"/>
      <c r="H236" s="19"/>
      <c r="I236" s="19"/>
      <c r="J236" s="20"/>
    </row>
    <row r="237" spans="1:10" ht="15.75" customHeight="1" x14ac:dyDescent="0.35">
      <c r="A237" s="1"/>
      <c r="H237" s="19"/>
      <c r="I237" s="19"/>
      <c r="J237" s="20"/>
    </row>
    <row r="238" spans="1:10" ht="15.75" customHeight="1" x14ac:dyDescent="0.35">
      <c r="A238" s="1"/>
      <c r="H238" s="19"/>
      <c r="I238" s="19"/>
      <c r="J238" s="20"/>
    </row>
    <row r="239" spans="1:10" ht="15.75" customHeight="1" x14ac:dyDescent="0.35">
      <c r="A239" s="1"/>
      <c r="H239" s="19"/>
      <c r="I239" s="19"/>
      <c r="J239" s="20"/>
    </row>
    <row r="240" spans="1:10" ht="15.75" customHeight="1" x14ac:dyDescent="0.35">
      <c r="A240" s="1"/>
      <c r="H240" s="19"/>
      <c r="I240" s="19"/>
      <c r="J240" s="20"/>
    </row>
    <row r="241" spans="1:10" ht="15.75" customHeight="1" x14ac:dyDescent="0.35">
      <c r="A241" s="1"/>
      <c r="H241" s="19"/>
      <c r="I241" s="19"/>
      <c r="J241" s="20"/>
    </row>
    <row r="242" spans="1:10" ht="15.75" customHeight="1" x14ac:dyDescent="0.35">
      <c r="A242" s="1"/>
      <c r="H242" s="19"/>
      <c r="I242" s="19"/>
      <c r="J242" s="20"/>
    </row>
    <row r="243" spans="1:10" ht="15.75" customHeight="1" x14ac:dyDescent="0.35">
      <c r="A243" s="1"/>
      <c r="H243" s="19"/>
      <c r="I243" s="19"/>
      <c r="J243" s="20"/>
    </row>
    <row r="244" spans="1:10" ht="15.75" customHeight="1" x14ac:dyDescent="0.35">
      <c r="A244" s="1"/>
      <c r="H244" s="19"/>
      <c r="I244" s="19"/>
      <c r="J244" s="20"/>
    </row>
    <row r="245" spans="1:10" ht="15.75" customHeight="1" x14ac:dyDescent="0.35">
      <c r="A245" s="1"/>
      <c r="H245" s="19"/>
      <c r="I245" s="19"/>
      <c r="J245" s="20"/>
    </row>
    <row r="246" spans="1:10" ht="15.75" customHeight="1" x14ac:dyDescent="0.35"/>
    <row r="247" spans="1:10" ht="15.75" customHeight="1" x14ac:dyDescent="0.35"/>
    <row r="248" spans="1:10" ht="15.75" customHeight="1" x14ac:dyDescent="0.35"/>
  </sheetData>
  <mergeCells count="3">
    <mergeCell ref="B1:M1"/>
    <mergeCell ref="B2:M2"/>
    <mergeCell ref="B3:M3"/>
  </mergeCells>
  <pageMargins left="0.70866141732283472" right="0.70866141732283472" top="0.74803149606299213" bottom="0.74803149606299213" header="0" footer="0"/>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Z396"/>
  <sheetViews>
    <sheetView workbookViewId="0">
      <pane xSplit="3" ySplit="6" topLeftCell="D7" activePane="bottomRight" state="frozen"/>
      <selection pane="topRight" activeCell="D1" sqref="D1"/>
      <selection pane="bottomLeft" activeCell="A7" sqref="A7"/>
      <selection pane="bottomRight" activeCell="D7" sqref="D7"/>
    </sheetView>
  </sheetViews>
  <sheetFormatPr defaultColWidth="14.453125" defaultRowHeight="15" customHeight="1" x14ac:dyDescent="0.35"/>
  <cols>
    <col min="1" max="1" width="9.1796875" customWidth="1"/>
    <col min="2" max="2" width="5.453125" customWidth="1"/>
    <col min="3" max="3" width="69" customWidth="1"/>
    <col min="4" max="4" width="11.81640625" customWidth="1"/>
    <col min="5" max="5" width="14.54296875" customWidth="1"/>
    <col min="6" max="6" width="24.26953125" customWidth="1"/>
    <col min="7" max="7" width="16.81640625" customWidth="1"/>
    <col min="8" max="8" width="19.7265625" customWidth="1"/>
    <col min="9" max="9" width="19.1796875" customWidth="1"/>
    <col min="10" max="10" width="20.26953125" customWidth="1"/>
    <col min="11" max="11" width="17" customWidth="1"/>
    <col min="12" max="12" width="18.26953125" customWidth="1"/>
    <col min="13" max="13" width="17" customWidth="1"/>
    <col min="14" max="14" width="25.54296875" customWidth="1"/>
    <col min="15" max="15" width="18.453125" customWidth="1"/>
    <col min="16" max="16" width="25.54296875" customWidth="1"/>
    <col min="17" max="17" width="19.1796875" customWidth="1"/>
  </cols>
  <sheetData>
    <row r="1" spans="1:26" ht="14.5" x14ac:dyDescent="0.35">
      <c r="A1" s="1"/>
      <c r="B1" s="740" t="s">
        <v>1</v>
      </c>
      <c r="C1" s="741"/>
      <c r="D1" s="741"/>
      <c r="E1" s="741"/>
      <c r="F1" s="741"/>
      <c r="G1" s="741"/>
      <c r="H1" s="741"/>
      <c r="I1" s="741"/>
      <c r="J1" s="741"/>
      <c r="K1" s="741"/>
      <c r="L1" s="741"/>
      <c r="M1" s="741"/>
      <c r="N1" s="6"/>
      <c r="O1" s="6"/>
      <c r="P1" s="6"/>
      <c r="Q1" s="6"/>
      <c r="R1" s="6"/>
      <c r="S1" s="6"/>
      <c r="T1" s="6"/>
      <c r="U1" s="6"/>
      <c r="V1" s="6"/>
      <c r="W1" s="6"/>
      <c r="X1" s="6"/>
      <c r="Y1" s="6"/>
      <c r="Z1" s="6"/>
    </row>
    <row r="2" spans="1:26" ht="14.5" x14ac:dyDescent="0.35">
      <c r="A2" s="1"/>
      <c r="B2" s="742" t="s">
        <v>2</v>
      </c>
      <c r="C2" s="741"/>
      <c r="D2" s="741"/>
      <c r="E2" s="741"/>
      <c r="F2" s="741"/>
      <c r="G2" s="741"/>
      <c r="H2" s="741"/>
      <c r="I2" s="741"/>
      <c r="J2" s="741"/>
      <c r="K2" s="741"/>
      <c r="L2" s="741"/>
      <c r="M2" s="741"/>
      <c r="N2" s="6"/>
      <c r="O2" s="6"/>
      <c r="P2" s="6"/>
      <c r="Q2" s="6"/>
      <c r="R2" s="6"/>
      <c r="S2" s="6"/>
      <c r="T2" s="6"/>
      <c r="U2" s="6"/>
      <c r="V2" s="6"/>
      <c r="W2" s="6"/>
      <c r="X2" s="6"/>
      <c r="Y2" s="6"/>
      <c r="Z2" s="6"/>
    </row>
    <row r="3" spans="1:26" ht="14.5" x14ac:dyDescent="0.35">
      <c r="A3" s="1"/>
      <c r="B3" s="743" t="s">
        <v>388</v>
      </c>
      <c r="C3" s="741"/>
      <c r="D3" s="741"/>
      <c r="E3" s="741"/>
      <c r="F3" s="741"/>
      <c r="G3" s="741"/>
      <c r="H3" s="741"/>
      <c r="I3" s="741"/>
      <c r="J3" s="741"/>
      <c r="K3" s="741"/>
      <c r="L3" s="741"/>
      <c r="M3" s="741"/>
      <c r="N3" s="6"/>
      <c r="O3" s="6"/>
      <c r="P3" s="6"/>
      <c r="Q3" s="6"/>
      <c r="R3" s="6"/>
      <c r="S3" s="6"/>
      <c r="T3" s="6"/>
      <c r="U3" s="6"/>
      <c r="V3" s="6"/>
      <c r="W3" s="6"/>
      <c r="X3" s="6"/>
      <c r="Y3" s="6"/>
      <c r="Z3" s="6"/>
    </row>
    <row r="4" spans="1:26" ht="14.5" x14ac:dyDescent="0.35">
      <c r="A4" s="1"/>
      <c r="B4" s="4"/>
      <c r="C4" s="3"/>
      <c r="D4" s="2"/>
      <c r="E4" s="4"/>
      <c r="F4" s="4"/>
      <c r="G4" s="4"/>
      <c r="H4" s="4"/>
      <c r="I4" s="4"/>
      <c r="J4" s="4"/>
      <c r="K4" s="4"/>
      <c r="L4" s="4"/>
      <c r="M4" s="4"/>
      <c r="N4" s="6"/>
      <c r="O4" s="6"/>
      <c r="P4" s="6"/>
      <c r="Q4" s="6"/>
      <c r="R4" s="6"/>
      <c r="S4" s="6"/>
      <c r="T4" s="6"/>
      <c r="U4" s="6"/>
      <c r="V4" s="6"/>
      <c r="W4" s="6"/>
      <c r="X4" s="6"/>
      <c r="Y4" s="6"/>
      <c r="Z4" s="6"/>
    </row>
    <row r="5" spans="1:26" ht="14.5" x14ac:dyDescent="0.35">
      <c r="A5" s="102" t="s">
        <v>4</v>
      </c>
      <c r="B5" s="65"/>
      <c r="C5" s="65" t="s">
        <v>4</v>
      </c>
      <c r="D5" s="66" t="s">
        <v>4</v>
      </c>
      <c r="E5" s="64" t="s">
        <v>4</v>
      </c>
      <c r="F5" s="64" t="s">
        <v>4</v>
      </c>
      <c r="G5" s="64" t="s">
        <v>4</v>
      </c>
      <c r="H5" s="64" t="s">
        <v>4</v>
      </c>
      <c r="I5" s="64" t="s">
        <v>4</v>
      </c>
      <c r="J5" s="67" t="s">
        <v>5</v>
      </c>
      <c r="K5" s="64" t="s">
        <v>4</v>
      </c>
      <c r="L5" s="64" t="s">
        <v>4</v>
      </c>
      <c r="M5" s="64" t="s">
        <v>4</v>
      </c>
      <c r="N5" s="8" t="s">
        <v>4</v>
      </c>
      <c r="O5" s="67" t="s">
        <v>5</v>
      </c>
      <c r="P5" s="45" t="s">
        <v>4</v>
      </c>
      <c r="Q5" s="67" t="s">
        <v>5</v>
      </c>
      <c r="R5" s="6"/>
      <c r="S5" s="6"/>
      <c r="T5" s="6"/>
      <c r="U5" s="6"/>
      <c r="V5" s="6"/>
      <c r="W5" s="6"/>
      <c r="X5" s="6"/>
      <c r="Y5" s="6"/>
      <c r="Z5" s="6"/>
    </row>
    <row r="6" spans="1:26" ht="39.75" customHeight="1" x14ac:dyDescent="0.35">
      <c r="A6" s="103" t="s">
        <v>6</v>
      </c>
      <c r="B6" s="103" t="s">
        <v>7</v>
      </c>
      <c r="C6" s="103" t="s">
        <v>8</v>
      </c>
      <c r="D6" s="9" t="s">
        <v>9</v>
      </c>
      <c r="E6" s="103" t="s">
        <v>10</v>
      </c>
      <c r="F6" s="103" t="s">
        <v>11</v>
      </c>
      <c r="G6" s="104" t="s">
        <v>12</v>
      </c>
      <c r="H6" s="10" t="s">
        <v>13</v>
      </c>
      <c r="I6" s="10" t="s">
        <v>14</v>
      </c>
      <c r="J6" s="25" t="s">
        <v>15</v>
      </c>
      <c r="K6" s="25" t="s">
        <v>16</v>
      </c>
      <c r="L6" s="11" t="s">
        <v>17</v>
      </c>
      <c r="M6" s="103" t="s">
        <v>18</v>
      </c>
      <c r="N6" s="25" t="s">
        <v>19</v>
      </c>
      <c r="O6" s="103" t="s">
        <v>92</v>
      </c>
      <c r="P6" s="11" t="s">
        <v>93</v>
      </c>
      <c r="Q6" s="9" t="s">
        <v>94</v>
      </c>
    </row>
    <row r="7" spans="1:26" ht="29" x14ac:dyDescent="0.35">
      <c r="A7" s="40">
        <v>1</v>
      </c>
      <c r="B7" s="46"/>
      <c r="C7" s="105" t="s">
        <v>389</v>
      </c>
      <c r="D7" s="106" t="s">
        <v>118</v>
      </c>
      <c r="E7" s="107" t="s">
        <v>23</v>
      </c>
      <c r="F7" s="108" t="s">
        <v>101</v>
      </c>
      <c r="G7" s="109">
        <v>1276396992</v>
      </c>
      <c r="H7" s="110">
        <v>45017</v>
      </c>
      <c r="I7" s="111">
        <v>45382</v>
      </c>
      <c r="J7" s="112">
        <f t="shared" ref="J7:J23" si="0">DATEDIF(H7,I7,"d")</f>
        <v>365</v>
      </c>
      <c r="K7" s="110">
        <v>44958</v>
      </c>
      <c r="L7" s="113">
        <v>45016</v>
      </c>
      <c r="M7" s="114" t="s">
        <v>25</v>
      </c>
      <c r="N7" s="115">
        <v>0.75</v>
      </c>
      <c r="O7" s="72">
        <f t="shared" ref="O7:O23" si="1">N7*G7</f>
        <v>957297744</v>
      </c>
      <c r="P7" s="71">
        <v>0.99002372457652876</v>
      </c>
      <c r="Q7" s="72">
        <f t="shared" ref="Q7:Q23" si="2">P7*G7</f>
        <v>1263663304.0581179</v>
      </c>
      <c r="R7" s="73"/>
      <c r="S7" s="73"/>
      <c r="T7" s="73"/>
      <c r="U7" s="73"/>
      <c r="V7" s="73"/>
      <c r="W7" s="73"/>
      <c r="X7" s="73"/>
      <c r="Y7" s="73"/>
      <c r="Z7" s="73"/>
    </row>
    <row r="8" spans="1:26" ht="15.75" customHeight="1" x14ac:dyDescent="0.35">
      <c r="A8" s="12">
        <v>2</v>
      </c>
      <c r="B8" s="13"/>
      <c r="C8" s="116" t="s">
        <v>390</v>
      </c>
      <c r="D8" s="106" t="s">
        <v>118</v>
      </c>
      <c r="E8" s="107" t="s">
        <v>23</v>
      </c>
      <c r="F8" s="107" t="s">
        <v>101</v>
      </c>
      <c r="G8" s="117">
        <v>883531584</v>
      </c>
      <c r="H8" s="110">
        <v>45017</v>
      </c>
      <c r="I8" s="118">
        <v>45565</v>
      </c>
      <c r="J8" s="119">
        <f t="shared" si="0"/>
        <v>548</v>
      </c>
      <c r="K8" s="118">
        <v>44958</v>
      </c>
      <c r="L8" s="120">
        <v>45016</v>
      </c>
      <c r="M8" s="121" t="s">
        <v>25</v>
      </c>
      <c r="N8" s="122">
        <v>0.75</v>
      </c>
      <c r="O8" s="77">
        <f t="shared" si="1"/>
        <v>662648688</v>
      </c>
      <c r="P8" s="76">
        <v>1</v>
      </c>
      <c r="Q8" s="77">
        <f t="shared" si="2"/>
        <v>883531584</v>
      </c>
      <c r="R8" s="6"/>
      <c r="S8" s="6"/>
      <c r="T8" s="6"/>
      <c r="U8" s="6"/>
      <c r="V8" s="6"/>
      <c r="W8" s="6"/>
      <c r="X8" s="6"/>
      <c r="Y8" s="6"/>
      <c r="Z8" s="6"/>
    </row>
    <row r="9" spans="1:26" ht="43.5" x14ac:dyDescent="0.35">
      <c r="A9" s="40">
        <v>3</v>
      </c>
      <c r="B9" s="40"/>
      <c r="C9" s="123" t="s">
        <v>391</v>
      </c>
      <c r="D9" s="106" t="s">
        <v>118</v>
      </c>
      <c r="E9" s="107" t="s">
        <v>23</v>
      </c>
      <c r="F9" s="108" t="s">
        <v>97</v>
      </c>
      <c r="G9" s="124">
        <v>5397238122.0711136</v>
      </c>
      <c r="H9" s="110">
        <v>45017</v>
      </c>
      <c r="I9" s="111">
        <v>45747</v>
      </c>
      <c r="J9" s="112">
        <f t="shared" si="0"/>
        <v>730</v>
      </c>
      <c r="K9" s="110">
        <v>44958</v>
      </c>
      <c r="L9" s="113">
        <v>45016</v>
      </c>
      <c r="M9" s="114" t="s">
        <v>25</v>
      </c>
      <c r="N9" s="115">
        <v>0.9</v>
      </c>
      <c r="O9" s="72">
        <f t="shared" si="1"/>
        <v>4857514309.8640022</v>
      </c>
      <c r="P9" s="71">
        <v>0.99445678615828348</v>
      </c>
      <c r="Q9" s="72">
        <f t="shared" si="2"/>
        <v>5367320077.0058088</v>
      </c>
      <c r="R9" s="41"/>
      <c r="S9" s="41"/>
      <c r="T9" s="41"/>
      <c r="U9" s="41"/>
      <c r="V9" s="41"/>
      <c r="W9" s="41"/>
      <c r="X9" s="41"/>
      <c r="Y9" s="41"/>
      <c r="Z9" s="41"/>
    </row>
    <row r="10" spans="1:26" ht="29" x14ac:dyDescent="0.35">
      <c r="A10" s="12">
        <v>4</v>
      </c>
      <c r="B10" s="40"/>
      <c r="C10" s="123" t="s">
        <v>392</v>
      </c>
      <c r="D10" s="106" t="s">
        <v>118</v>
      </c>
      <c r="E10" s="107" t="s">
        <v>23</v>
      </c>
      <c r="F10" s="108" t="s">
        <v>97</v>
      </c>
      <c r="G10" s="124">
        <v>4868801281.9572744</v>
      </c>
      <c r="H10" s="110">
        <v>45017</v>
      </c>
      <c r="I10" s="111">
        <v>45747</v>
      </c>
      <c r="J10" s="112">
        <f t="shared" si="0"/>
        <v>730</v>
      </c>
      <c r="K10" s="110">
        <v>44958</v>
      </c>
      <c r="L10" s="113">
        <v>45016</v>
      </c>
      <c r="M10" s="114" t="s">
        <v>25</v>
      </c>
      <c r="N10" s="115">
        <v>0.9</v>
      </c>
      <c r="O10" s="72">
        <f t="shared" si="1"/>
        <v>4381921153.7615471</v>
      </c>
      <c r="P10" s="71">
        <v>0.9945551275118597</v>
      </c>
      <c r="Q10" s="72">
        <f t="shared" si="2"/>
        <v>4842291279.8069229</v>
      </c>
      <c r="R10" s="41"/>
      <c r="S10" s="41"/>
      <c r="T10" s="41"/>
      <c r="U10" s="41"/>
      <c r="V10" s="41"/>
      <c r="W10" s="41"/>
      <c r="X10" s="41"/>
      <c r="Y10" s="41"/>
      <c r="Z10" s="41"/>
    </row>
    <row r="11" spans="1:26" ht="42.75" customHeight="1" x14ac:dyDescent="0.35">
      <c r="A11" s="40">
        <v>5</v>
      </c>
      <c r="B11" s="40"/>
      <c r="C11" s="123" t="s">
        <v>393</v>
      </c>
      <c r="D11" s="106" t="s">
        <v>118</v>
      </c>
      <c r="E11" s="107" t="s">
        <v>23</v>
      </c>
      <c r="F11" s="108" t="s">
        <v>97</v>
      </c>
      <c r="G11" s="124">
        <v>5818088784.0408392</v>
      </c>
      <c r="H11" s="110">
        <v>45017</v>
      </c>
      <c r="I11" s="111">
        <v>45747</v>
      </c>
      <c r="J11" s="112">
        <f t="shared" si="0"/>
        <v>730</v>
      </c>
      <c r="K11" s="110">
        <v>44958</v>
      </c>
      <c r="L11" s="113">
        <v>45016</v>
      </c>
      <c r="M11" s="114" t="s">
        <v>25</v>
      </c>
      <c r="N11" s="115">
        <v>0.9</v>
      </c>
      <c r="O11" s="72">
        <f t="shared" si="1"/>
        <v>5236279905.636755</v>
      </c>
      <c r="P11" s="71">
        <v>0.99434169288829788</v>
      </c>
      <c r="Q11" s="72">
        <f t="shared" si="2"/>
        <v>5785168250.8975868</v>
      </c>
      <c r="R11" s="41"/>
      <c r="S11" s="41"/>
      <c r="T11" s="41"/>
      <c r="U11" s="41"/>
      <c r="V11" s="41"/>
      <c r="W11" s="41"/>
      <c r="X11" s="41"/>
      <c r="Y11" s="41"/>
      <c r="Z11" s="41"/>
    </row>
    <row r="12" spans="1:26" ht="43.5" x14ac:dyDescent="0.35">
      <c r="A12" s="12">
        <v>6</v>
      </c>
      <c r="B12" s="40"/>
      <c r="C12" s="123" t="s">
        <v>394</v>
      </c>
      <c r="D12" s="106" t="s">
        <v>118</v>
      </c>
      <c r="E12" s="107" t="s">
        <v>23</v>
      </c>
      <c r="F12" s="108" t="s">
        <v>97</v>
      </c>
      <c r="G12" s="124">
        <v>5816670189.2040482</v>
      </c>
      <c r="H12" s="110">
        <v>45017</v>
      </c>
      <c r="I12" s="111">
        <v>45747</v>
      </c>
      <c r="J12" s="112">
        <f t="shared" si="0"/>
        <v>730</v>
      </c>
      <c r="K12" s="110">
        <v>44958</v>
      </c>
      <c r="L12" s="113">
        <v>45016</v>
      </c>
      <c r="M12" s="114" t="s">
        <v>25</v>
      </c>
      <c r="N12" s="115">
        <v>0.9</v>
      </c>
      <c r="O12" s="72">
        <f t="shared" si="1"/>
        <v>5235003170.2836437</v>
      </c>
      <c r="P12" s="71">
        <v>0.99175975334696198</v>
      </c>
      <c r="Q12" s="72">
        <f t="shared" si="2"/>
        <v>5768739392.1456337</v>
      </c>
      <c r="R12" s="41"/>
      <c r="S12" s="41"/>
      <c r="T12" s="41"/>
      <c r="U12" s="41"/>
      <c r="V12" s="41"/>
      <c r="W12" s="41"/>
      <c r="X12" s="41"/>
      <c r="Y12" s="41"/>
      <c r="Z12" s="41"/>
    </row>
    <row r="13" spans="1:26" ht="29" x14ac:dyDescent="0.35">
      <c r="A13" s="40">
        <v>7</v>
      </c>
      <c r="B13" s="40"/>
      <c r="C13" s="123" t="s">
        <v>395</v>
      </c>
      <c r="D13" s="106" t="s">
        <v>118</v>
      </c>
      <c r="E13" s="107" t="s">
        <v>23</v>
      </c>
      <c r="F13" s="108" t="s">
        <v>97</v>
      </c>
      <c r="G13" s="124">
        <v>4421329215.8770494</v>
      </c>
      <c r="H13" s="110">
        <v>45017</v>
      </c>
      <c r="I13" s="111">
        <v>45747</v>
      </c>
      <c r="J13" s="112">
        <f t="shared" si="0"/>
        <v>730</v>
      </c>
      <c r="K13" s="110">
        <v>44958</v>
      </c>
      <c r="L13" s="113">
        <v>45016</v>
      </c>
      <c r="M13" s="114" t="s">
        <v>25</v>
      </c>
      <c r="N13" s="115">
        <v>0.9</v>
      </c>
      <c r="O13" s="72">
        <f t="shared" si="1"/>
        <v>3979196294.2893448</v>
      </c>
      <c r="P13" s="71">
        <v>0.99121371510231704</v>
      </c>
      <c r="Q13" s="72">
        <f t="shared" si="2"/>
        <v>4382482157.7599049</v>
      </c>
      <c r="R13" s="41"/>
      <c r="S13" s="41"/>
      <c r="T13" s="41"/>
      <c r="U13" s="41"/>
      <c r="V13" s="41"/>
      <c r="W13" s="41"/>
      <c r="X13" s="41"/>
      <c r="Y13" s="41"/>
      <c r="Z13" s="41"/>
    </row>
    <row r="14" spans="1:26" ht="29" x14ac:dyDescent="0.35">
      <c r="A14" s="12">
        <v>8</v>
      </c>
      <c r="B14" s="40"/>
      <c r="C14" s="123" t="s">
        <v>396</v>
      </c>
      <c r="D14" s="106" t="s">
        <v>118</v>
      </c>
      <c r="E14" s="107" t="s">
        <v>23</v>
      </c>
      <c r="F14" s="108" t="s">
        <v>97</v>
      </c>
      <c r="G14" s="124">
        <v>3217222695.2856779</v>
      </c>
      <c r="H14" s="110">
        <v>45017</v>
      </c>
      <c r="I14" s="111">
        <v>45747</v>
      </c>
      <c r="J14" s="112">
        <f t="shared" si="0"/>
        <v>730</v>
      </c>
      <c r="K14" s="110">
        <v>44958</v>
      </c>
      <c r="L14" s="113">
        <v>45016</v>
      </c>
      <c r="M14" s="114" t="s">
        <v>25</v>
      </c>
      <c r="N14" s="115">
        <v>0.9</v>
      </c>
      <c r="O14" s="72">
        <f t="shared" si="1"/>
        <v>2895500425.7571101</v>
      </c>
      <c r="P14" s="71">
        <v>1</v>
      </c>
      <c r="Q14" s="72">
        <f t="shared" si="2"/>
        <v>3217222695.2856779</v>
      </c>
      <c r="R14" s="41"/>
      <c r="S14" s="41"/>
      <c r="T14" s="41"/>
      <c r="U14" s="41"/>
      <c r="V14" s="41"/>
      <c r="W14" s="41"/>
      <c r="X14" s="41"/>
      <c r="Y14" s="41"/>
      <c r="Z14" s="41"/>
    </row>
    <row r="15" spans="1:26" ht="29" x14ac:dyDescent="0.35">
      <c r="A15" s="40">
        <v>9</v>
      </c>
      <c r="B15" s="40"/>
      <c r="C15" s="123" t="s">
        <v>397</v>
      </c>
      <c r="D15" s="106" t="s">
        <v>118</v>
      </c>
      <c r="E15" s="107" t="s">
        <v>23</v>
      </c>
      <c r="F15" s="108" t="s">
        <v>97</v>
      </c>
      <c r="G15" s="124">
        <v>5392752778.3784246</v>
      </c>
      <c r="H15" s="110">
        <v>45017</v>
      </c>
      <c r="I15" s="111">
        <v>45747</v>
      </c>
      <c r="J15" s="112">
        <f t="shared" si="0"/>
        <v>730</v>
      </c>
      <c r="K15" s="110">
        <v>44958</v>
      </c>
      <c r="L15" s="113">
        <v>45016</v>
      </c>
      <c r="M15" s="114" t="s">
        <v>25</v>
      </c>
      <c r="N15" s="115">
        <v>0.9</v>
      </c>
      <c r="O15" s="72">
        <f t="shared" si="1"/>
        <v>4853477500.5405827</v>
      </c>
      <c r="P15" s="71">
        <v>0.9879511256922866</v>
      </c>
      <c r="Q15" s="72">
        <f t="shared" si="2"/>
        <v>5327776177.9791708</v>
      </c>
      <c r="R15" s="41"/>
      <c r="S15" s="41"/>
      <c r="T15" s="41"/>
      <c r="U15" s="41"/>
      <c r="V15" s="41"/>
      <c r="W15" s="41"/>
      <c r="X15" s="41"/>
      <c r="Y15" s="41"/>
      <c r="Z15" s="41"/>
    </row>
    <row r="16" spans="1:26" ht="43.5" x14ac:dyDescent="0.35">
      <c r="A16" s="12">
        <v>10</v>
      </c>
      <c r="B16" s="40"/>
      <c r="C16" s="123" t="s">
        <v>398</v>
      </c>
      <c r="D16" s="106" t="s">
        <v>118</v>
      </c>
      <c r="E16" s="107" t="s">
        <v>23</v>
      </c>
      <c r="F16" s="108" t="s">
        <v>97</v>
      </c>
      <c r="G16" s="124">
        <v>4972994976.4534006</v>
      </c>
      <c r="H16" s="110">
        <v>45017</v>
      </c>
      <c r="I16" s="111">
        <v>45747</v>
      </c>
      <c r="J16" s="112">
        <f t="shared" si="0"/>
        <v>730</v>
      </c>
      <c r="K16" s="110">
        <v>44958</v>
      </c>
      <c r="L16" s="113">
        <v>45016</v>
      </c>
      <c r="M16" s="114" t="s">
        <v>25</v>
      </c>
      <c r="N16" s="115">
        <v>0.9</v>
      </c>
      <c r="O16" s="72">
        <f t="shared" si="1"/>
        <v>4475695478.8080606</v>
      </c>
      <c r="P16" s="71">
        <v>0.99443740649911383</v>
      </c>
      <c r="Q16" s="72">
        <f t="shared" si="2"/>
        <v>4945332226.9174414</v>
      </c>
      <c r="R16" s="41"/>
      <c r="S16" s="41"/>
      <c r="T16" s="41"/>
      <c r="U16" s="41"/>
      <c r="V16" s="41"/>
      <c r="W16" s="41"/>
      <c r="X16" s="41"/>
      <c r="Y16" s="41"/>
      <c r="Z16" s="41"/>
    </row>
    <row r="17" spans="1:26" ht="43.5" x14ac:dyDescent="0.35">
      <c r="A17" s="40">
        <v>11</v>
      </c>
      <c r="B17" s="40"/>
      <c r="C17" s="123" t="s">
        <v>399</v>
      </c>
      <c r="D17" s="106" t="s">
        <v>118</v>
      </c>
      <c r="E17" s="107" t="s">
        <v>23</v>
      </c>
      <c r="F17" s="108" t="s">
        <v>97</v>
      </c>
      <c r="G17" s="124">
        <v>5353928615.4039192</v>
      </c>
      <c r="H17" s="110">
        <v>45017</v>
      </c>
      <c r="I17" s="111">
        <v>46477</v>
      </c>
      <c r="J17" s="112">
        <f t="shared" si="0"/>
        <v>1460</v>
      </c>
      <c r="K17" s="110">
        <v>44958</v>
      </c>
      <c r="L17" s="113">
        <v>45016</v>
      </c>
      <c r="M17" s="114" t="s">
        <v>25</v>
      </c>
      <c r="N17" s="115">
        <v>0.9</v>
      </c>
      <c r="O17" s="72">
        <f t="shared" si="1"/>
        <v>4818535753.8635273</v>
      </c>
      <c r="P17" s="71">
        <v>0.99443740649911383</v>
      </c>
      <c r="Q17" s="72">
        <f t="shared" si="2"/>
        <v>5324146886.8836651</v>
      </c>
      <c r="R17" s="41"/>
      <c r="S17" s="41"/>
      <c r="T17" s="41"/>
      <c r="U17" s="41"/>
      <c r="V17" s="41"/>
      <c r="W17" s="41"/>
      <c r="X17" s="41"/>
      <c r="Y17" s="41"/>
      <c r="Z17" s="41"/>
    </row>
    <row r="18" spans="1:26" ht="43.5" x14ac:dyDescent="0.35">
      <c r="A18" s="12">
        <v>12</v>
      </c>
      <c r="B18" s="40"/>
      <c r="C18" s="123" t="s">
        <v>400</v>
      </c>
      <c r="D18" s="106" t="s">
        <v>118</v>
      </c>
      <c r="E18" s="107" t="s">
        <v>23</v>
      </c>
      <c r="F18" s="108" t="s">
        <v>97</v>
      </c>
      <c r="G18" s="124">
        <v>4856375867.9413576</v>
      </c>
      <c r="H18" s="110">
        <v>45017</v>
      </c>
      <c r="I18" s="111">
        <v>46477</v>
      </c>
      <c r="J18" s="112">
        <f t="shared" si="0"/>
        <v>1460</v>
      </c>
      <c r="K18" s="110">
        <v>44958</v>
      </c>
      <c r="L18" s="113">
        <v>45016</v>
      </c>
      <c r="M18" s="114" t="s">
        <v>25</v>
      </c>
      <c r="N18" s="115">
        <v>0.9</v>
      </c>
      <c r="O18" s="72">
        <f t="shared" si="1"/>
        <v>4370738281.1472216</v>
      </c>
      <c r="P18" s="71">
        <v>0.99443740649911383</v>
      </c>
      <c r="Q18" s="72">
        <f t="shared" si="2"/>
        <v>4829361823.1004868</v>
      </c>
      <c r="R18" s="41"/>
      <c r="S18" s="41"/>
      <c r="T18" s="41"/>
      <c r="U18" s="41"/>
      <c r="V18" s="41"/>
      <c r="W18" s="41"/>
      <c r="X18" s="41"/>
      <c r="Y18" s="41"/>
      <c r="Z18" s="41"/>
    </row>
    <row r="19" spans="1:26" ht="29" x14ac:dyDescent="0.35">
      <c r="A19" s="40">
        <v>13</v>
      </c>
      <c r="B19" s="40"/>
      <c r="C19" s="123" t="s">
        <v>401</v>
      </c>
      <c r="D19" s="106" t="s">
        <v>118</v>
      </c>
      <c r="E19" s="107" t="s">
        <v>23</v>
      </c>
      <c r="F19" s="108" t="s">
        <v>97</v>
      </c>
      <c r="G19" s="124">
        <v>4416222379.7974758</v>
      </c>
      <c r="H19" s="110">
        <v>45017</v>
      </c>
      <c r="I19" s="111">
        <v>45747</v>
      </c>
      <c r="J19" s="112">
        <f t="shared" si="0"/>
        <v>730</v>
      </c>
      <c r="K19" s="110">
        <v>44958</v>
      </c>
      <c r="L19" s="113">
        <v>45016</v>
      </c>
      <c r="M19" s="114" t="s">
        <v>25</v>
      </c>
      <c r="N19" s="115">
        <v>0.9</v>
      </c>
      <c r="O19" s="72">
        <f t="shared" si="1"/>
        <v>3974600141.8177285</v>
      </c>
      <c r="P19" s="71">
        <v>0.99420778121280839</v>
      </c>
      <c r="Q19" s="72">
        <f t="shared" si="2"/>
        <v>4390642653.5607967</v>
      </c>
      <c r="R19" s="41"/>
      <c r="S19" s="41"/>
      <c r="T19" s="41"/>
      <c r="U19" s="41"/>
      <c r="V19" s="41"/>
      <c r="W19" s="41"/>
      <c r="X19" s="41"/>
      <c r="Y19" s="41"/>
      <c r="Z19" s="41"/>
    </row>
    <row r="20" spans="1:26" ht="39.75" customHeight="1" x14ac:dyDescent="0.35">
      <c r="A20" s="12">
        <v>14</v>
      </c>
      <c r="B20" s="40"/>
      <c r="C20" s="123" t="s">
        <v>402</v>
      </c>
      <c r="D20" s="106" t="s">
        <v>118</v>
      </c>
      <c r="E20" s="107" t="s">
        <v>23</v>
      </c>
      <c r="F20" s="108" t="s">
        <v>97</v>
      </c>
      <c r="G20" s="124">
        <v>3049390695.2856779</v>
      </c>
      <c r="H20" s="110">
        <v>45017</v>
      </c>
      <c r="I20" s="111">
        <v>46112</v>
      </c>
      <c r="J20" s="112">
        <f t="shared" si="0"/>
        <v>1095</v>
      </c>
      <c r="K20" s="110">
        <v>44958</v>
      </c>
      <c r="L20" s="113">
        <v>45016</v>
      </c>
      <c r="M20" s="114" t="s">
        <v>25</v>
      </c>
      <c r="N20" s="115">
        <v>0.9</v>
      </c>
      <c r="O20" s="72">
        <f t="shared" si="1"/>
        <v>2744451625.7571101</v>
      </c>
      <c r="P20" s="71">
        <v>0.99117731601361847</v>
      </c>
      <c r="Q20" s="72">
        <f t="shared" si="2"/>
        <v>3022486884.8301601</v>
      </c>
      <c r="R20" s="41"/>
      <c r="S20" s="41"/>
      <c r="T20" s="41"/>
      <c r="U20" s="41"/>
      <c r="V20" s="41"/>
      <c r="W20" s="41"/>
      <c r="X20" s="41"/>
      <c r="Y20" s="41"/>
      <c r="Z20" s="41"/>
    </row>
    <row r="21" spans="1:26" ht="15.75" customHeight="1" x14ac:dyDescent="0.35">
      <c r="A21" s="40">
        <v>15</v>
      </c>
      <c r="B21" s="40"/>
      <c r="C21" s="123" t="s">
        <v>403</v>
      </c>
      <c r="D21" s="106" t="s">
        <v>118</v>
      </c>
      <c r="E21" s="107" t="s">
        <v>23</v>
      </c>
      <c r="F21" s="108" t="s">
        <v>97</v>
      </c>
      <c r="G21" s="124">
        <v>3703839014.804678</v>
      </c>
      <c r="H21" s="110">
        <v>45017</v>
      </c>
      <c r="I21" s="111">
        <v>46112</v>
      </c>
      <c r="J21" s="112">
        <f t="shared" si="0"/>
        <v>1095</v>
      </c>
      <c r="K21" s="110">
        <v>44958</v>
      </c>
      <c r="L21" s="113">
        <v>45016</v>
      </c>
      <c r="M21" s="114" t="s">
        <v>25</v>
      </c>
      <c r="N21" s="115">
        <v>0.9</v>
      </c>
      <c r="O21" s="72">
        <f t="shared" si="1"/>
        <v>3333455113.3242102</v>
      </c>
      <c r="P21" s="71">
        <v>1</v>
      </c>
      <c r="Q21" s="72">
        <f t="shared" si="2"/>
        <v>3703839014.804678</v>
      </c>
      <c r="R21" s="41"/>
      <c r="S21" s="41"/>
      <c r="T21" s="41"/>
      <c r="U21" s="41"/>
      <c r="V21" s="41"/>
      <c r="W21" s="41"/>
      <c r="X21" s="41"/>
      <c r="Y21" s="41"/>
      <c r="Z21" s="41"/>
    </row>
    <row r="22" spans="1:26" ht="15.75" customHeight="1" x14ac:dyDescent="0.35">
      <c r="A22" s="12">
        <v>16</v>
      </c>
      <c r="B22" s="40"/>
      <c r="C22" s="123" t="s">
        <v>404</v>
      </c>
      <c r="D22" s="106" t="s">
        <v>118</v>
      </c>
      <c r="E22" s="107" t="s">
        <v>23</v>
      </c>
      <c r="F22" s="108" t="s">
        <v>97</v>
      </c>
      <c r="G22" s="124">
        <v>5295225218.6293669</v>
      </c>
      <c r="H22" s="110">
        <v>45017</v>
      </c>
      <c r="I22" s="111">
        <v>46477</v>
      </c>
      <c r="J22" s="112">
        <f t="shared" si="0"/>
        <v>1460</v>
      </c>
      <c r="K22" s="110">
        <v>44958</v>
      </c>
      <c r="L22" s="113">
        <v>45016</v>
      </c>
      <c r="M22" s="114" t="s">
        <v>25</v>
      </c>
      <c r="N22" s="115">
        <v>0.9</v>
      </c>
      <c r="O22" s="72">
        <f t="shared" si="1"/>
        <v>4765702696.7664299</v>
      </c>
      <c r="P22" s="71">
        <v>1</v>
      </c>
      <c r="Q22" s="72">
        <f t="shared" si="2"/>
        <v>5295225218.6293669</v>
      </c>
      <c r="R22" s="41"/>
      <c r="S22" s="41"/>
      <c r="T22" s="41"/>
      <c r="U22" s="41"/>
      <c r="V22" s="41"/>
      <c r="W22" s="41"/>
      <c r="X22" s="41"/>
      <c r="Y22" s="41"/>
      <c r="Z22" s="41"/>
    </row>
    <row r="23" spans="1:26" ht="15.75" customHeight="1" x14ac:dyDescent="0.35">
      <c r="A23" s="40">
        <v>17</v>
      </c>
      <c r="B23" s="40"/>
      <c r="C23" s="123" t="s">
        <v>405</v>
      </c>
      <c r="D23" s="106" t="s">
        <v>118</v>
      </c>
      <c r="E23" s="107" t="s">
        <v>23</v>
      </c>
      <c r="F23" s="108" t="s">
        <v>97</v>
      </c>
      <c r="G23" s="109">
        <v>3385900756.2196178</v>
      </c>
      <c r="H23" s="110">
        <v>45017</v>
      </c>
      <c r="I23" s="111">
        <v>46477</v>
      </c>
      <c r="J23" s="112">
        <f t="shared" si="0"/>
        <v>1460</v>
      </c>
      <c r="K23" s="110">
        <v>44958</v>
      </c>
      <c r="L23" s="113">
        <v>45016</v>
      </c>
      <c r="M23" s="114" t="s">
        <v>25</v>
      </c>
      <c r="N23" s="115">
        <v>0.9</v>
      </c>
      <c r="O23" s="72">
        <f t="shared" si="1"/>
        <v>3047310680.5976563</v>
      </c>
      <c r="P23" s="71">
        <v>1</v>
      </c>
      <c r="Q23" s="72">
        <f t="shared" si="2"/>
        <v>3385900756.2196178</v>
      </c>
      <c r="R23" s="41"/>
      <c r="S23" s="41"/>
      <c r="T23" s="41"/>
      <c r="U23" s="41"/>
      <c r="V23" s="41"/>
      <c r="W23" s="41"/>
      <c r="X23" s="41"/>
      <c r="Y23" s="41"/>
      <c r="Z23" s="41"/>
    </row>
    <row r="24" spans="1:26" ht="15.75" customHeight="1" x14ac:dyDescent="0.35">
      <c r="A24" s="12">
        <v>18</v>
      </c>
      <c r="B24" s="13"/>
      <c r="C24" s="116" t="s">
        <v>406</v>
      </c>
      <c r="D24" s="106" t="s">
        <v>118</v>
      </c>
      <c r="E24" s="107" t="s">
        <v>23</v>
      </c>
      <c r="F24" s="107" t="s">
        <v>101</v>
      </c>
      <c r="G24" s="117">
        <v>1764159621.1199999</v>
      </c>
      <c r="H24" s="118">
        <v>45017</v>
      </c>
      <c r="I24" s="125">
        <v>46477</v>
      </c>
      <c r="J24" s="119">
        <v>1460</v>
      </c>
      <c r="K24" s="118">
        <v>44958</v>
      </c>
      <c r="L24" s="120">
        <v>45016</v>
      </c>
      <c r="M24" s="121" t="s">
        <v>25</v>
      </c>
      <c r="N24" s="122">
        <v>0.75</v>
      </c>
      <c r="O24" s="77">
        <v>1323119715.8399999</v>
      </c>
      <c r="P24" s="76">
        <v>1</v>
      </c>
      <c r="Q24" s="77">
        <v>1764159621.1199999</v>
      </c>
      <c r="R24" s="6"/>
      <c r="S24" s="6"/>
      <c r="T24" s="6"/>
      <c r="U24" s="6"/>
      <c r="V24" s="6"/>
      <c r="W24" s="6"/>
      <c r="X24" s="6"/>
      <c r="Y24" s="6"/>
      <c r="Z24" s="6"/>
    </row>
    <row r="25" spans="1:26" ht="15.75" customHeight="1" x14ac:dyDescent="0.35">
      <c r="A25" s="40">
        <v>19</v>
      </c>
      <c r="B25" s="13"/>
      <c r="C25" s="116" t="s">
        <v>407</v>
      </c>
      <c r="D25" s="106" t="s">
        <v>118</v>
      </c>
      <c r="E25" s="107" t="s">
        <v>23</v>
      </c>
      <c r="F25" s="107" t="s">
        <v>101</v>
      </c>
      <c r="G25" s="117">
        <v>2115322560</v>
      </c>
      <c r="H25" s="118">
        <v>45017</v>
      </c>
      <c r="I25" s="125">
        <v>46112</v>
      </c>
      <c r="J25" s="119">
        <v>1095</v>
      </c>
      <c r="K25" s="118">
        <v>44958</v>
      </c>
      <c r="L25" s="120">
        <v>45016</v>
      </c>
      <c r="M25" s="121" t="s">
        <v>25</v>
      </c>
      <c r="N25" s="122">
        <v>0.75</v>
      </c>
      <c r="O25" s="77">
        <v>1586491920</v>
      </c>
      <c r="P25" s="76">
        <v>1</v>
      </c>
      <c r="Q25" s="77">
        <v>2115322560</v>
      </c>
      <c r="R25" s="6"/>
      <c r="S25" s="6"/>
      <c r="T25" s="6"/>
      <c r="U25" s="6"/>
      <c r="V25" s="6"/>
      <c r="W25" s="6"/>
      <c r="X25" s="6"/>
      <c r="Y25" s="6"/>
      <c r="Z25" s="6"/>
    </row>
    <row r="26" spans="1:26" ht="15.75" customHeight="1" x14ac:dyDescent="0.35">
      <c r="A26" s="12">
        <v>20</v>
      </c>
      <c r="B26" s="13"/>
      <c r="C26" s="116" t="s">
        <v>408</v>
      </c>
      <c r="D26" s="106" t="s">
        <v>118</v>
      </c>
      <c r="E26" s="107" t="s">
        <v>23</v>
      </c>
      <c r="F26" s="107" t="s">
        <v>101</v>
      </c>
      <c r="G26" s="117">
        <v>447552000</v>
      </c>
      <c r="H26" s="118">
        <v>45017</v>
      </c>
      <c r="I26" s="125">
        <v>45747</v>
      </c>
      <c r="J26" s="119">
        <v>730</v>
      </c>
      <c r="K26" s="118">
        <v>44958</v>
      </c>
      <c r="L26" s="120">
        <v>45016</v>
      </c>
      <c r="M26" s="121" t="s">
        <v>25</v>
      </c>
      <c r="N26" s="122">
        <v>0.75</v>
      </c>
      <c r="O26" s="77">
        <v>335664000</v>
      </c>
      <c r="P26" s="76">
        <v>1</v>
      </c>
      <c r="Q26" s="77">
        <v>447552000</v>
      </c>
      <c r="R26" s="6"/>
      <c r="S26" s="6"/>
      <c r="T26" s="6"/>
      <c r="U26" s="6"/>
      <c r="V26" s="6"/>
      <c r="W26" s="6"/>
      <c r="X26" s="6"/>
      <c r="Y26" s="6"/>
      <c r="Z26" s="6"/>
    </row>
    <row r="27" spans="1:26" ht="15.75" customHeight="1" x14ac:dyDescent="0.35">
      <c r="A27" s="40">
        <v>21</v>
      </c>
      <c r="B27" s="13"/>
      <c r="C27" s="116" t="s">
        <v>409</v>
      </c>
      <c r="D27" s="106" t="s">
        <v>118</v>
      </c>
      <c r="E27" s="107" t="s">
        <v>23</v>
      </c>
      <c r="F27" s="107" t="s">
        <v>101</v>
      </c>
      <c r="G27" s="126">
        <v>565225800.94080007</v>
      </c>
      <c r="H27" s="118">
        <v>45017</v>
      </c>
      <c r="I27" s="125">
        <v>46477</v>
      </c>
      <c r="J27" s="119">
        <v>1460</v>
      </c>
      <c r="K27" s="118">
        <v>44958</v>
      </c>
      <c r="L27" s="120">
        <v>45016</v>
      </c>
      <c r="M27" s="121" t="s">
        <v>25</v>
      </c>
      <c r="N27" s="122">
        <v>0.75</v>
      </c>
      <c r="O27" s="77">
        <v>423919350.70560002</v>
      </c>
      <c r="P27" s="76">
        <v>1</v>
      </c>
      <c r="Q27" s="77">
        <v>565225800.94080007</v>
      </c>
      <c r="R27" s="6"/>
      <c r="S27" s="6"/>
      <c r="T27" s="6"/>
      <c r="U27" s="6"/>
      <c r="V27" s="6"/>
      <c r="W27" s="6"/>
      <c r="X27" s="6"/>
      <c r="Y27" s="6"/>
      <c r="Z27" s="6"/>
    </row>
    <row r="28" spans="1:26" ht="15.75" customHeight="1" x14ac:dyDescent="0.35">
      <c r="A28" s="12">
        <v>22</v>
      </c>
      <c r="B28" s="13"/>
      <c r="C28" s="116" t="s">
        <v>410</v>
      </c>
      <c r="D28" s="106" t="s">
        <v>118</v>
      </c>
      <c r="E28" s="107" t="s">
        <v>23</v>
      </c>
      <c r="F28" s="107" t="s">
        <v>101</v>
      </c>
      <c r="G28" s="126">
        <v>1416923311.6800001</v>
      </c>
      <c r="H28" s="118">
        <v>45017</v>
      </c>
      <c r="I28" s="125">
        <v>46477</v>
      </c>
      <c r="J28" s="119">
        <v>1460</v>
      </c>
      <c r="K28" s="118">
        <v>44958</v>
      </c>
      <c r="L28" s="120">
        <v>45016</v>
      </c>
      <c r="M28" s="121" t="s">
        <v>25</v>
      </c>
      <c r="N28" s="122">
        <v>0.75</v>
      </c>
      <c r="O28" s="77">
        <v>423919350.70560002</v>
      </c>
      <c r="P28" s="76">
        <v>1</v>
      </c>
      <c r="Q28" s="77">
        <v>1416923311.6800001</v>
      </c>
      <c r="R28" s="6"/>
      <c r="S28" s="6"/>
      <c r="T28" s="6"/>
      <c r="U28" s="6"/>
      <c r="V28" s="6"/>
      <c r="W28" s="6"/>
      <c r="X28" s="6"/>
      <c r="Y28" s="6"/>
      <c r="Z28" s="6"/>
    </row>
    <row r="29" spans="1:26" ht="15.75" customHeight="1" x14ac:dyDescent="0.35">
      <c r="A29" s="40">
        <v>23</v>
      </c>
      <c r="B29" s="13"/>
      <c r="C29" s="116" t="s">
        <v>411</v>
      </c>
      <c r="D29" s="106" t="s">
        <v>118</v>
      </c>
      <c r="E29" s="107" t="s">
        <v>23</v>
      </c>
      <c r="F29" s="107" t="s">
        <v>101</v>
      </c>
      <c r="G29" s="126">
        <v>2006127974.8224001</v>
      </c>
      <c r="H29" s="118">
        <v>45017</v>
      </c>
      <c r="I29" s="125">
        <v>46477</v>
      </c>
      <c r="J29" s="119">
        <v>1460</v>
      </c>
      <c r="K29" s="118">
        <v>44958</v>
      </c>
      <c r="L29" s="120">
        <v>45016</v>
      </c>
      <c r="M29" s="121" t="s">
        <v>25</v>
      </c>
      <c r="N29" s="122">
        <v>0.75</v>
      </c>
      <c r="O29" s="77">
        <v>423919350.70560002</v>
      </c>
      <c r="P29" s="76">
        <v>1</v>
      </c>
      <c r="Q29" s="77">
        <v>2006127974.8224001</v>
      </c>
      <c r="R29" s="6"/>
      <c r="S29" s="6"/>
      <c r="T29" s="6"/>
      <c r="U29" s="6"/>
      <c r="V29" s="6"/>
      <c r="W29" s="6"/>
      <c r="X29" s="6"/>
      <c r="Y29" s="6"/>
      <c r="Z29" s="6"/>
    </row>
    <row r="30" spans="1:26" ht="15.75" customHeight="1" x14ac:dyDescent="0.35">
      <c r="A30" s="12">
        <v>24</v>
      </c>
      <c r="B30" s="13"/>
      <c r="C30" s="116" t="s">
        <v>412</v>
      </c>
      <c r="D30" s="106" t="s">
        <v>118</v>
      </c>
      <c r="E30" s="107" t="s">
        <v>23</v>
      </c>
      <c r="F30" s="107" t="s">
        <v>101</v>
      </c>
      <c r="G30" s="126">
        <v>829036800</v>
      </c>
      <c r="H30" s="118">
        <v>45017</v>
      </c>
      <c r="I30" s="125">
        <v>46477</v>
      </c>
      <c r="J30" s="119">
        <v>1460</v>
      </c>
      <c r="K30" s="118">
        <v>44958</v>
      </c>
      <c r="L30" s="120">
        <v>45016</v>
      </c>
      <c r="M30" s="121" t="s">
        <v>25</v>
      </c>
      <c r="N30" s="122">
        <v>0.75</v>
      </c>
      <c r="O30" s="77">
        <v>423919350.70560002</v>
      </c>
      <c r="P30" s="76">
        <v>1</v>
      </c>
      <c r="Q30" s="77">
        <v>829036800</v>
      </c>
      <c r="R30" s="6"/>
      <c r="S30" s="6"/>
      <c r="T30" s="6"/>
      <c r="U30" s="6"/>
      <c r="V30" s="6"/>
      <c r="W30" s="6"/>
      <c r="X30" s="6"/>
      <c r="Y30" s="6"/>
      <c r="Z30" s="6"/>
    </row>
    <row r="31" spans="1:26" ht="15.75" customHeight="1" x14ac:dyDescent="0.35">
      <c r="A31" s="40">
        <v>25</v>
      </c>
      <c r="B31" s="13"/>
      <c r="C31" s="116" t="s">
        <v>413</v>
      </c>
      <c r="D31" s="106" t="s">
        <v>118</v>
      </c>
      <c r="E31" s="107" t="s">
        <v>23</v>
      </c>
      <c r="F31" s="107" t="s">
        <v>101</v>
      </c>
      <c r="G31" s="126">
        <v>2021926982.4000001</v>
      </c>
      <c r="H31" s="118">
        <v>45017</v>
      </c>
      <c r="I31" s="125">
        <v>45747</v>
      </c>
      <c r="J31" s="119">
        <v>730</v>
      </c>
      <c r="K31" s="118">
        <v>44958</v>
      </c>
      <c r="L31" s="120">
        <v>45016</v>
      </c>
      <c r="M31" s="121" t="s">
        <v>25</v>
      </c>
      <c r="N31" s="122">
        <v>0.75</v>
      </c>
      <c r="O31" s="77">
        <v>423919350.70560002</v>
      </c>
      <c r="P31" s="76">
        <v>1</v>
      </c>
      <c r="Q31" s="77">
        <v>2021926982.4000001</v>
      </c>
      <c r="R31" s="6"/>
      <c r="S31" s="6"/>
      <c r="T31" s="6"/>
      <c r="U31" s="6"/>
      <c r="V31" s="6"/>
      <c r="W31" s="6"/>
      <c r="X31" s="6"/>
      <c r="Y31" s="6"/>
      <c r="Z31" s="6"/>
    </row>
    <row r="32" spans="1:26" ht="15.75" customHeight="1" x14ac:dyDescent="0.35">
      <c r="A32" s="12">
        <v>26</v>
      </c>
      <c r="B32" s="13"/>
      <c r="C32" s="116" t="s">
        <v>414</v>
      </c>
      <c r="D32" s="106" t="s">
        <v>118</v>
      </c>
      <c r="E32" s="107" t="s">
        <v>23</v>
      </c>
      <c r="F32" s="107" t="s">
        <v>101</v>
      </c>
      <c r="G32" s="126">
        <f>(20857625*36)+(21019167*36)</f>
        <v>1507564512</v>
      </c>
      <c r="H32" s="118">
        <v>45017</v>
      </c>
      <c r="I32" s="125">
        <v>45747</v>
      </c>
      <c r="J32" s="119">
        <v>730</v>
      </c>
      <c r="K32" s="118">
        <v>44958</v>
      </c>
      <c r="L32" s="120">
        <v>45016</v>
      </c>
      <c r="M32" s="121" t="s">
        <v>25</v>
      </c>
      <c r="N32" s="122">
        <v>0.75</v>
      </c>
      <c r="O32" s="77">
        <v>1461957061.8606536</v>
      </c>
      <c r="P32" s="76">
        <v>0.99619530157798231</v>
      </c>
      <c r="Q32" s="77">
        <v>1982117271.3671613</v>
      </c>
      <c r="R32" s="6"/>
      <c r="S32" s="6"/>
      <c r="T32" s="6"/>
      <c r="U32" s="6"/>
      <c r="V32" s="6"/>
      <c r="W32" s="6"/>
      <c r="X32" s="6"/>
      <c r="Y32" s="6"/>
      <c r="Z32" s="6"/>
    </row>
    <row r="33" spans="1:26" ht="15.75" customHeight="1" x14ac:dyDescent="0.35">
      <c r="A33" s="40">
        <v>27</v>
      </c>
      <c r="B33" s="13"/>
      <c r="C33" s="116" t="s">
        <v>415</v>
      </c>
      <c r="D33" s="106" t="s">
        <v>118</v>
      </c>
      <c r="E33" s="107" t="s">
        <v>23</v>
      </c>
      <c r="F33" s="107" t="s">
        <v>101</v>
      </c>
      <c r="G33" s="126">
        <v>2115322560</v>
      </c>
      <c r="H33" s="118">
        <v>45017</v>
      </c>
      <c r="I33" s="125">
        <v>46112</v>
      </c>
      <c r="J33" s="119">
        <v>1095</v>
      </c>
      <c r="K33" s="118">
        <v>44958</v>
      </c>
      <c r="L33" s="120">
        <v>45016</v>
      </c>
      <c r="M33" s="121" t="s">
        <v>25</v>
      </c>
      <c r="N33" s="122">
        <v>0.75</v>
      </c>
      <c r="O33" s="77">
        <v>423919350.70560002</v>
      </c>
      <c r="P33" s="76">
        <v>1</v>
      </c>
      <c r="Q33" s="77">
        <v>2115322560</v>
      </c>
      <c r="R33" s="6"/>
      <c r="S33" s="6"/>
      <c r="T33" s="6"/>
      <c r="U33" s="6"/>
      <c r="V33" s="6"/>
      <c r="W33" s="6"/>
      <c r="X33" s="6"/>
      <c r="Y33" s="6"/>
      <c r="Z33" s="6"/>
    </row>
    <row r="34" spans="1:26" ht="15.75" customHeight="1" x14ac:dyDescent="0.35">
      <c r="A34" s="12">
        <v>28</v>
      </c>
      <c r="B34" s="13"/>
      <c r="C34" s="116" t="s">
        <v>416</v>
      </c>
      <c r="D34" s="106" t="s">
        <v>118</v>
      </c>
      <c r="E34" s="107" t="s">
        <v>23</v>
      </c>
      <c r="F34" s="107" t="s">
        <v>101</v>
      </c>
      <c r="G34" s="126">
        <v>1944356844</v>
      </c>
      <c r="H34" s="118">
        <v>45017</v>
      </c>
      <c r="I34" s="125">
        <v>45747</v>
      </c>
      <c r="J34" s="119">
        <v>730</v>
      </c>
      <c r="K34" s="118">
        <v>44958</v>
      </c>
      <c r="L34" s="120">
        <v>45016</v>
      </c>
      <c r="M34" s="121" t="s">
        <v>25</v>
      </c>
      <c r="N34" s="122">
        <v>0.75</v>
      </c>
      <c r="O34" s="77">
        <v>423919350.70560002</v>
      </c>
      <c r="P34" s="76">
        <v>1</v>
      </c>
      <c r="Q34" s="77">
        <v>1944356844</v>
      </c>
      <c r="R34" s="6"/>
      <c r="S34" s="6"/>
      <c r="T34" s="6"/>
      <c r="U34" s="6"/>
      <c r="V34" s="6"/>
      <c r="W34" s="6"/>
      <c r="X34" s="6"/>
      <c r="Y34" s="6"/>
      <c r="Z34" s="6"/>
    </row>
    <row r="35" spans="1:26" ht="15.75" customHeight="1" x14ac:dyDescent="0.35">
      <c r="A35" s="40">
        <v>29</v>
      </c>
      <c r="B35" s="13"/>
      <c r="C35" s="116" t="s">
        <v>417</v>
      </c>
      <c r="D35" s="106" t="s">
        <v>118</v>
      </c>
      <c r="E35" s="107" t="s">
        <v>23</v>
      </c>
      <c r="F35" s="107" t="s">
        <v>101</v>
      </c>
      <c r="G35" s="126">
        <v>1764580746</v>
      </c>
      <c r="H35" s="118">
        <v>45017</v>
      </c>
      <c r="I35" s="125">
        <v>45747</v>
      </c>
      <c r="J35" s="119">
        <v>730</v>
      </c>
      <c r="K35" s="118">
        <v>44958</v>
      </c>
      <c r="L35" s="120">
        <v>45016</v>
      </c>
      <c r="M35" s="121" t="s">
        <v>25</v>
      </c>
      <c r="N35" s="122">
        <v>0.75</v>
      </c>
      <c r="O35" s="77">
        <v>423919350.70560002</v>
      </c>
      <c r="P35" s="76">
        <v>1</v>
      </c>
      <c r="Q35" s="77">
        <v>1764580746</v>
      </c>
      <c r="R35" s="6"/>
      <c r="S35" s="6"/>
      <c r="T35" s="6"/>
      <c r="U35" s="6"/>
      <c r="V35" s="6"/>
      <c r="W35" s="6"/>
      <c r="X35" s="6"/>
      <c r="Y35" s="6"/>
      <c r="Z35" s="6"/>
    </row>
    <row r="36" spans="1:26" ht="15.75" customHeight="1" x14ac:dyDescent="0.35">
      <c r="A36" s="12">
        <v>30</v>
      </c>
      <c r="B36" s="13"/>
      <c r="C36" s="116" t="s">
        <v>418</v>
      </c>
      <c r="D36" s="106" t="s">
        <v>118</v>
      </c>
      <c r="E36" s="107" t="s">
        <v>23</v>
      </c>
      <c r="F36" s="107" t="s">
        <v>101</v>
      </c>
      <c r="G36" s="126">
        <v>2451945600</v>
      </c>
      <c r="H36" s="118">
        <v>45017</v>
      </c>
      <c r="I36" s="125">
        <v>45747</v>
      </c>
      <c r="J36" s="119">
        <v>730</v>
      </c>
      <c r="K36" s="118">
        <v>44958</v>
      </c>
      <c r="L36" s="120">
        <v>45016</v>
      </c>
      <c r="M36" s="121" t="s">
        <v>25</v>
      </c>
      <c r="N36" s="122">
        <v>0.75</v>
      </c>
      <c r="O36" s="77">
        <v>423919350.70560002</v>
      </c>
      <c r="P36" s="76">
        <v>1</v>
      </c>
      <c r="Q36" s="77">
        <v>2451945600</v>
      </c>
      <c r="R36" s="6"/>
      <c r="S36" s="6"/>
      <c r="T36" s="6"/>
      <c r="U36" s="6"/>
      <c r="V36" s="6"/>
      <c r="W36" s="6"/>
      <c r="X36" s="6"/>
      <c r="Y36" s="6"/>
      <c r="Z36" s="6"/>
    </row>
    <row r="37" spans="1:26" ht="15.75" customHeight="1" x14ac:dyDescent="0.35">
      <c r="A37" s="40">
        <v>31</v>
      </c>
      <c r="B37" s="13"/>
      <c r="C37" s="116" t="s">
        <v>419</v>
      </c>
      <c r="D37" s="106" t="s">
        <v>118</v>
      </c>
      <c r="E37" s="107" t="s">
        <v>23</v>
      </c>
      <c r="F37" s="107" t="s">
        <v>101</v>
      </c>
      <c r="G37" s="126">
        <v>2202296832</v>
      </c>
      <c r="H37" s="118">
        <v>45017</v>
      </c>
      <c r="I37" s="125">
        <v>45747</v>
      </c>
      <c r="J37" s="119">
        <v>730</v>
      </c>
      <c r="K37" s="118">
        <v>44958</v>
      </c>
      <c r="L37" s="120">
        <v>45016</v>
      </c>
      <c r="M37" s="121" t="s">
        <v>25</v>
      </c>
      <c r="N37" s="122">
        <v>0.75</v>
      </c>
      <c r="O37" s="77">
        <v>423919350.70560002</v>
      </c>
      <c r="P37" s="76">
        <v>1</v>
      </c>
      <c r="Q37" s="77">
        <v>1317848832</v>
      </c>
      <c r="R37" s="6"/>
      <c r="S37" s="6"/>
      <c r="T37" s="6"/>
      <c r="U37" s="6"/>
      <c r="V37" s="6"/>
      <c r="W37" s="6"/>
      <c r="X37" s="6"/>
      <c r="Y37" s="6"/>
      <c r="Z37" s="6"/>
    </row>
    <row r="38" spans="1:26" ht="15.75" customHeight="1" x14ac:dyDescent="0.35">
      <c r="A38" s="12">
        <v>32</v>
      </c>
      <c r="B38" s="13"/>
      <c r="C38" s="116" t="s">
        <v>420</v>
      </c>
      <c r="D38" s="106" t="s">
        <v>118</v>
      </c>
      <c r="E38" s="107" t="s">
        <v>23</v>
      </c>
      <c r="F38" s="107" t="s">
        <v>101</v>
      </c>
      <c r="G38" s="126">
        <v>1762076160</v>
      </c>
      <c r="H38" s="118">
        <v>45017</v>
      </c>
      <c r="I38" s="125">
        <v>45747</v>
      </c>
      <c r="J38" s="119">
        <v>730</v>
      </c>
      <c r="K38" s="118">
        <v>44958</v>
      </c>
      <c r="L38" s="120">
        <v>45016</v>
      </c>
      <c r="M38" s="121" t="s">
        <v>25</v>
      </c>
      <c r="N38" s="122">
        <v>0.75</v>
      </c>
      <c r="O38" s="77">
        <v>423919350.70560002</v>
      </c>
      <c r="P38" s="76">
        <v>1</v>
      </c>
      <c r="Q38" s="77">
        <v>1762076160</v>
      </c>
      <c r="R38" s="6"/>
      <c r="S38" s="6"/>
      <c r="T38" s="6"/>
      <c r="U38" s="6"/>
      <c r="V38" s="6"/>
      <c r="W38" s="6"/>
      <c r="X38" s="6"/>
      <c r="Y38" s="6"/>
      <c r="Z38" s="6"/>
    </row>
    <row r="39" spans="1:26" ht="15.75" customHeight="1" x14ac:dyDescent="0.35">
      <c r="A39" s="40">
        <v>33</v>
      </c>
      <c r="B39" s="13"/>
      <c r="C39" s="116" t="s">
        <v>421</v>
      </c>
      <c r="D39" s="106" t="s">
        <v>118</v>
      </c>
      <c r="E39" s="107" t="s">
        <v>23</v>
      </c>
      <c r="F39" s="107" t="s">
        <v>101</v>
      </c>
      <c r="G39" s="126">
        <v>2495502000</v>
      </c>
      <c r="H39" s="118">
        <v>45017</v>
      </c>
      <c r="I39" s="125">
        <v>46112</v>
      </c>
      <c r="J39" s="119">
        <v>1095</v>
      </c>
      <c r="K39" s="118">
        <v>44958</v>
      </c>
      <c r="L39" s="120">
        <v>45016</v>
      </c>
      <c r="M39" s="121" t="s">
        <v>25</v>
      </c>
      <c r="N39" s="122">
        <v>0.75</v>
      </c>
      <c r="O39" s="77">
        <v>923259348.44278038</v>
      </c>
      <c r="P39" s="76">
        <v>0.99000953489863264</v>
      </c>
      <c r="Q39" s="77">
        <v>1238252445.7553949</v>
      </c>
      <c r="R39" s="6"/>
      <c r="S39" s="6"/>
      <c r="T39" s="6"/>
      <c r="U39" s="6"/>
      <c r="V39" s="6"/>
      <c r="W39" s="6"/>
      <c r="X39" s="6"/>
      <c r="Y39" s="6"/>
      <c r="Z39" s="6"/>
    </row>
    <row r="40" spans="1:26" ht="15.75" customHeight="1" x14ac:dyDescent="0.35">
      <c r="A40" s="12">
        <v>34</v>
      </c>
      <c r="B40" s="13"/>
      <c r="C40" s="116" t="s">
        <v>422</v>
      </c>
      <c r="D40" s="106" t="s">
        <v>118</v>
      </c>
      <c r="E40" s="107" t="s">
        <v>23</v>
      </c>
      <c r="F40" s="107" t="s">
        <v>101</v>
      </c>
      <c r="G40" s="126">
        <v>2230300800</v>
      </c>
      <c r="H40" s="118">
        <v>45017</v>
      </c>
      <c r="I40" s="125">
        <v>45747</v>
      </c>
      <c r="J40" s="119">
        <v>730</v>
      </c>
      <c r="K40" s="118">
        <v>44958</v>
      </c>
      <c r="L40" s="120">
        <v>45016</v>
      </c>
      <c r="M40" s="121" t="s">
        <v>25</v>
      </c>
      <c r="N40" s="122">
        <v>0.75</v>
      </c>
      <c r="O40" s="77">
        <v>423919350.70560002</v>
      </c>
      <c r="P40" s="76">
        <v>1</v>
      </c>
      <c r="Q40" s="77">
        <v>2230300800</v>
      </c>
      <c r="R40" s="6"/>
      <c r="S40" s="6"/>
      <c r="T40" s="6"/>
      <c r="U40" s="6"/>
      <c r="V40" s="6"/>
      <c r="W40" s="6"/>
      <c r="X40" s="6"/>
      <c r="Y40" s="6"/>
      <c r="Z40" s="6"/>
    </row>
    <row r="41" spans="1:26" ht="15.75" customHeight="1" x14ac:dyDescent="0.35">
      <c r="A41" s="40">
        <v>35</v>
      </c>
      <c r="B41" s="13"/>
      <c r="C41" s="116" t="s">
        <v>423</v>
      </c>
      <c r="D41" s="106" t="s">
        <v>118</v>
      </c>
      <c r="E41" s="107" t="s">
        <v>23</v>
      </c>
      <c r="F41" s="107" t="s">
        <v>101</v>
      </c>
      <c r="G41" s="126">
        <v>1358682624</v>
      </c>
      <c r="H41" s="118">
        <v>45017</v>
      </c>
      <c r="I41" s="125">
        <v>46477</v>
      </c>
      <c r="J41" s="119">
        <v>1460</v>
      </c>
      <c r="K41" s="118">
        <v>44958</v>
      </c>
      <c r="L41" s="120">
        <v>45016</v>
      </c>
      <c r="M41" s="121" t="s">
        <v>25</v>
      </c>
      <c r="N41" s="122">
        <v>0.75</v>
      </c>
      <c r="O41" s="77">
        <v>423919350.70560002</v>
      </c>
      <c r="P41" s="76">
        <v>1</v>
      </c>
      <c r="Q41" s="77">
        <v>1358682624</v>
      </c>
      <c r="R41" s="6"/>
      <c r="S41" s="6"/>
      <c r="T41" s="6"/>
      <c r="U41" s="6"/>
      <c r="V41" s="6"/>
      <c r="W41" s="6"/>
      <c r="X41" s="6"/>
      <c r="Y41" s="6"/>
      <c r="Z41" s="6"/>
    </row>
    <row r="42" spans="1:26" ht="15.75" customHeight="1" x14ac:dyDescent="0.35">
      <c r="A42" s="12">
        <v>36</v>
      </c>
      <c r="B42" s="13"/>
      <c r="C42" s="116" t="s">
        <v>424</v>
      </c>
      <c r="D42" s="106" t="s">
        <v>118</v>
      </c>
      <c r="E42" s="107" t="s">
        <v>23</v>
      </c>
      <c r="F42" s="107" t="s">
        <v>101</v>
      </c>
      <c r="G42" s="126">
        <v>2212268837</v>
      </c>
      <c r="H42" s="118">
        <v>45017</v>
      </c>
      <c r="I42" s="125">
        <v>46112</v>
      </c>
      <c r="J42" s="119">
        <v>1095</v>
      </c>
      <c r="K42" s="118">
        <v>44958</v>
      </c>
      <c r="L42" s="120">
        <v>45016</v>
      </c>
      <c r="M42" s="121" t="s">
        <v>25</v>
      </c>
      <c r="N42" s="122">
        <v>0.75</v>
      </c>
      <c r="O42" s="77">
        <v>423919350.70560002</v>
      </c>
      <c r="P42" s="76">
        <v>1</v>
      </c>
      <c r="Q42" s="77">
        <v>1345053600</v>
      </c>
      <c r="R42" s="6"/>
      <c r="S42" s="6"/>
      <c r="T42" s="6"/>
      <c r="U42" s="6"/>
      <c r="V42" s="6"/>
      <c r="W42" s="6"/>
      <c r="X42" s="6"/>
      <c r="Y42" s="6"/>
      <c r="Z42" s="6"/>
    </row>
    <row r="43" spans="1:26" ht="15.75" customHeight="1" x14ac:dyDescent="0.35">
      <c r="A43" s="40">
        <v>37</v>
      </c>
      <c r="B43" s="13"/>
      <c r="C43" s="116" t="s">
        <v>425</v>
      </c>
      <c r="D43" s="106" t="s">
        <v>118</v>
      </c>
      <c r="E43" s="107" t="s">
        <v>23</v>
      </c>
      <c r="F43" s="107" t="s">
        <v>101</v>
      </c>
      <c r="G43" s="126">
        <v>2212268837</v>
      </c>
      <c r="H43" s="118">
        <v>45017</v>
      </c>
      <c r="I43" s="125">
        <v>46112</v>
      </c>
      <c r="J43" s="119">
        <v>1095</v>
      </c>
      <c r="K43" s="118">
        <v>44958</v>
      </c>
      <c r="L43" s="120">
        <v>45016</v>
      </c>
      <c r="M43" s="121" t="s">
        <v>25</v>
      </c>
      <c r="N43" s="122">
        <v>0.75</v>
      </c>
      <c r="O43" s="77">
        <v>423919350.70560002</v>
      </c>
      <c r="P43" s="76">
        <v>1</v>
      </c>
      <c r="Q43" s="77">
        <v>1345053600</v>
      </c>
      <c r="R43" s="6"/>
      <c r="S43" s="6"/>
      <c r="T43" s="6"/>
      <c r="U43" s="6"/>
      <c r="V43" s="6"/>
      <c r="W43" s="6"/>
      <c r="X43" s="6"/>
      <c r="Y43" s="6"/>
      <c r="Z43" s="6"/>
    </row>
    <row r="44" spans="1:26" ht="15.75" customHeight="1" x14ac:dyDescent="0.35">
      <c r="A44" s="12">
        <v>38</v>
      </c>
      <c r="B44" s="13"/>
      <c r="C44" s="116" t="s">
        <v>426</v>
      </c>
      <c r="D44" s="106" t="s">
        <v>118</v>
      </c>
      <c r="E44" s="107" t="s">
        <v>23</v>
      </c>
      <c r="F44" s="107" t="s">
        <v>101</v>
      </c>
      <c r="G44" s="126">
        <v>2463399095</v>
      </c>
      <c r="H44" s="118">
        <v>45017</v>
      </c>
      <c r="I44" s="125">
        <v>46112</v>
      </c>
      <c r="J44" s="119">
        <v>1095</v>
      </c>
      <c r="K44" s="118">
        <v>44958</v>
      </c>
      <c r="L44" s="120">
        <v>45016</v>
      </c>
      <c r="M44" s="121" t="s">
        <v>25</v>
      </c>
      <c r="N44" s="122">
        <v>0.75</v>
      </c>
      <c r="O44" s="77">
        <v>423919350.70560002</v>
      </c>
      <c r="P44" s="76">
        <v>1</v>
      </c>
      <c r="Q44" s="77">
        <v>872726400</v>
      </c>
      <c r="R44" s="6"/>
      <c r="S44" s="6"/>
      <c r="T44" s="6"/>
      <c r="U44" s="6"/>
      <c r="V44" s="6"/>
      <c r="W44" s="6"/>
      <c r="X44" s="6"/>
      <c r="Y44" s="6"/>
      <c r="Z44" s="6"/>
    </row>
    <row r="45" spans="1:26" ht="15.75" customHeight="1" x14ac:dyDescent="0.35">
      <c r="A45" s="40">
        <v>39</v>
      </c>
      <c r="B45" s="13"/>
      <c r="C45" s="85" t="s">
        <v>427</v>
      </c>
      <c r="D45" s="86" t="s">
        <v>118</v>
      </c>
      <c r="E45" s="86" t="s">
        <v>23</v>
      </c>
      <c r="F45" s="107" t="s">
        <v>101</v>
      </c>
      <c r="G45" s="126">
        <v>666000000</v>
      </c>
      <c r="H45" s="87">
        <v>45017</v>
      </c>
      <c r="I45" s="127">
        <v>46477</v>
      </c>
      <c r="J45" s="106">
        <v>1460</v>
      </c>
      <c r="K45" s="128">
        <v>44958</v>
      </c>
      <c r="L45" s="129">
        <v>45016</v>
      </c>
      <c r="M45" s="121" t="s">
        <v>25</v>
      </c>
      <c r="N45" s="130">
        <v>0.75</v>
      </c>
      <c r="O45" s="77">
        <v>423919350.70560002</v>
      </c>
      <c r="P45" s="76">
        <v>1</v>
      </c>
      <c r="Q45" s="77">
        <v>666000000</v>
      </c>
      <c r="R45" s="6"/>
      <c r="S45" s="6"/>
      <c r="T45" s="6"/>
      <c r="U45" s="6"/>
      <c r="V45" s="6"/>
      <c r="W45" s="6"/>
      <c r="X45" s="6"/>
      <c r="Y45" s="6"/>
      <c r="Z45" s="6"/>
    </row>
    <row r="46" spans="1:26" ht="15.75" customHeight="1" x14ac:dyDescent="0.35">
      <c r="A46" s="12">
        <v>40</v>
      </c>
      <c r="B46" s="13"/>
      <c r="C46" s="85" t="s">
        <v>428</v>
      </c>
      <c r="D46" s="86" t="s">
        <v>118</v>
      </c>
      <c r="E46" s="86" t="s">
        <v>23</v>
      </c>
      <c r="F46" s="107" t="s">
        <v>101</v>
      </c>
      <c r="G46" s="126">
        <v>559440000</v>
      </c>
      <c r="H46" s="87">
        <v>45017</v>
      </c>
      <c r="I46" s="127">
        <v>46477</v>
      </c>
      <c r="J46" s="106">
        <v>1460</v>
      </c>
      <c r="K46" s="128">
        <v>44958</v>
      </c>
      <c r="L46" s="129">
        <v>45016</v>
      </c>
      <c r="M46" s="121" t="s">
        <v>25</v>
      </c>
      <c r="N46" s="130">
        <v>0.75</v>
      </c>
      <c r="O46" s="77">
        <v>423919350.70560002</v>
      </c>
      <c r="P46" s="76">
        <v>1</v>
      </c>
      <c r="Q46" s="77">
        <v>559440000</v>
      </c>
      <c r="R46" s="6"/>
      <c r="S46" s="6"/>
      <c r="T46" s="6"/>
      <c r="U46" s="6"/>
      <c r="V46" s="6"/>
      <c r="W46" s="6"/>
      <c r="X46" s="6"/>
      <c r="Y46" s="6"/>
      <c r="Z46" s="6"/>
    </row>
    <row r="47" spans="1:26" ht="15.75" customHeight="1" x14ac:dyDescent="0.35">
      <c r="A47" s="40">
        <v>41</v>
      </c>
      <c r="B47" s="13"/>
      <c r="C47" s="116" t="s">
        <v>429</v>
      </c>
      <c r="D47" s="106" t="s">
        <v>118</v>
      </c>
      <c r="E47" s="107" t="s">
        <v>23</v>
      </c>
      <c r="F47" s="107" t="s">
        <v>101</v>
      </c>
      <c r="G47" s="126">
        <v>2315548800</v>
      </c>
      <c r="H47" s="118">
        <v>45017</v>
      </c>
      <c r="I47" s="125">
        <v>46477</v>
      </c>
      <c r="J47" s="119">
        <v>1460</v>
      </c>
      <c r="K47" s="118">
        <v>44958</v>
      </c>
      <c r="L47" s="120">
        <v>45016</v>
      </c>
      <c r="M47" s="121" t="s">
        <v>25</v>
      </c>
      <c r="N47" s="122">
        <v>0.75</v>
      </c>
      <c r="O47" s="77">
        <v>423919350.70560002</v>
      </c>
      <c r="P47" s="76">
        <v>1</v>
      </c>
      <c r="Q47" s="77">
        <v>2315548800</v>
      </c>
      <c r="R47" s="6"/>
      <c r="S47" s="6"/>
      <c r="T47" s="6"/>
      <c r="U47" s="6"/>
      <c r="V47" s="6"/>
      <c r="W47" s="6"/>
      <c r="X47" s="6"/>
      <c r="Y47" s="6"/>
      <c r="Z47" s="6"/>
    </row>
    <row r="48" spans="1:26" ht="15.75" customHeight="1" x14ac:dyDescent="0.35">
      <c r="A48" s="12">
        <v>42</v>
      </c>
      <c r="B48" s="13"/>
      <c r="C48" s="116" t="s">
        <v>430</v>
      </c>
      <c r="D48" s="106" t="s">
        <v>118</v>
      </c>
      <c r="E48" s="107" t="s">
        <v>23</v>
      </c>
      <c r="F48" s="107" t="s">
        <v>101</v>
      </c>
      <c r="G48" s="126">
        <v>1989244800</v>
      </c>
      <c r="H48" s="118">
        <v>45017</v>
      </c>
      <c r="I48" s="125">
        <v>46477</v>
      </c>
      <c r="J48" s="119">
        <v>1460</v>
      </c>
      <c r="K48" s="118">
        <v>44958</v>
      </c>
      <c r="L48" s="120">
        <v>45016</v>
      </c>
      <c r="M48" s="121" t="s">
        <v>25</v>
      </c>
      <c r="N48" s="122">
        <v>0.75</v>
      </c>
      <c r="O48" s="77">
        <v>423919350.70560002</v>
      </c>
      <c r="P48" s="76">
        <v>1</v>
      </c>
      <c r="Q48" s="77">
        <v>784051200</v>
      </c>
      <c r="R48" s="6"/>
      <c r="S48" s="6"/>
      <c r="T48" s="6"/>
      <c r="U48" s="6"/>
      <c r="V48" s="6"/>
      <c r="W48" s="6"/>
      <c r="X48" s="6"/>
      <c r="Y48" s="6"/>
      <c r="Z48" s="6"/>
    </row>
    <row r="49" spans="1:26" ht="15.75" customHeight="1" x14ac:dyDescent="0.35">
      <c r="A49" s="40">
        <v>43</v>
      </c>
      <c r="B49" s="13"/>
      <c r="C49" s="116" t="s">
        <v>431</v>
      </c>
      <c r="D49" s="106" t="s">
        <v>118</v>
      </c>
      <c r="E49" s="107" t="s">
        <v>23</v>
      </c>
      <c r="F49" s="107" t="s">
        <v>101</v>
      </c>
      <c r="G49" s="126">
        <v>2130474046</v>
      </c>
      <c r="H49" s="118">
        <v>45017</v>
      </c>
      <c r="I49" s="125">
        <v>46112</v>
      </c>
      <c r="J49" s="119">
        <v>1095</v>
      </c>
      <c r="K49" s="118">
        <v>44958</v>
      </c>
      <c r="L49" s="120">
        <v>45016</v>
      </c>
      <c r="M49" s="121" t="s">
        <v>25</v>
      </c>
      <c r="N49" s="122">
        <v>0.75</v>
      </c>
      <c r="O49" s="77">
        <v>423919350.70560002</v>
      </c>
      <c r="P49" s="76">
        <v>1</v>
      </c>
      <c r="Q49" s="77">
        <v>1398855744</v>
      </c>
      <c r="R49" s="6"/>
      <c r="S49" s="6"/>
      <c r="T49" s="6"/>
      <c r="U49" s="6"/>
      <c r="V49" s="6"/>
      <c r="W49" s="6"/>
      <c r="X49" s="6"/>
      <c r="Y49" s="6"/>
      <c r="Z49" s="6"/>
    </row>
    <row r="50" spans="1:26" ht="15.75" customHeight="1" x14ac:dyDescent="0.35">
      <c r="A50" s="12">
        <v>44</v>
      </c>
      <c r="B50" s="13"/>
      <c r="C50" s="131" t="s">
        <v>432</v>
      </c>
      <c r="D50" s="41"/>
      <c r="E50" s="6"/>
      <c r="F50" s="107" t="s">
        <v>101</v>
      </c>
      <c r="G50" s="126">
        <v>1790032496</v>
      </c>
      <c r="H50" s="125">
        <v>45017</v>
      </c>
      <c r="I50" s="125">
        <v>46112</v>
      </c>
      <c r="J50" s="132">
        <v>1095</v>
      </c>
      <c r="K50" s="125">
        <v>44958</v>
      </c>
      <c r="L50" s="125">
        <v>45016</v>
      </c>
      <c r="M50" s="121" t="s">
        <v>25</v>
      </c>
      <c r="N50" s="133">
        <v>0.75</v>
      </c>
      <c r="O50" s="77">
        <v>423919350.70560002</v>
      </c>
      <c r="P50" s="76">
        <v>1</v>
      </c>
      <c r="Q50" s="77">
        <v>706492800</v>
      </c>
      <c r="R50" s="6"/>
      <c r="S50" s="6"/>
      <c r="T50" s="6"/>
      <c r="U50" s="6"/>
      <c r="V50" s="6"/>
      <c r="W50" s="6"/>
      <c r="X50" s="6"/>
      <c r="Y50" s="6"/>
      <c r="Z50" s="6"/>
    </row>
    <row r="51" spans="1:26" ht="15.75" customHeight="1" x14ac:dyDescent="0.35">
      <c r="A51" s="40">
        <v>45</v>
      </c>
      <c r="B51" s="13"/>
      <c r="C51" s="134" t="s">
        <v>205</v>
      </c>
      <c r="D51" s="121" t="s">
        <v>118</v>
      </c>
      <c r="E51" s="107" t="s">
        <v>23</v>
      </c>
      <c r="F51" s="107" t="s">
        <v>97</v>
      </c>
      <c r="G51" s="117">
        <v>11889498758</v>
      </c>
      <c r="H51" s="118">
        <v>44986</v>
      </c>
      <c r="I51" s="118">
        <v>45535</v>
      </c>
      <c r="J51" s="119">
        <f t="shared" ref="J51:J75" si="3">DATEDIF(H51,I51,"d")</f>
        <v>549</v>
      </c>
      <c r="K51" s="118">
        <v>44927</v>
      </c>
      <c r="L51" s="120">
        <v>45016</v>
      </c>
      <c r="M51" s="121" t="s">
        <v>25</v>
      </c>
      <c r="N51" s="122">
        <v>0.9</v>
      </c>
      <c r="O51" s="77">
        <f t="shared" ref="O51:O75" si="4">N51*G51</f>
        <v>10700548882.200001</v>
      </c>
      <c r="P51" s="122">
        <v>0.99</v>
      </c>
      <c r="Q51" s="77">
        <f t="shared" ref="Q51:Q75" si="5">P51*G51</f>
        <v>11770603770.42</v>
      </c>
      <c r="R51" s="6"/>
      <c r="S51" s="6"/>
      <c r="T51" s="6"/>
      <c r="U51" s="6"/>
      <c r="V51" s="6"/>
      <c r="W51" s="6"/>
      <c r="X51" s="6"/>
      <c r="Y51" s="6"/>
      <c r="Z51" s="6"/>
    </row>
    <row r="52" spans="1:26" ht="15.75" customHeight="1" x14ac:dyDescent="0.35">
      <c r="A52" s="12">
        <v>46</v>
      </c>
      <c r="B52" s="13"/>
      <c r="C52" s="134" t="s">
        <v>207</v>
      </c>
      <c r="D52" s="121" t="s">
        <v>118</v>
      </c>
      <c r="E52" s="107" t="s">
        <v>23</v>
      </c>
      <c r="F52" s="107" t="s">
        <v>97</v>
      </c>
      <c r="G52" s="117">
        <v>9690880114</v>
      </c>
      <c r="H52" s="118">
        <v>44986</v>
      </c>
      <c r="I52" s="118">
        <v>45535</v>
      </c>
      <c r="J52" s="119">
        <f t="shared" si="3"/>
        <v>549</v>
      </c>
      <c r="K52" s="118">
        <v>44927</v>
      </c>
      <c r="L52" s="120">
        <v>45016</v>
      </c>
      <c r="M52" s="121" t="s">
        <v>25</v>
      </c>
      <c r="N52" s="122">
        <v>0.9</v>
      </c>
      <c r="O52" s="77">
        <f t="shared" si="4"/>
        <v>8721792102.6000004</v>
      </c>
      <c r="P52" s="122">
        <v>0.99995274903595921</v>
      </c>
      <c r="Q52" s="77">
        <f t="shared" si="5"/>
        <v>9690422210.5722103</v>
      </c>
      <c r="R52" s="6"/>
      <c r="S52" s="6"/>
      <c r="T52" s="6"/>
      <c r="U52" s="6"/>
      <c r="V52" s="6"/>
      <c r="W52" s="6"/>
      <c r="X52" s="6"/>
      <c r="Y52" s="6"/>
      <c r="Z52" s="6"/>
    </row>
    <row r="53" spans="1:26" ht="15.75" customHeight="1" x14ac:dyDescent="0.35">
      <c r="A53" s="40">
        <v>47</v>
      </c>
      <c r="B53" s="46"/>
      <c r="C53" s="135" t="s">
        <v>209</v>
      </c>
      <c r="D53" s="114" t="s">
        <v>118</v>
      </c>
      <c r="E53" s="108" t="s">
        <v>23</v>
      </c>
      <c r="F53" s="108" t="s">
        <v>97</v>
      </c>
      <c r="G53" s="124">
        <v>7884399325</v>
      </c>
      <c r="H53" s="110">
        <v>44986</v>
      </c>
      <c r="I53" s="118">
        <v>45535</v>
      </c>
      <c r="J53" s="112">
        <f t="shared" si="3"/>
        <v>549</v>
      </c>
      <c r="K53" s="110">
        <v>44927</v>
      </c>
      <c r="L53" s="113">
        <v>45016</v>
      </c>
      <c r="M53" s="114" t="s">
        <v>25</v>
      </c>
      <c r="N53" s="115">
        <v>0.9</v>
      </c>
      <c r="O53" s="72">
        <f t="shared" si="4"/>
        <v>7095959392.5</v>
      </c>
      <c r="P53" s="115">
        <v>0.99995274903595921</v>
      </c>
      <c r="Q53" s="72">
        <f t="shared" si="5"/>
        <v>7884026779.5310116</v>
      </c>
      <c r="R53" s="73"/>
      <c r="S53" s="73"/>
      <c r="T53" s="73"/>
      <c r="U53" s="73"/>
      <c r="V53" s="73"/>
      <c r="W53" s="73"/>
      <c r="X53" s="73"/>
      <c r="Y53" s="73"/>
      <c r="Z53" s="73"/>
    </row>
    <row r="54" spans="1:26" ht="15.75" customHeight="1" x14ac:dyDescent="0.35">
      <c r="A54" s="12">
        <v>48</v>
      </c>
      <c r="B54" s="46"/>
      <c r="C54" s="135" t="s">
        <v>433</v>
      </c>
      <c r="D54" s="114" t="s">
        <v>118</v>
      </c>
      <c r="E54" s="108" t="s">
        <v>23</v>
      </c>
      <c r="F54" s="108" t="s">
        <v>97</v>
      </c>
      <c r="G54" s="124">
        <v>6654807280.8759098</v>
      </c>
      <c r="H54" s="110">
        <v>44986</v>
      </c>
      <c r="I54" s="118">
        <v>45535</v>
      </c>
      <c r="J54" s="112">
        <f t="shared" si="3"/>
        <v>549</v>
      </c>
      <c r="K54" s="110">
        <v>44927</v>
      </c>
      <c r="L54" s="113">
        <v>45016</v>
      </c>
      <c r="M54" s="114" t="s">
        <v>25</v>
      </c>
      <c r="N54" s="115">
        <v>0.9</v>
      </c>
      <c r="O54" s="72">
        <f t="shared" si="4"/>
        <v>5989326552.7883186</v>
      </c>
      <c r="P54" s="115">
        <v>0.99995274903595921</v>
      </c>
      <c r="Q54" s="72">
        <f t="shared" si="5"/>
        <v>6654492834.8163824</v>
      </c>
      <c r="R54" s="73"/>
      <c r="S54" s="73"/>
      <c r="T54" s="73"/>
      <c r="U54" s="73"/>
      <c r="V54" s="73"/>
      <c r="W54" s="73"/>
      <c r="X54" s="73"/>
      <c r="Y54" s="73"/>
      <c r="Z54" s="73"/>
    </row>
    <row r="55" spans="1:26" ht="15.75" customHeight="1" x14ac:dyDescent="0.35">
      <c r="A55" s="40">
        <v>49</v>
      </c>
      <c r="B55" s="46"/>
      <c r="C55" s="135" t="s">
        <v>213</v>
      </c>
      <c r="D55" s="114" t="s">
        <v>118</v>
      </c>
      <c r="E55" s="108" t="s">
        <v>23</v>
      </c>
      <c r="F55" s="108" t="s">
        <v>97</v>
      </c>
      <c r="G55" s="124">
        <v>20172919044.351585</v>
      </c>
      <c r="H55" s="110">
        <v>44986</v>
      </c>
      <c r="I55" s="118">
        <v>45535</v>
      </c>
      <c r="J55" s="112">
        <f t="shared" si="3"/>
        <v>549</v>
      </c>
      <c r="K55" s="110">
        <v>44927</v>
      </c>
      <c r="L55" s="113">
        <v>45016</v>
      </c>
      <c r="M55" s="114" t="s">
        <v>25</v>
      </c>
      <c r="N55" s="115">
        <v>0.9</v>
      </c>
      <c r="O55" s="72">
        <f t="shared" si="4"/>
        <v>18155627139.916428</v>
      </c>
      <c r="P55" s="115">
        <v>0.99996214322941002</v>
      </c>
      <c r="Q55" s="72">
        <f t="shared" si="5"/>
        <v>20172155362.783192</v>
      </c>
      <c r="R55" s="73"/>
      <c r="S55" s="73"/>
      <c r="T55" s="73"/>
      <c r="U55" s="73"/>
      <c r="V55" s="73"/>
      <c r="W55" s="73"/>
      <c r="X55" s="73"/>
      <c r="Y55" s="73"/>
      <c r="Z55" s="73"/>
    </row>
    <row r="56" spans="1:26" ht="15.75" customHeight="1" x14ac:dyDescent="0.35">
      <c r="A56" s="12">
        <v>50</v>
      </c>
      <c r="B56" s="13"/>
      <c r="C56" s="134" t="s">
        <v>434</v>
      </c>
      <c r="D56" s="121" t="s">
        <v>118</v>
      </c>
      <c r="E56" s="107" t="s">
        <v>23</v>
      </c>
      <c r="F56" s="107" t="s">
        <v>97</v>
      </c>
      <c r="G56" s="117">
        <v>9687715268.3345509</v>
      </c>
      <c r="H56" s="118">
        <v>44986</v>
      </c>
      <c r="I56" s="118">
        <v>45535</v>
      </c>
      <c r="J56" s="119">
        <f t="shared" si="3"/>
        <v>549</v>
      </c>
      <c r="K56" s="118">
        <v>44927</v>
      </c>
      <c r="L56" s="120">
        <v>45016</v>
      </c>
      <c r="M56" s="121" t="s">
        <v>25</v>
      </c>
      <c r="N56" s="122">
        <v>0.9</v>
      </c>
      <c r="O56" s="77">
        <f t="shared" si="4"/>
        <v>8718943741.5010967</v>
      </c>
      <c r="P56" s="76">
        <v>0.99998420932934162</v>
      </c>
      <c r="Q56" s="77">
        <f t="shared" si="5"/>
        <v>9687562292.8133163</v>
      </c>
      <c r="R56" s="6"/>
      <c r="S56" s="6"/>
      <c r="T56" s="6"/>
      <c r="U56" s="6"/>
      <c r="V56" s="6"/>
      <c r="W56" s="6"/>
      <c r="X56" s="6"/>
      <c r="Y56" s="6"/>
      <c r="Z56" s="6"/>
    </row>
    <row r="57" spans="1:26" ht="15.75" customHeight="1" x14ac:dyDescent="0.35">
      <c r="A57" s="40">
        <v>51</v>
      </c>
      <c r="B57" s="13"/>
      <c r="C57" s="134" t="s">
        <v>217</v>
      </c>
      <c r="D57" s="121" t="s">
        <v>118</v>
      </c>
      <c r="E57" s="107" t="s">
        <v>23</v>
      </c>
      <c r="F57" s="107" t="s">
        <v>97</v>
      </c>
      <c r="G57" s="117">
        <v>24706879062</v>
      </c>
      <c r="H57" s="118">
        <v>44986</v>
      </c>
      <c r="I57" s="118">
        <v>45535</v>
      </c>
      <c r="J57" s="119">
        <f t="shared" si="3"/>
        <v>549</v>
      </c>
      <c r="K57" s="118">
        <v>44927</v>
      </c>
      <c r="L57" s="120">
        <v>45016</v>
      </c>
      <c r="M57" s="121" t="s">
        <v>25</v>
      </c>
      <c r="N57" s="122">
        <v>0.9</v>
      </c>
      <c r="O57" s="77">
        <f t="shared" si="4"/>
        <v>22236191155.799999</v>
      </c>
      <c r="P57" s="76">
        <v>0.99997421986031831</v>
      </c>
      <c r="Q57" s="77">
        <f t="shared" si="5"/>
        <v>24706242115.206684</v>
      </c>
      <c r="R57" s="6"/>
      <c r="S57" s="6"/>
      <c r="T57" s="6"/>
      <c r="U57" s="6"/>
      <c r="V57" s="6"/>
      <c r="W57" s="6"/>
      <c r="X57" s="6"/>
      <c r="Y57" s="6"/>
      <c r="Z57" s="6"/>
    </row>
    <row r="58" spans="1:26" ht="15.75" customHeight="1" x14ac:dyDescent="0.35">
      <c r="A58" s="12">
        <v>52</v>
      </c>
      <c r="B58" s="46"/>
      <c r="C58" s="135" t="s">
        <v>219</v>
      </c>
      <c r="D58" s="114" t="s">
        <v>118</v>
      </c>
      <c r="E58" s="108" t="s">
        <v>23</v>
      </c>
      <c r="F58" s="108" t="s">
        <v>97</v>
      </c>
      <c r="G58" s="124">
        <v>4162964963.1363859</v>
      </c>
      <c r="H58" s="110">
        <v>44986</v>
      </c>
      <c r="I58" s="110">
        <v>45535</v>
      </c>
      <c r="J58" s="112">
        <f t="shared" si="3"/>
        <v>549</v>
      </c>
      <c r="K58" s="110">
        <v>44927</v>
      </c>
      <c r="L58" s="113">
        <v>45016</v>
      </c>
      <c r="M58" s="114" t="s">
        <v>25</v>
      </c>
      <c r="N58" s="115">
        <v>0.9</v>
      </c>
      <c r="O58" s="72">
        <f t="shared" si="4"/>
        <v>3746668466.8227472</v>
      </c>
      <c r="P58" s="71">
        <v>0.99991871948111588</v>
      </c>
      <c r="Q58" s="72">
        <f t="shared" si="5"/>
        <v>4162626595.1840858</v>
      </c>
      <c r="R58" s="73"/>
      <c r="S58" s="73"/>
      <c r="T58" s="73"/>
      <c r="U58" s="73"/>
      <c r="V58" s="73"/>
      <c r="W58" s="73"/>
      <c r="X58" s="73"/>
      <c r="Y58" s="73"/>
      <c r="Z58" s="73"/>
    </row>
    <row r="59" spans="1:26" ht="15.75" customHeight="1" x14ac:dyDescent="0.35">
      <c r="A59" s="40">
        <v>53</v>
      </c>
      <c r="B59" s="46"/>
      <c r="C59" s="135" t="s">
        <v>221</v>
      </c>
      <c r="D59" s="114" t="s">
        <v>118</v>
      </c>
      <c r="E59" s="108" t="s">
        <v>23</v>
      </c>
      <c r="F59" s="108" t="s">
        <v>97</v>
      </c>
      <c r="G59" s="124">
        <v>5332930926.3723984</v>
      </c>
      <c r="H59" s="110">
        <v>44986</v>
      </c>
      <c r="I59" s="118">
        <v>45535</v>
      </c>
      <c r="J59" s="112">
        <f t="shared" si="3"/>
        <v>549</v>
      </c>
      <c r="K59" s="110">
        <v>44927</v>
      </c>
      <c r="L59" s="113">
        <v>45016</v>
      </c>
      <c r="M59" s="114" t="s">
        <v>25</v>
      </c>
      <c r="N59" s="115">
        <v>0.9</v>
      </c>
      <c r="O59" s="80">
        <f t="shared" si="4"/>
        <v>4799637833.7351589</v>
      </c>
      <c r="P59" s="71">
        <v>0.99991454018469472</v>
      </c>
      <c r="Q59" s="72">
        <f t="shared" si="5"/>
        <v>5332475175.0803947</v>
      </c>
      <c r="R59" s="73"/>
      <c r="S59" s="73"/>
      <c r="T59" s="73"/>
      <c r="U59" s="73"/>
      <c r="V59" s="73"/>
      <c r="W59" s="73"/>
      <c r="X59" s="73"/>
      <c r="Y59" s="73"/>
      <c r="Z59" s="73"/>
    </row>
    <row r="60" spans="1:26" ht="15.75" customHeight="1" x14ac:dyDescent="0.35">
      <c r="A60" s="12">
        <v>54</v>
      </c>
      <c r="B60" s="13"/>
      <c r="C60" s="134" t="s">
        <v>435</v>
      </c>
      <c r="D60" s="121" t="s">
        <v>118</v>
      </c>
      <c r="E60" s="107" t="s">
        <v>23</v>
      </c>
      <c r="F60" s="107" t="s">
        <v>97</v>
      </c>
      <c r="G60" s="117">
        <v>5520473725</v>
      </c>
      <c r="H60" s="118">
        <v>44986</v>
      </c>
      <c r="I60" s="118">
        <v>45535</v>
      </c>
      <c r="J60" s="119">
        <f t="shared" si="3"/>
        <v>549</v>
      </c>
      <c r="K60" s="118">
        <v>44927</v>
      </c>
      <c r="L60" s="120">
        <v>45016</v>
      </c>
      <c r="M60" s="121" t="s">
        <v>25</v>
      </c>
      <c r="N60" s="115">
        <v>0.9</v>
      </c>
      <c r="O60" s="77">
        <f t="shared" si="4"/>
        <v>4968426352.5</v>
      </c>
      <c r="P60" s="136">
        <v>1</v>
      </c>
      <c r="Q60" s="77">
        <f t="shared" si="5"/>
        <v>5520473725</v>
      </c>
      <c r="R60" s="6"/>
      <c r="S60" s="6"/>
      <c r="T60" s="6"/>
      <c r="U60" s="6"/>
      <c r="V60" s="6"/>
      <c r="W60" s="6"/>
      <c r="X60" s="6"/>
      <c r="Y60" s="6"/>
      <c r="Z60" s="6"/>
    </row>
    <row r="61" spans="1:26" ht="15.75" customHeight="1" x14ac:dyDescent="0.35">
      <c r="A61" s="40">
        <v>55</v>
      </c>
      <c r="B61" s="46"/>
      <c r="C61" s="135" t="s">
        <v>225</v>
      </c>
      <c r="D61" s="114" t="s">
        <v>118</v>
      </c>
      <c r="E61" s="108" t="s">
        <v>23</v>
      </c>
      <c r="F61" s="108" t="s">
        <v>97</v>
      </c>
      <c r="G61" s="124">
        <v>3679810254.3354139</v>
      </c>
      <c r="H61" s="110">
        <v>44986</v>
      </c>
      <c r="I61" s="118">
        <v>45535</v>
      </c>
      <c r="J61" s="112">
        <f t="shared" si="3"/>
        <v>549</v>
      </c>
      <c r="K61" s="110">
        <v>44927</v>
      </c>
      <c r="L61" s="113">
        <v>45016</v>
      </c>
      <c r="M61" s="114" t="s">
        <v>25</v>
      </c>
      <c r="N61" s="115">
        <v>0.9</v>
      </c>
      <c r="O61" s="72">
        <f t="shared" si="4"/>
        <v>3311829228.9018726</v>
      </c>
      <c r="P61" s="79">
        <v>1</v>
      </c>
      <c r="Q61" s="72">
        <f t="shared" si="5"/>
        <v>3679810254.3354139</v>
      </c>
      <c r="R61" s="73"/>
      <c r="S61" s="73"/>
      <c r="T61" s="73"/>
      <c r="U61" s="73"/>
      <c r="V61" s="73"/>
      <c r="W61" s="73"/>
      <c r="X61" s="73"/>
      <c r="Y61" s="73"/>
      <c r="Z61" s="73"/>
    </row>
    <row r="62" spans="1:26" ht="15.75" customHeight="1" x14ac:dyDescent="0.35">
      <c r="A62" s="12">
        <v>56</v>
      </c>
      <c r="B62" s="13"/>
      <c r="C62" s="134" t="s">
        <v>227</v>
      </c>
      <c r="D62" s="121" t="s">
        <v>118</v>
      </c>
      <c r="E62" s="107" t="s">
        <v>23</v>
      </c>
      <c r="F62" s="107" t="s">
        <v>97</v>
      </c>
      <c r="G62" s="117">
        <v>7227884525.985405</v>
      </c>
      <c r="H62" s="118">
        <v>44986</v>
      </c>
      <c r="I62" s="118">
        <v>45535</v>
      </c>
      <c r="J62" s="119">
        <f t="shared" si="3"/>
        <v>549</v>
      </c>
      <c r="K62" s="118">
        <v>44927</v>
      </c>
      <c r="L62" s="120">
        <v>45016</v>
      </c>
      <c r="M62" s="121" t="s">
        <v>25</v>
      </c>
      <c r="N62" s="115">
        <v>0.9</v>
      </c>
      <c r="O62" s="77">
        <f t="shared" si="4"/>
        <v>6505096073.3868647</v>
      </c>
      <c r="P62" s="136">
        <v>1</v>
      </c>
      <c r="Q62" s="77">
        <f t="shared" si="5"/>
        <v>7227884525.985405</v>
      </c>
      <c r="R62" s="6"/>
      <c r="S62" s="6"/>
      <c r="T62" s="6"/>
      <c r="U62" s="6"/>
      <c r="V62" s="6"/>
      <c r="W62" s="6"/>
      <c r="X62" s="6"/>
      <c r="Y62" s="6"/>
      <c r="Z62" s="6"/>
    </row>
    <row r="63" spans="1:26" ht="15.75" customHeight="1" x14ac:dyDescent="0.35">
      <c r="A63" s="40">
        <v>57</v>
      </c>
      <c r="B63" s="13"/>
      <c r="C63" s="134" t="s">
        <v>229</v>
      </c>
      <c r="D63" s="121" t="s">
        <v>118</v>
      </c>
      <c r="E63" s="107" t="s">
        <v>23</v>
      </c>
      <c r="F63" s="107" t="s">
        <v>97</v>
      </c>
      <c r="G63" s="117">
        <v>18436942237.943924</v>
      </c>
      <c r="H63" s="118">
        <v>45200</v>
      </c>
      <c r="I63" s="118">
        <v>45838</v>
      </c>
      <c r="J63" s="119">
        <f t="shared" si="3"/>
        <v>638</v>
      </c>
      <c r="K63" s="118">
        <v>45108</v>
      </c>
      <c r="L63" s="120">
        <v>45199</v>
      </c>
      <c r="M63" s="121" t="s">
        <v>25</v>
      </c>
      <c r="N63" s="115">
        <v>0.9</v>
      </c>
      <c r="O63" s="77">
        <f t="shared" si="4"/>
        <v>16593248014.149532</v>
      </c>
      <c r="P63" s="136">
        <v>0.99993797467369494</v>
      </c>
      <c r="Q63" s="77">
        <f t="shared" si="5"/>
        <v>18435798680.585548</v>
      </c>
      <c r="R63" s="6"/>
      <c r="S63" s="6"/>
      <c r="T63" s="6"/>
      <c r="U63" s="6"/>
      <c r="V63" s="6"/>
      <c r="W63" s="6"/>
      <c r="X63" s="6"/>
      <c r="Y63" s="6"/>
      <c r="Z63" s="6"/>
    </row>
    <row r="64" spans="1:26" ht="15.75" customHeight="1" x14ac:dyDescent="0.35">
      <c r="A64" s="12">
        <v>58</v>
      </c>
      <c r="B64" s="13"/>
      <c r="C64" s="134" t="s">
        <v>231</v>
      </c>
      <c r="D64" s="121" t="s">
        <v>118</v>
      </c>
      <c r="E64" s="107" t="s">
        <v>23</v>
      </c>
      <c r="F64" s="107" t="s">
        <v>97</v>
      </c>
      <c r="G64" s="126">
        <v>4199592367.9192686</v>
      </c>
      <c r="H64" s="118">
        <v>45200</v>
      </c>
      <c r="I64" s="118">
        <v>45838</v>
      </c>
      <c r="J64" s="119">
        <f t="shared" si="3"/>
        <v>638</v>
      </c>
      <c r="K64" s="118">
        <v>45108</v>
      </c>
      <c r="L64" s="120">
        <v>45199</v>
      </c>
      <c r="M64" s="121" t="s">
        <v>25</v>
      </c>
      <c r="N64" s="115">
        <v>0.9</v>
      </c>
      <c r="O64" s="77">
        <f t="shared" si="4"/>
        <v>3779633131.1273417</v>
      </c>
      <c r="P64" s="136">
        <v>1</v>
      </c>
      <c r="Q64" s="77">
        <f t="shared" si="5"/>
        <v>4199592367.9192686</v>
      </c>
      <c r="R64" s="6"/>
      <c r="S64" s="6"/>
      <c r="T64" s="6"/>
      <c r="U64" s="6"/>
      <c r="V64" s="6"/>
      <c r="W64" s="6"/>
      <c r="X64" s="6"/>
      <c r="Y64" s="6"/>
      <c r="Z64" s="6"/>
    </row>
    <row r="65" spans="1:26" ht="15.75" customHeight="1" x14ac:dyDescent="0.35">
      <c r="A65" s="40">
        <v>59</v>
      </c>
      <c r="B65" s="46"/>
      <c r="C65" s="135" t="s">
        <v>233</v>
      </c>
      <c r="D65" s="114" t="s">
        <v>118</v>
      </c>
      <c r="E65" s="108" t="s">
        <v>23</v>
      </c>
      <c r="F65" s="107" t="s">
        <v>97</v>
      </c>
      <c r="G65" s="109">
        <v>8624241557.7443562</v>
      </c>
      <c r="H65" s="110">
        <v>44986</v>
      </c>
      <c r="I65" s="118">
        <v>45535</v>
      </c>
      <c r="J65" s="112">
        <f t="shared" si="3"/>
        <v>549</v>
      </c>
      <c r="K65" s="110">
        <v>44927</v>
      </c>
      <c r="L65" s="113">
        <v>45016</v>
      </c>
      <c r="M65" s="114" t="s">
        <v>25</v>
      </c>
      <c r="N65" s="115">
        <v>0.9</v>
      </c>
      <c r="O65" s="72">
        <f t="shared" si="4"/>
        <v>7761817401.9699211</v>
      </c>
      <c r="P65" s="79">
        <v>1</v>
      </c>
      <c r="Q65" s="72">
        <f t="shared" si="5"/>
        <v>8624241557.7443562</v>
      </c>
      <c r="R65" s="73"/>
      <c r="S65" s="73"/>
      <c r="T65" s="73"/>
      <c r="U65" s="73"/>
      <c r="V65" s="73"/>
      <c r="W65" s="73"/>
      <c r="X65" s="73"/>
      <c r="Y65" s="73"/>
      <c r="Z65" s="73"/>
    </row>
    <row r="66" spans="1:26" ht="15.75" customHeight="1" x14ac:dyDescent="0.35">
      <c r="A66" s="12">
        <v>60</v>
      </c>
      <c r="B66" s="46"/>
      <c r="C66" s="135" t="s">
        <v>436</v>
      </c>
      <c r="D66" s="114" t="s">
        <v>118</v>
      </c>
      <c r="E66" s="108" t="s">
        <v>23</v>
      </c>
      <c r="F66" s="107" t="s">
        <v>97</v>
      </c>
      <c r="G66" s="109">
        <v>8529279637.0596104</v>
      </c>
      <c r="H66" s="110">
        <v>44986</v>
      </c>
      <c r="I66" s="118">
        <v>45535</v>
      </c>
      <c r="J66" s="112">
        <f t="shared" si="3"/>
        <v>549</v>
      </c>
      <c r="K66" s="110">
        <v>44927</v>
      </c>
      <c r="L66" s="113">
        <v>45016</v>
      </c>
      <c r="M66" s="114" t="s">
        <v>25</v>
      </c>
      <c r="N66" s="115">
        <v>0.9</v>
      </c>
      <c r="O66" s="72">
        <f t="shared" si="4"/>
        <v>7676351673.3536491</v>
      </c>
      <c r="P66" s="79">
        <v>0.99982990531268556</v>
      </c>
      <c r="Q66" s="72">
        <f t="shared" si="5"/>
        <v>8527828851.9067278</v>
      </c>
      <c r="R66" s="73"/>
      <c r="S66" s="73"/>
      <c r="T66" s="73"/>
      <c r="U66" s="73"/>
      <c r="V66" s="73"/>
      <c r="W66" s="73"/>
      <c r="X66" s="73"/>
      <c r="Y66" s="73"/>
      <c r="Z66" s="73"/>
    </row>
    <row r="67" spans="1:26" ht="36.75" customHeight="1" x14ac:dyDescent="0.35">
      <c r="A67" s="40">
        <v>61</v>
      </c>
      <c r="B67" s="46"/>
      <c r="C67" s="135" t="s">
        <v>237</v>
      </c>
      <c r="D67" s="114" t="s">
        <v>118</v>
      </c>
      <c r="E67" s="39" t="s">
        <v>23</v>
      </c>
      <c r="F67" s="107" t="s">
        <v>97</v>
      </c>
      <c r="G67" s="109">
        <v>10390870510.235607</v>
      </c>
      <c r="H67" s="110">
        <v>44986</v>
      </c>
      <c r="I67" s="118">
        <v>45535</v>
      </c>
      <c r="J67" s="112">
        <f t="shared" si="3"/>
        <v>549</v>
      </c>
      <c r="K67" s="110">
        <v>44927</v>
      </c>
      <c r="L67" s="113">
        <v>45016</v>
      </c>
      <c r="M67" s="114" t="s">
        <v>25</v>
      </c>
      <c r="N67" s="115">
        <v>0.9</v>
      </c>
      <c r="O67" s="72">
        <f t="shared" si="4"/>
        <v>9351783459.2120476</v>
      </c>
      <c r="P67" s="79">
        <v>0.99991652824291555</v>
      </c>
      <c r="Q67" s="80">
        <f t="shared" si="5"/>
        <v>10390003166.016481</v>
      </c>
      <c r="R67" s="73"/>
      <c r="S67" s="73"/>
      <c r="T67" s="73"/>
      <c r="U67" s="73"/>
      <c r="V67" s="73"/>
      <c r="W67" s="73"/>
      <c r="X67" s="73"/>
      <c r="Y67" s="73"/>
      <c r="Z67" s="73"/>
    </row>
    <row r="68" spans="1:26" ht="34.5" customHeight="1" x14ac:dyDescent="0.35">
      <c r="A68" s="12">
        <v>62</v>
      </c>
      <c r="B68" s="46"/>
      <c r="C68" s="135" t="s">
        <v>437</v>
      </c>
      <c r="D68" s="114" t="s">
        <v>118</v>
      </c>
      <c r="E68" s="39" t="s">
        <v>23</v>
      </c>
      <c r="F68" s="107" t="s">
        <v>97</v>
      </c>
      <c r="G68" s="109">
        <v>4873896426.049715</v>
      </c>
      <c r="H68" s="110">
        <v>44986</v>
      </c>
      <c r="I68" s="118">
        <v>45535</v>
      </c>
      <c r="J68" s="112">
        <f t="shared" si="3"/>
        <v>549</v>
      </c>
      <c r="K68" s="110">
        <v>44927</v>
      </c>
      <c r="L68" s="113">
        <v>45016</v>
      </c>
      <c r="M68" s="114" t="s">
        <v>25</v>
      </c>
      <c r="N68" s="115">
        <v>0.9</v>
      </c>
      <c r="O68" s="72">
        <f t="shared" si="4"/>
        <v>4386506783.4447441</v>
      </c>
      <c r="P68" s="71">
        <v>0.99992885568484646</v>
      </c>
      <c r="Q68" s="72">
        <f t="shared" si="5"/>
        <v>4873549676.0263548</v>
      </c>
      <c r="R68" s="73"/>
      <c r="S68" s="73"/>
      <c r="T68" s="73"/>
      <c r="U68" s="73"/>
      <c r="V68" s="73"/>
      <c r="W68" s="73"/>
      <c r="X68" s="73"/>
      <c r="Y68" s="73"/>
      <c r="Z68" s="73"/>
    </row>
    <row r="69" spans="1:26" ht="15.75" customHeight="1" x14ac:dyDescent="0.35">
      <c r="A69" s="40">
        <v>63</v>
      </c>
      <c r="B69" s="40"/>
      <c r="C69" s="134" t="s">
        <v>241</v>
      </c>
      <c r="D69" s="114"/>
      <c r="E69" s="108"/>
      <c r="F69" s="108" t="s">
        <v>101</v>
      </c>
      <c r="G69" s="124">
        <v>1168596421.0676022</v>
      </c>
      <c r="H69" s="110">
        <v>44986</v>
      </c>
      <c r="I69" s="118">
        <v>45535</v>
      </c>
      <c r="J69" s="112">
        <f t="shared" si="3"/>
        <v>549</v>
      </c>
      <c r="K69" s="110">
        <v>44927</v>
      </c>
      <c r="L69" s="113">
        <v>45016</v>
      </c>
      <c r="M69" s="114" t="s">
        <v>25</v>
      </c>
      <c r="N69" s="115">
        <v>0.9</v>
      </c>
      <c r="O69" s="72">
        <f t="shared" si="4"/>
        <v>1051736778.960842</v>
      </c>
      <c r="P69" s="115">
        <v>0.99995274903595921</v>
      </c>
      <c r="Q69" s="72">
        <f t="shared" si="5"/>
        <v>1168541203.7601321</v>
      </c>
      <c r="R69" s="41"/>
      <c r="S69" s="41"/>
      <c r="T69" s="41"/>
      <c r="U69" s="41"/>
      <c r="V69" s="41"/>
      <c r="W69" s="41"/>
      <c r="X69" s="41"/>
      <c r="Y69" s="41"/>
      <c r="Z69" s="41"/>
    </row>
    <row r="70" spans="1:26" ht="15.75" customHeight="1" x14ac:dyDescent="0.35">
      <c r="A70" s="12">
        <v>64</v>
      </c>
      <c r="B70" s="40"/>
      <c r="C70" s="134" t="s">
        <v>243</v>
      </c>
      <c r="D70" s="114"/>
      <c r="E70" s="108"/>
      <c r="F70" s="108" t="s">
        <v>101</v>
      </c>
      <c r="G70" s="124">
        <v>2398267806.0396323</v>
      </c>
      <c r="H70" s="110">
        <v>44986</v>
      </c>
      <c r="I70" s="118">
        <v>45535</v>
      </c>
      <c r="J70" s="112">
        <f t="shared" si="3"/>
        <v>549</v>
      </c>
      <c r="K70" s="110">
        <v>44927</v>
      </c>
      <c r="L70" s="113">
        <v>45016</v>
      </c>
      <c r="M70" s="114" t="s">
        <v>25</v>
      </c>
      <c r="N70" s="115">
        <v>0.9</v>
      </c>
      <c r="O70" s="72">
        <f t="shared" si="4"/>
        <v>2158441025.4356689</v>
      </c>
      <c r="P70" s="115">
        <v>0.99995274903595921</v>
      </c>
      <c r="Q70" s="72">
        <f t="shared" si="5"/>
        <v>2398154485.5737691</v>
      </c>
      <c r="R70" s="41"/>
      <c r="S70" s="41"/>
      <c r="T70" s="41"/>
      <c r="U70" s="41"/>
      <c r="V70" s="41"/>
      <c r="W70" s="41"/>
      <c r="X70" s="41"/>
      <c r="Y70" s="41"/>
      <c r="Z70" s="41"/>
    </row>
    <row r="71" spans="1:26" ht="15.75" customHeight="1" x14ac:dyDescent="0.35">
      <c r="A71" s="40">
        <v>65</v>
      </c>
      <c r="B71" s="40"/>
      <c r="C71" s="134" t="s">
        <v>438</v>
      </c>
      <c r="D71" s="114"/>
      <c r="E71" s="108"/>
      <c r="F71" s="108" t="s">
        <v>101</v>
      </c>
      <c r="G71" s="124">
        <v>2255969567.1568637</v>
      </c>
      <c r="H71" s="110">
        <v>44986</v>
      </c>
      <c r="I71" s="118">
        <v>45535</v>
      </c>
      <c r="J71" s="112">
        <f t="shared" si="3"/>
        <v>549</v>
      </c>
      <c r="K71" s="110">
        <v>44927</v>
      </c>
      <c r="L71" s="113">
        <v>45016</v>
      </c>
      <c r="M71" s="114" t="s">
        <v>25</v>
      </c>
      <c r="N71" s="115">
        <v>0.9</v>
      </c>
      <c r="O71" s="72">
        <f t="shared" si="4"/>
        <v>2030372610.4411774</v>
      </c>
      <c r="P71" s="115">
        <v>0.99995274903595921</v>
      </c>
      <c r="Q71" s="72">
        <f t="shared" si="5"/>
        <v>2255862970.4199686</v>
      </c>
      <c r="R71" s="41"/>
      <c r="S71" s="41"/>
      <c r="T71" s="41"/>
      <c r="U71" s="41"/>
      <c r="V71" s="41"/>
      <c r="W71" s="41"/>
      <c r="X71" s="41"/>
      <c r="Y71" s="41"/>
      <c r="Z71" s="41"/>
    </row>
    <row r="72" spans="1:26" ht="15.75" customHeight="1" x14ac:dyDescent="0.35">
      <c r="A72" s="12">
        <v>66</v>
      </c>
      <c r="B72" s="40"/>
      <c r="C72" s="134" t="s">
        <v>247</v>
      </c>
      <c r="D72" s="114"/>
      <c r="E72" s="108"/>
      <c r="F72" s="108" t="s">
        <v>97</v>
      </c>
      <c r="G72" s="124">
        <v>2286444733.6449356</v>
      </c>
      <c r="H72" s="110">
        <v>44986</v>
      </c>
      <c r="I72" s="118">
        <v>45535</v>
      </c>
      <c r="J72" s="112">
        <f t="shared" si="3"/>
        <v>549</v>
      </c>
      <c r="K72" s="110">
        <v>44927</v>
      </c>
      <c r="L72" s="113">
        <v>45016</v>
      </c>
      <c r="M72" s="114" t="s">
        <v>25</v>
      </c>
      <c r="N72" s="115">
        <v>0.9</v>
      </c>
      <c r="O72" s="72">
        <f t="shared" si="4"/>
        <v>2057800260.280442</v>
      </c>
      <c r="P72" s="115">
        <v>0.99996214322941002</v>
      </c>
      <c r="Q72" s="72">
        <f t="shared" si="5"/>
        <v>2286358176.2311873</v>
      </c>
      <c r="R72" s="41"/>
      <c r="S72" s="41"/>
      <c r="T72" s="41"/>
      <c r="U72" s="41"/>
      <c r="V72" s="41"/>
      <c r="W72" s="41"/>
      <c r="X72" s="41"/>
      <c r="Y72" s="41"/>
      <c r="Z72" s="41"/>
    </row>
    <row r="73" spans="1:26" ht="15.75" customHeight="1" x14ac:dyDescent="0.35">
      <c r="A73" s="40">
        <v>67</v>
      </c>
      <c r="B73" s="40"/>
      <c r="C73" s="137" t="s">
        <v>439</v>
      </c>
      <c r="D73" s="114"/>
      <c r="E73" s="108"/>
      <c r="F73" s="108" t="s">
        <v>97</v>
      </c>
      <c r="G73" s="124">
        <v>5566562976</v>
      </c>
      <c r="H73" s="110">
        <v>45108</v>
      </c>
      <c r="I73" s="110">
        <v>46203</v>
      </c>
      <c r="J73" s="112">
        <f t="shared" si="3"/>
        <v>1095</v>
      </c>
      <c r="K73" s="110">
        <v>44986</v>
      </c>
      <c r="L73" s="113" t="s">
        <v>250</v>
      </c>
      <c r="M73" s="114" t="s">
        <v>25</v>
      </c>
      <c r="N73" s="115">
        <v>0.75</v>
      </c>
      <c r="O73" s="72">
        <f t="shared" si="4"/>
        <v>4174922232</v>
      </c>
      <c r="P73" s="71">
        <v>0.99998420932934162</v>
      </c>
      <c r="Q73" s="72">
        <f t="shared" si="5"/>
        <v>5566475076.2373466</v>
      </c>
      <c r="R73" s="41"/>
      <c r="S73" s="41"/>
      <c r="T73" s="41"/>
      <c r="U73" s="41"/>
      <c r="V73" s="41"/>
      <c r="W73" s="41"/>
      <c r="X73" s="41"/>
      <c r="Y73" s="41"/>
      <c r="Z73" s="41"/>
    </row>
    <row r="74" spans="1:26" ht="15.75" customHeight="1" x14ac:dyDescent="0.35">
      <c r="A74" s="12">
        <v>68</v>
      </c>
      <c r="B74" s="40"/>
      <c r="C74" s="137" t="s">
        <v>440</v>
      </c>
      <c r="D74" s="114"/>
      <c r="E74" s="108"/>
      <c r="F74" s="108" t="s">
        <v>97</v>
      </c>
      <c r="G74" s="124">
        <v>2647326912</v>
      </c>
      <c r="H74" s="110">
        <v>45108</v>
      </c>
      <c r="I74" s="110">
        <v>46203</v>
      </c>
      <c r="J74" s="112">
        <f t="shared" si="3"/>
        <v>1095</v>
      </c>
      <c r="K74" s="110">
        <v>44986</v>
      </c>
      <c r="L74" s="113" t="s">
        <v>250</v>
      </c>
      <c r="M74" s="114" t="s">
        <v>25</v>
      </c>
      <c r="N74" s="115">
        <v>0.75</v>
      </c>
      <c r="O74" s="72">
        <f t="shared" si="4"/>
        <v>1985495184</v>
      </c>
      <c r="P74" s="71">
        <v>0.99997421986031831</v>
      </c>
      <c r="Q74" s="72">
        <f t="shared" si="5"/>
        <v>2647258663.5424256</v>
      </c>
      <c r="R74" s="41"/>
      <c r="S74" s="41"/>
      <c r="T74" s="41"/>
      <c r="U74" s="41"/>
      <c r="V74" s="41"/>
      <c r="W74" s="41"/>
      <c r="X74" s="41"/>
      <c r="Y74" s="41"/>
      <c r="Z74" s="41"/>
    </row>
    <row r="75" spans="1:26" ht="15.75" customHeight="1" x14ac:dyDescent="0.35">
      <c r="A75" s="40">
        <v>69</v>
      </c>
      <c r="B75" s="40"/>
      <c r="C75" s="116" t="s">
        <v>441</v>
      </c>
      <c r="D75" s="114"/>
      <c r="E75" s="108"/>
      <c r="F75" s="108" t="s">
        <v>101</v>
      </c>
      <c r="G75" s="124">
        <v>755244000</v>
      </c>
      <c r="H75" s="118">
        <v>45017</v>
      </c>
      <c r="I75" s="125">
        <v>45565</v>
      </c>
      <c r="J75" s="119">
        <f t="shared" si="3"/>
        <v>548</v>
      </c>
      <c r="K75" s="118">
        <v>44927</v>
      </c>
      <c r="L75" s="120">
        <v>44986</v>
      </c>
      <c r="M75" s="121" t="s">
        <v>25</v>
      </c>
      <c r="N75" s="122">
        <v>0.75</v>
      </c>
      <c r="O75" s="72">
        <f t="shared" si="4"/>
        <v>566433000</v>
      </c>
      <c r="P75" s="133">
        <v>0.75</v>
      </c>
      <c r="Q75" s="72">
        <f t="shared" si="5"/>
        <v>566433000</v>
      </c>
      <c r="R75" s="41"/>
      <c r="S75" s="41"/>
      <c r="T75" s="41"/>
      <c r="U75" s="41"/>
      <c r="V75" s="41"/>
      <c r="W75" s="41"/>
      <c r="X75" s="41"/>
      <c r="Y75" s="41"/>
      <c r="Z75" s="41"/>
    </row>
    <row r="76" spans="1:26" ht="15.75" customHeight="1" x14ac:dyDescent="0.35">
      <c r="A76" s="12">
        <v>70</v>
      </c>
      <c r="B76" s="40"/>
      <c r="C76" s="116" t="s">
        <v>442</v>
      </c>
      <c r="D76" s="114"/>
      <c r="E76" s="108"/>
      <c r="F76" s="54" t="s">
        <v>101</v>
      </c>
      <c r="G76" s="126">
        <v>1904760000</v>
      </c>
      <c r="H76" s="118">
        <v>45017</v>
      </c>
      <c r="I76" s="125">
        <v>46203</v>
      </c>
      <c r="J76" s="119">
        <v>1186</v>
      </c>
      <c r="K76" s="118">
        <v>44958</v>
      </c>
      <c r="L76" s="120">
        <v>45015</v>
      </c>
      <c r="M76" s="121" t="s">
        <v>25</v>
      </c>
      <c r="N76" s="122">
        <v>0.75</v>
      </c>
      <c r="O76" s="77">
        <v>2077920000</v>
      </c>
      <c r="P76" s="76">
        <v>0.75</v>
      </c>
      <c r="Q76" s="77">
        <v>1428570000</v>
      </c>
      <c r="R76" s="41"/>
      <c r="S76" s="41"/>
      <c r="T76" s="41"/>
      <c r="U76" s="41"/>
      <c r="V76" s="41"/>
      <c r="W76" s="41"/>
      <c r="X76" s="41"/>
      <c r="Y76" s="41"/>
      <c r="Z76" s="41"/>
    </row>
    <row r="77" spans="1:26" ht="15.75" customHeight="1" x14ac:dyDescent="0.35">
      <c r="A77" s="40">
        <v>71</v>
      </c>
      <c r="B77" s="40"/>
      <c r="C77" s="116" t="s">
        <v>443</v>
      </c>
      <c r="D77" s="114"/>
      <c r="E77" s="108"/>
      <c r="F77" s="54" t="s">
        <v>101</v>
      </c>
      <c r="G77" s="126">
        <v>1348570080</v>
      </c>
      <c r="H77" s="118">
        <v>45017</v>
      </c>
      <c r="I77" s="125">
        <v>46203</v>
      </c>
      <c r="J77" s="119">
        <v>1186</v>
      </c>
      <c r="K77" s="118">
        <v>44958</v>
      </c>
      <c r="L77" s="120">
        <v>45015</v>
      </c>
      <c r="M77" s="121" t="s">
        <v>25</v>
      </c>
      <c r="N77" s="122">
        <v>0.75</v>
      </c>
      <c r="O77" s="77">
        <v>1471167360</v>
      </c>
      <c r="P77" s="76">
        <v>0.75</v>
      </c>
      <c r="Q77" s="77">
        <v>1011427560</v>
      </c>
      <c r="R77" s="41"/>
      <c r="S77" s="41"/>
      <c r="T77" s="41"/>
      <c r="U77" s="41"/>
      <c r="V77" s="41"/>
      <c r="W77" s="41"/>
      <c r="X77" s="41"/>
      <c r="Y77" s="41"/>
      <c r="Z77" s="41"/>
    </row>
    <row r="78" spans="1:26" ht="15.75" customHeight="1" x14ac:dyDescent="0.35">
      <c r="A78" s="12">
        <v>72</v>
      </c>
      <c r="B78" s="40"/>
      <c r="C78" s="116" t="s">
        <v>444</v>
      </c>
      <c r="D78" s="114"/>
      <c r="E78" s="108"/>
      <c r="F78" s="54" t="s">
        <v>101</v>
      </c>
      <c r="G78" s="138">
        <v>1731600000</v>
      </c>
      <c r="H78" s="118">
        <v>45017</v>
      </c>
      <c r="I78" s="125">
        <v>45930</v>
      </c>
      <c r="J78" s="119">
        <v>913</v>
      </c>
      <c r="K78" s="118">
        <v>44958</v>
      </c>
      <c r="L78" s="120">
        <v>45015</v>
      </c>
      <c r="M78" s="121" t="s">
        <v>25</v>
      </c>
      <c r="N78" s="122">
        <v>0.75</v>
      </c>
      <c r="O78" s="77">
        <v>1298700000</v>
      </c>
      <c r="P78" s="76">
        <v>0.75</v>
      </c>
      <c r="Q78" s="77">
        <v>1298700000</v>
      </c>
      <c r="R78" s="41"/>
      <c r="S78" s="41"/>
      <c r="T78" s="41"/>
      <c r="U78" s="41"/>
      <c r="V78" s="41"/>
      <c r="W78" s="41"/>
      <c r="X78" s="41"/>
      <c r="Y78" s="41"/>
      <c r="Z78" s="41"/>
    </row>
    <row r="79" spans="1:26" ht="15" customHeight="1" x14ac:dyDescent="0.35">
      <c r="A79" s="40">
        <v>73</v>
      </c>
      <c r="B79" s="40"/>
      <c r="C79" s="116" t="s">
        <v>445</v>
      </c>
      <c r="D79" s="114"/>
      <c r="E79" s="108"/>
      <c r="F79" s="108" t="s">
        <v>101</v>
      </c>
      <c r="G79" s="124">
        <v>1165500000</v>
      </c>
      <c r="H79" s="118">
        <v>45017</v>
      </c>
      <c r="I79" s="110">
        <v>45930</v>
      </c>
      <c r="J79" s="112">
        <f t="shared" ref="J79:J180" si="6">DATEDIF(H79,I79,"d")</f>
        <v>913</v>
      </c>
      <c r="K79" s="110">
        <v>44927</v>
      </c>
      <c r="L79" s="113">
        <v>45016</v>
      </c>
      <c r="M79" s="114" t="s">
        <v>25</v>
      </c>
      <c r="N79" s="139">
        <v>0.75</v>
      </c>
      <c r="O79" s="72">
        <f t="shared" ref="O79:O86" si="7">N79*G79</f>
        <v>874125000</v>
      </c>
      <c r="P79" s="79">
        <v>1</v>
      </c>
      <c r="Q79" s="72">
        <f t="shared" ref="Q79:Q86" si="8">P79*G79</f>
        <v>1165500000</v>
      </c>
      <c r="R79" s="41"/>
      <c r="S79" s="41"/>
      <c r="T79" s="41"/>
      <c r="U79" s="41"/>
      <c r="V79" s="41"/>
      <c r="W79" s="41"/>
      <c r="X79" s="41"/>
      <c r="Y79" s="41"/>
      <c r="Z79" s="41"/>
    </row>
    <row r="80" spans="1:26" ht="15.75" customHeight="1" x14ac:dyDescent="0.35">
      <c r="A80" s="12">
        <v>74</v>
      </c>
      <c r="B80" s="40"/>
      <c r="C80" s="116" t="s">
        <v>446</v>
      </c>
      <c r="D80" s="114"/>
      <c r="E80" s="108"/>
      <c r="F80" s="108" t="s">
        <v>101</v>
      </c>
      <c r="G80" s="124">
        <v>1742042880</v>
      </c>
      <c r="H80" s="118">
        <v>45017</v>
      </c>
      <c r="I80" s="125">
        <v>45381</v>
      </c>
      <c r="J80" s="119">
        <f t="shared" si="6"/>
        <v>364</v>
      </c>
      <c r="K80" s="118">
        <v>44986</v>
      </c>
      <c r="L80" s="120">
        <v>45017</v>
      </c>
      <c r="M80" s="121" t="s">
        <v>25</v>
      </c>
      <c r="N80" s="122">
        <v>0.75</v>
      </c>
      <c r="O80" s="72">
        <f t="shared" si="7"/>
        <v>1306532160</v>
      </c>
      <c r="P80" s="76">
        <v>0.75</v>
      </c>
      <c r="Q80" s="72">
        <f t="shared" si="8"/>
        <v>1306532160</v>
      </c>
      <c r="R80" s="41"/>
      <c r="S80" s="41"/>
      <c r="T80" s="41"/>
      <c r="U80" s="41"/>
      <c r="V80" s="41"/>
      <c r="W80" s="41"/>
      <c r="X80" s="41"/>
      <c r="Y80" s="41"/>
      <c r="Z80" s="41"/>
    </row>
    <row r="81" spans="1:26" ht="15.75" customHeight="1" x14ac:dyDescent="0.35">
      <c r="A81" s="40">
        <v>75</v>
      </c>
      <c r="B81" s="40"/>
      <c r="C81" s="116" t="s">
        <v>447</v>
      </c>
      <c r="D81" s="114"/>
      <c r="E81" s="108"/>
      <c r="F81" s="108" t="s">
        <v>101</v>
      </c>
      <c r="G81" s="124">
        <v>2446351200</v>
      </c>
      <c r="H81" s="118">
        <v>45017</v>
      </c>
      <c r="I81" s="125">
        <v>46112</v>
      </c>
      <c r="J81" s="119">
        <f t="shared" si="6"/>
        <v>1095</v>
      </c>
      <c r="K81" s="118">
        <v>44927</v>
      </c>
      <c r="L81" s="120">
        <v>44986</v>
      </c>
      <c r="M81" s="121" t="s">
        <v>25</v>
      </c>
      <c r="N81" s="122">
        <v>0.75</v>
      </c>
      <c r="O81" s="72">
        <f t="shared" si="7"/>
        <v>1834763400</v>
      </c>
      <c r="P81" s="76">
        <v>0.75</v>
      </c>
      <c r="Q81" s="72">
        <f t="shared" si="8"/>
        <v>1834763400</v>
      </c>
      <c r="R81" s="41"/>
      <c r="S81" s="41"/>
      <c r="T81" s="41"/>
      <c r="U81" s="41"/>
      <c r="V81" s="41"/>
      <c r="W81" s="41"/>
      <c r="X81" s="41"/>
      <c r="Y81" s="41"/>
      <c r="Z81" s="41"/>
    </row>
    <row r="82" spans="1:26" ht="15.75" customHeight="1" x14ac:dyDescent="0.35">
      <c r="A82" s="12">
        <v>76</v>
      </c>
      <c r="B82" s="40"/>
      <c r="C82" s="116" t="s">
        <v>448</v>
      </c>
      <c r="D82" s="114"/>
      <c r="E82" s="108"/>
      <c r="F82" s="108" t="s">
        <v>101</v>
      </c>
      <c r="G82" s="124">
        <v>958804236</v>
      </c>
      <c r="H82" s="118">
        <v>45017</v>
      </c>
      <c r="I82" s="125">
        <v>46112</v>
      </c>
      <c r="J82" s="119">
        <f t="shared" si="6"/>
        <v>1095</v>
      </c>
      <c r="K82" s="118">
        <v>44927</v>
      </c>
      <c r="L82" s="120">
        <v>44986</v>
      </c>
      <c r="M82" s="121" t="s">
        <v>25</v>
      </c>
      <c r="N82" s="122">
        <v>0.75</v>
      </c>
      <c r="O82" s="72">
        <f t="shared" si="7"/>
        <v>719103177</v>
      </c>
      <c r="P82" s="76">
        <v>0.75</v>
      </c>
      <c r="Q82" s="72">
        <f t="shared" si="8"/>
        <v>719103177</v>
      </c>
      <c r="R82" s="41"/>
      <c r="S82" s="41"/>
      <c r="T82" s="41"/>
      <c r="U82" s="41"/>
      <c r="V82" s="41"/>
      <c r="W82" s="41"/>
      <c r="X82" s="41"/>
      <c r="Y82" s="41"/>
      <c r="Z82" s="41"/>
    </row>
    <row r="83" spans="1:26" ht="15.75" customHeight="1" x14ac:dyDescent="0.35">
      <c r="A83" s="40">
        <v>77</v>
      </c>
      <c r="B83" s="40"/>
      <c r="C83" s="116" t="s">
        <v>449</v>
      </c>
      <c r="D83" s="114"/>
      <c r="E83" s="108"/>
      <c r="F83" s="54" t="s">
        <v>101</v>
      </c>
      <c r="G83" s="126">
        <v>1055999970</v>
      </c>
      <c r="H83" s="118">
        <v>45017</v>
      </c>
      <c r="I83" s="125">
        <v>46203</v>
      </c>
      <c r="J83" s="119">
        <f t="shared" si="6"/>
        <v>1186</v>
      </c>
      <c r="K83" s="118">
        <v>44958</v>
      </c>
      <c r="L83" s="120">
        <v>45015</v>
      </c>
      <c r="M83" s="121" t="s">
        <v>25</v>
      </c>
      <c r="N83" s="122">
        <v>0.75</v>
      </c>
      <c r="O83" s="72">
        <f t="shared" si="7"/>
        <v>791999977.5</v>
      </c>
      <c r="P83" s="133">
        <v>0.75</v>
      </c>
      <c r="Q83" s="72">
        <f t="shared" si="8"/>
        <v>791999977.5</v>
      </c>
      <c r="R83" s="41"/>
      <c r="S83" s="41"/>
      <c r="T83" s="41"/>
      <c r="U83" s="41"/>
      <c r="V83" s="41"/>
      <c r="W83" s="41"/>
      <c r="X83" s="41"/>
      <c r="Y83" s="41"/>
      <c r="Z83" s="41"/>
    </row>
    <row r="84" spans="1:26" ht="15.75" customHeight="1" x14ac:dyDescent="0.35">
      <c r="A84" s="12">
        <v>78</v>
      </c>
      <c r="B84" s="40"/>
      <c r="C84" s="116" t="s">
        <v>450</v>
      </c>
      <c r="D84" s="114"/>
      <c r="E84" s="108"/>
      <c r="F84" s="108" t="s">
        <v>97</v>
      </c>
      <c r="G84" s="109">
        <v>7400059200</v>
      </c>
      <c r="H84" s="118">
        <v>45139</v>
      </c>
      <c r="I84" s="125">
        <v>46599</v>
      </c>
      <c r="J84" s="119">
        <f t="shared" si="6"/>
        <v>1460</v>
      </c>
      <c r="K84" s="118">
        <v>45047</v>
      </c>
      <c r="L84" s="120">
        <v>45108</v>
      </c>
      <c r="M84" s="121" t="s">
        <v>25</v>
      </c>
      <c r="N84" s="122">
        <v>0.75</v>
      </c>
      <c r="O84" s="72">
        <f t="shared" si="7"/>
        <v>5550044400</v>
      </c>
      <c r="P84" s="76">
        <v>0.75</v>
      </c>
      <c r="Q84" s="72">
        <f t="shared" si="8"/>
        <v>5550044400</v>
      </c>
      <c r="R84" s="41"/>
      <c r="S84" s="41"/>
      <c r="T84" s="41"/>
      <c r="U84" s="41"/>
      <c r="V84" s="41"/>
      <c r="W84" s="41"/>
      <c r="X84" s="41"/>
      <c r="Y84" s="41"/>
      <c r="Z84" s="41"/>
    </row>
    <row r="85" spans="1:26" ht="15.75" customHeight="1" x14ac:dyDescent="0.35">
      <c r="A85" s="40">
        <v>79</v>
      </c>
      <c r="B85" s="40"/>
      <c r="C85" s="116" t="s">
        <v>451</v>
      </c>
      <c r="D85" s="114"/>
      <c r="E85" s="108"/>
      <c r="F85" s="108" t="s">
        <v>97</v>
      </c>
      <c r="G85" s="109">
        <v>7422180856.9099998</v>
      </c>
      <c r="H85" s="118">
        <v>45139</v>
      </c>
      <c r="I85" s="125">
        <v>46599</v>
      </c>
      <c r="J85" s="119">
        <f t="shared" si="6"/>
        <v>1460</v>
      </c>
      <c r="K85" s="118">
        <v>45047</v>
      </c>
      <c r="L85" s="120">
        <v>45108</v>
      </c>
      <c r="M85" s="121" t="s">
        <v>25</v>
      </c>
      <c r="N85" s="122">
        <v>0.75</v>
      </c>
      <c r="O85" s="72">
        <f t="shared" si="7"/>
        <v>5566635642.6824999</v>
      </c>
      <c r="P85" s="76">
        <v>0.75</v>
      </c>
      <c r="Q85" s="72">
        <f t="shared" si="8"/>
        <v>5566635642.6824999</v>
      </c>
      <c r="R85" s="41"/>
      <c r="S85" s="41"/>
      <c r="T85" s="41"/>
      <c r="U85" s="41"/>
      <c r="V85" s="41"/>
      <c r="W85" s="41"/>
      <c r="X85" s="41"/>
      <c r="Y85" s="41"/>
      <c r="Z85" s="41"/>
    </row>
    <row r="86" spans="1:26" ht="15.75" customHeight="1" x14ac:dyDescent="0.35">
      <c r="A86" s="12">
        <v>80</v>
      </c>
      <c r="B86" s="40"/>
      <c r="C86" s="116" t="s">
        <v>452</v>
      </c>
      <c r="D86" s="114"/>
      <c r="E86" s="108"/>
      <c r="F86" s="108" t="s">
        <v>97</v>
      </c>
      <c r="G86" s="109">
        <v>9170820065.4899998</v>
      </c>
      <c r="H86" s="118">
        <v>45139</v>
      </c>
      <c r="I86" s="125">
        <v>46599</v>
      </c>
      <c r="J86" s="119">
        <f t="shared" si="6"/>
        <v>1460</v>
      </c>
      <c r="K86" s="118">
        <v>45047</v>
      </c>
      <c r="L86" s="120">
        <v>45108</v>
      </c>
      <c r="M86" s="121" t="s">
        <v>25</v>
      </c>
      <c r="N86" s="122">
        <v>0.75</v>
      </c>
      <c r="O86" s="72">
        <f t="shared" si="7"/>
        <v>6878115049.1175003</v>
      </c>
      <c r="P86" s="76">
        <v>0.75</v>
      </c>
      <c r="Q86" s="72">
        <f t="shared" si="8"/>
        <v>6878115049.1175003</v>
      </c>
      <c r="R86" s="41"/>
      <c r="S86" s="41"/>
      <c r="T86" s="41"/>
      <c r="U86" s="41"/>
      <c r="V86" s="41"/>
      <c r="W86" s="41"/>
      <c r="X86" s="41"/>
      <c r="Y86" s="41"/>
      <c r="Z86" s="41"/>
    </row>
    <row r="87" spans="1:26" ht="15.75" customHeight="1" x14ac:dyDescent="0.35">
      <c r="A87" s="40">
        <v>81</v>
      </c>
      <c r="B87" s="40"/>
      <c r="C87" s="116" t="s">
        <v>453</v>
      </c>
      <c r="D87" s="114"/>
      <c r="E87" s="108"/>
      <c r="F87" s="108" t="s">
        <v>101</v>
      </c>
      <c r="G87" s="117">
        <v>1808909280</v>
      </c>
      <c r="H87" s="118">
        <v>45017</v>
      </c>
      <c r="I87" s="125">
        <v>46476</v>
      </c>
      <c r="J87" s="119">
        <f t="shared" si="6"/>
        <v>1459</v>
      </c>
      <c r="K87" s="118">
        <v>44927</v>
      </c>
      <c r="L87" s="120">
        <v>44986</v>
      </c>
      <c r="M87" s="121" t="s">
        <v>25</v>
      </c>
      <c r="N87" s="122">
        <v>0.75</v>
      </c>
      <c r="O87" s="77">
        <v>1356681960</v>
      </c>
      <c r="P87" s="76">
        <v>0.75</v>
      </c>
      <c r="Q87" s="77">
        <v>1356681960</v>
      </c>
      <c r="R87" s="41"/>
      <c r="S87" s="41"/>
      <c r="T87" s="41"/>
      <c r="U87" s="41"/>
      <c r="V87" s="41"/>
      <c r="W87" s="41"/>
      <c r="X87" s="41"/>
      <c r="Y87" s="41"/>
      <c r="Z87" s="41"/>
    </row>
    <row r="88" spans="1:26" ht="15.75" customHeight="1" x14ac:dyDescent="0.35">
      <c r="A88" s="12">
        <v>82</v>
      </c>
      <c r="B88" s="40"/>
      <c r="C88" s="116" t="s">
        <v>454</v>
      </c>
      <c r="D88" s="114"/>
      <c r="E88" s="108"/>
      <c r="F88" s="108" t="s">
        <v>101</v>
      </c>
      <c r="G88" s="109">
        <v>1759205078.4000001</v>
      </c>
      <c r="H88" s="118">
        <v>45017</v>
      </c>
      <c r="I88" s="125">
        <v>45626</v>
      </c>
      <c r="J88" s="119">
        <f t="shared" si="6"/>
        <v>609</v>
      </c>
      <c r="K88" s="118">
        <v>44927</v>
      </c>
      <c r="L88" s="120">
        <v>44986</v>
      </c>
      <c r="M88" s="121" t="s">
        <v>25</v>
      </c>
      <c r="N88" s="122">
        <v>0.75</v>
      </c>
      <c r="O88" s="77">
        <v>1356681960</v>
      </c>
      <c r="P88" s="76">
        <v>0.75</v>
      </c>
      <c r="Q88" s="77">
        <v>1356681960</v>
      </c>
      <c r="R88" s="41"/>
      <c r="S88" s="41"/>
      <c r="T88" s="41"/>
      <c r="U88" s="41"/>
      <c r="V88" s="41"/>
      <c r="W88" s="41"/>
      <c r="X88" s="41"/>
      <c r="Y88" s="41"/>
      <c r="Z88" s="41"/>
    </row>
    <row r="89" spans="1:26" ht="15.75" customHeight="1" x14ac:dyDescent="0.35">
      <c r="A89" s="40">
        <v>83</v>
      </c>
      <c r="B89" s="40"/>
      <c r="C89" s="116" t="s">
        <v>455</v>
      </c>
      <c r="D89" s="140"/>
      <c r="E89" s="141"/>
      <c r="F89" s="108" t="s">
        <v>101</v>
      </c>
      <c r="G89" s="142">
        <v>659340000</v>
      </c>
      <c r="H89" s="118">
        <v>45017</v>
      </c>
      <c r="I89" s="125">
        <v>45626</v>
      </c>
      <c r="J89" s="119">
        <f t="shared" si="6"/>
        <v>609</v>
      </c>
      <c r="K89" s="118">
        <v>44927</v>
      </c>
      <c r="L89" s="120">
        <v>44986</v>
      </c>
      <c r="M89" s="121" t="s">
        <v>25</v>
      </c>
      <c r="N89" s="122">
        <v>0.75</v>
      </c>
      <c r="O89" s="77">
        <v>1356681960</v>
      </c>
      <c r="P89" s="76">
        <v>0.75</v>
      </c>
      <c r="Q89" s="77">
        <v>1356681960</v>
      </c>
      <c r="R89" s="41"/>
      <c r="S89" s="41"/>
      <c r="T89" s="41"/>
      <c r="U89" s="41"/>
      <c r="V89" s="41"/>
      <c r="W89" s="41"/>
      <c r="X89" s="41"/>
      <c r="Y89" s="41"/>
      <c r="Z89" s="41"/>
    </row>
    <row r="90" spans="1:26" ht="15.75" customHeight="1" x14ac:dyDescent="0.35">
      <c r="A90" s="12">
        <v>84</v>
      </c>
      <c r="B90" s="40"/>
      <c r="C90" s="116" t="s">
        <v>456</v>
      </c>
      <c r="D90" s="114"/>
      <c r="E90" s="39"/>
      <c r="F90" s="39" t="s">
        <v>101</v>
      </c>
      <c r="G90" s="109">
        <v>402264000</v>
      </c>
      <c r="H90" s="125">
        <v>44958</v>
      </c>
      <c r="I90" s="143">
        <v>45688</v>
      </c>
      <c r="J90" s="119">
        <f t="shared" si="6"/>
        <v>730</v>
      </c>
      <c r="K90" s="118">
        <v>44927</v>
      </c>
      <c r="L90" s="120">
        <v>44957</v>
      </c>
      <c r="M90" s="121" t="s">
        <v>25</v>
      </c>
      <c r="N90" s="122">
        <v>0.75</v>
      </c>
      <c r="O90" s="77">
        <v>1356681960</v>
      </c>
      <c r="P90" s="133">
        <v>0.75</v>
      </c>
      <c r="Q90" s="77">
        <v>1356681960</v>
      </c>
      <c r="R90" s="41"/>
      <c r="S90" s="41"/>
      <c r="T90" s="41"/>
      <c r="U90" s="41"/>
      <c r="V90" s="41"/>
      <c r="W90" s="41"/>
      <c r="X90" s="41"/>
      <c r="Y90" s="41"/>
      <c r="Z90" s="41"/>
    </row>
    <row r="91" spans="1:26" ht="15.75" customHeight="1" x14ac:dyDescent="0.35">
      <c r="A91" s="40">
        <v>85</v>
      </c>
      <c r="B91" s="13"/>
      <c r="C91" s="116" t="s">
        <v>457</v>
      </c>
      <c r="D91" s="121"/>
      <c r="E91" s="54"/>
      <c r="F91" s="39" t="s">
        <v>101</v>
      </c>
      <c r="G91" s="126">
        <v>1210804650</v>
      </c>
      <c r="H91" s="125">
        <v>44958</v>
      </c>
      <c r="I91" s="143">
        <v>45868</v>
      </c>
      <c r="J91" s="119">
        <f t="shared" si="6"/>
        <v>910</v>
      </c>
      <c r="K91" s="118">
        <v>45017</v>
      </c>
      <c r="L91" s="120">
        <v>45078</v>
      </c>
      <c r="M91" s="121" t="s">
        <v>25</v>
      </c>
      <c r="N91" s="122">
        <v>0.75</v>
      </c>
      <c r="O91" s="77">
        <v>1356681960</v>
      </c>
      <c r="P91" s="76">
        <v>0.75</v>
      </c>
      <c r="Q91" s="77">
        <v>1356681960</v>
      </c>
      <c r="R91" s="6"/>
      <c r="S91" s="6"/>
      <c r="T91" s="6"/>
      <c r="U91" s="6"/>
      <c r="V91" s="6"/>
      <c r="W91" s="6"/>
      <c r="X91" s="6"/>
      <c r="Y91" s="6"/>
      <c r="Z91" s="6"/>
    </row>
    <row r="92" spans="1:26" ht="15.75" customHeight="1" x14ac:dyDescent="0.35">
      <c r="A92" s="12">
        <v>86</v>
      </c>
      <c r="B92" s="13"/>
      <c r="C92" s="116" t="s">
        <v>458</v>
      </c>
      <c r="D92" s="121"/>
      <c r="E92" s="54"/>
      <c r="F92" s="54" t="s">
        <v>97</v>
      </c>
      <c r="G92" s="126">
        <v>2549466720.1999998</v>
      </c>
      <c r="H92" s="118">
        <v>45017</v>
      </c>
      <c r="I92" s="118">
        <v>45565</v>
      </c>
      <c r="J92" s="119">
        <f t="shared" si="6"/>
        <v>548</v>
      </c>
      <c r="K92" s="118">
        <v>44927</v>
      </c>
      <c r="L92" s="120">
        <v>45016</v>
      </c>
      <c r="M92" s="121" t="s">
        <v>25</v>
      </c>
      <c r="N92" s="144">
        <v>0.9</v>
      </c>
      <c r="O92" s="77">
        <f t="shared" ref="O92:O120" si="9">N92*G92</f>
        <v>2294520048.1799998</v>
      </c>
      <c r="P92" s="130">
        <v>0.99992074723879198</v>
      </c>
      <c r="Q92" s="145">
        <f t="shared" ref="Q92:Q172" si="10">P92*G92</f>
        <v>2549264667.9228158</v>
      </c>
      <c r="R92" s="6"/>
      <c r="S92" s="6"/>
      <c r="T92" s="6"/>
      <c r="U92" s="6"/>
      <c r="V92" s="6"/>
      <c r="W92" s="6"/>
      <c r="X92" s="6"/>
      <c r="Y92" s="6"/>
      <c r="Z92" s="6"/>
    </row>
    <row r="93" spans="1:26" ht="15.75" customHeight="1" x14ac:dyDescent="0.35">
      <c r="A93" s="40">
        <v>87</v>
      </c>
      <c r="B93" s="13"/>
      <c r="C93" s="146" t="s">
        <v>459</v>
      </c>
      <c r="D93" s="121"/>
      <c r="E93" s="54"/>
      <c r="F93" s="54" t="s">
        <v>97</v>
      </c>
      <c r="G93" s="147">
        <v>11680557208.540001</v>
      </c>
      <c r="H93" s="118">
        <v>45047</v>
      </c>
      <c r="I93" s="118">
        <v>45596</v>
      </c>
      <c r="J93" s="119">
        <f t="shared" si="6"/>
        <v>549</v>
      </c>
      <c r="K93" s="118">
        <v>44927</v>
      </c>
      <c r="L93" s="120">
        <v>45016</v>
      </c>
      <c r="M93" s="121" t="s">
        <v>25</v>
      </c>
      <c r="N93" s="122">
        <v>0.9</v>
      </c>
      <c r="O93" s="145">
        <f t="shared" si="9"/>
        <v>10512501487.686001</v>
      </c>
      <c r="P93" s="136">
        <v>1</v>
      </c>
      <c r="Q93" s="77">
        <f t="shared" si="10"/>
        <v>11680557208.540001</v>
      </c>
      <c r="R93" s="6"/>
      <c r="S93" s="6"/>
      <c r="T93" s="6"/>
      <c r="U93" s="6"/>
      <c r="V93" s="6"/>
      <c r="W93" s="6"/>
      <c r="X93" s="6"/>
      <c r="Y93" s="6"/>
      <c r="Z93" s="6"/>
    </row>
    <row r="94" spans="1:26" ht="15.75" customHeight="1" x14ac:dyDescent="0.35">
      <c r="A94" s="12">
        <v>88</v>
      </c>
      <c r="B94" s="13"/>
      <c r="C94" s="116" t="s">
        <v>460</v>
      </c>
      <c r="D94" s="121"/>
      <c r="E94" s="54"/>
      <c r="F94" s="54" t="s">
        <v>97</v>
      </c>
      <c r="G94" s="126">
        <v>6355713244</v>
      </c>
      <c r="H94" s="118">
        <v>45047</v>
      </c>
      <c r="I94" s="118">
        <v>45596</v>
      </c>
      <c r="J94" s="119">
        <f t="shared" si="6"/>
        <v>549</v>
      </c>
      <c r="K94" s="118">
        <v>44927</v>
      </c>
      <c r="L94" s="120">
        <v>45016</v>
      </c>
      <c r="M94" s="121" t="s">
        <v>25</v>
      </c>
      <c r="N94" s="122">
        <v>0.9</v>
      </c>
      <c r="O94" s="77">
        <f t="shared" si="9"/>
        <v>5720141919.6000004</v>
      </c>
      <c r="P94" s="76">
        <v>0.999749473236065</v>
      </c>
      <c r="Q94" s="77">
        <f t="shared" si="10"/>
        <v>6354120967.7284822</v>
      </c>
      <c r="R94" s="6"/>
      <c r="S94" s="6"/>
      <c r="T94" s="6"/>
      <c r="U94" s="6"/>
      <c r="V94" s="6"/>
      <c r="W94" s="6"/>
      <c r="X94" s="6"/>
      <c r="Y94" s="6"/>
      <c r="Z94" s="6"/>
    </row>
    <row r="95" spans="1:26" ht="19.5" customHeight="1" x14ac:dyDescent="0.35">
      <c r="A95" s="40">
        <v>89</v>
      </c>
      <c r="B95" s="13"/>
      <c r="C95" s="116" t="s">
        <v>461</v>
      </c>
      <c r="D95" s="121"/>
      <c r="E95" s="54"/>
      <c r="F95" s="54" t="s">
        <v>97</v>
      </c>
      <c r="G95" s="126">
        <v>7100559977.875762</v>
      </c>
      <c r="H95" s="118">
        <v>45047</v>
      </c>
      <c r="I95" s="118">
        <v>45596</v>
      </c>
      <c r="J95" s="119">
        <f t="shared" si="6"/>
        <v>549</v>
      </c>
      <c r="K95" s="118">
        <v>44927</v>
      </c>
      <c r="L95" s="120">
        <v>45016</v>
      </c>
      <c r="M95" s="121" t="s">
        <v>25</v>
      </c>
      <c r="N95" s="122">
        <v>0.9</v>
      </c>
      <c r="O95" s="77">
        <f t="shared" si="9"/>
        <v>6390503980.0881863</v>
      </c>
      <c r="P95" s="76">
        <v>0.99992885568484646</v>
      </c>
      <c r="Q95" s="77">
        <f t="shared" si="10"/>
        <v>7100054813.3989296</v>
      </c>
      <c r="R95" s="6"/>
      <c r="S95" s="6"/>
      <c r="T95" s="6"/>
      <c r="U95" s="6"/>
      <c r="V95" s="6"/>
      <c r="W95" s="6"/>
      <c r="X95" s="6"/>
      <c r="Y95" s="6"/>
      <c r="Z95" s="6"/>
    </row>
    <row r="96" spans="1:26" ht="15.75" customHeight="1" x14ac:dyDescent="0.35">
      <c r="A96" s="12">
        <v>90</v>
      </c>
      <c r="B96" s="13"/>
      <c r="C96" s="116" t="s">
        <v>462</v>
      </c>
      <c r="D96" s="121"/>
      <c r="E96" s="54"/>
      <c r="F96" s="54" t="s">
        <v>97</v>
      </c>
      <c r="G96" s="126">
        <v>9017257177</v>
      </c>
      <c r="H96" s="118">
        <v>45047</v>
      </c>
      <c r="I96" s="118">
        <v>45596</v>
      </c>
      <c r="J96" s="119">
        <f t="shared" si="6"/>
        <v>549</v>
      </c>
      <c r="K96" s="118">
        <v>44927</v>
      </c>
      <c r="L96" s="120">
        <v>45016</v>
      </c>
      <c r="M96" s="121" t="s">
        <v>25</v>
      </c>
      <c r="N96" s="122">
        <v>0.9</v>
      </c>
      <c r="O96" s="77">
        <f t="shared" si="9"/>
        <v>8115531459.3000002</v>
      </c>
      <c r="P96" s="76">
        <v>0.99993210280607459</v>
      </c>
      <c r="Q96" s="77">
        <f t="shared" si="10"/>
        <v>9016644930.5407772</v>
      </c>
      <c r="R96" s="6"/>
      <c r="S96" s="6"/>
      <c r="T96" s="6"/>
      <c r="U96" s="6"/>
      <c r="V96" s="6"/>
      <c r="W96" s="6"/>
      <c r="X96" s="6"/>
      <c r="Y96" s="6"/>
      <c r="Z96" s="6"/>
    </row>
    <row r="97" spans="1:26" ht="15.75" customHeight="1" x14ac:dyDescent="0.35">
      <c r="A97" s="40">
        <v>91</v>
      </c>
      <c r="B97" s="13"/>
      <c r="C97" s="116" t="s">
        <v>463</v>
      </c>
      <c r="D97" s="121"/>
      <c r="E97" s="54"/>
      <c r="F97" s="54" t="s">
        <v>97</v>
      </c>
      <c r="G97" s="126">
        <v>9446578692.7065582</v>
      </c>
      <c r="H97" s="118">
        <v>45047</v>
      </c>
      <c r="I97" s="118">
        <v>45596</v>
      </c>
      <c r="J97" s="119">
        <f t="shared" si="6"/>
        <v>549</v>
      </c>
      <c r="K97" s="118">
        <v>44927</v>
      </c>
      <c r="L97" s="120">
        <v>45016</v>
      </c>
      <c r="M97" s="121" t="s">
        <v>25</v>
      </c>
      <c r="N97" s="122">
        <v>0.9</v>
      </c>
      <c r="O97" s="77">
        <f t="shared" si="9"/>
        <v>8501920823.4359026</v>
      </c>
      <c r="P97" s="76">
        <v>1</v>
      </c>
      <c r="Q97" s="77">
        <f t="shared" si="10"/>
        <v>9446578692.7065582</v>
      </c>
      <c r="R97" s="6"/>
      <c r="S97" s="6"/>
      <c r="T97" s="6"/>
      <c r="U97" s="6"/>
      <c r="V97" s="6"/>
      <c r="W97" s="6"/>
      <c r="X97" s="6"/>
      <c r="Y97" s="6"/>
      <c r="Z97" s="6"/>
    </row>
    <row r="98" spans="1:26" ht="15.75" customHeight="1" x14ac:dyDescent="0.35">
      <c r="A98" s="12">
        <v>92</v>
      </c>
      <c r="B98" s="13"/>
      <c r="C98" s="116" t="s">
        <v>464</v>
      </c>
      <c r="D98" s="121"/>
      <c r="E98" s="54"/>
      <c r="F98" s="54" t="s">
        <v>101</v>
      </c>
      <c r="G98" s="126">
        <v>1957396477.5</v>
      </c>
      <c r="H98" s="118">
        <v>45047</v>
      </c>
      <c r="I98" s="118">
        <v>45596</v>
      </c>
      <c r="J98" s="119">
        <f t="shared" si="6"/>
        <v>549</v>
      </c>
      <c r="K98" s="118">
        <v>44927</v>
      </c>
      <c r="L98" s="120">
        <v>45016</v>
      </c>
      <c r="M98" s="121" t="s">
        <v>25</v>
      </c>
      <c r="N98" s="122">
        <v>0.9</v>
      </c>
      <c r="O98" s="77">
        <f t="shared" si="9"/>
        <v>1761656829.75</v>
      </c>
      <c r="P98" s="76">
        <v>0.99982481841952764</v>
      </c>
      <c r="Q98" s="77">
        <f t="shared" si="10"/>
        <v>1957053577.6914606</v>
      </c>
      <c r="R98" s="6"/>
      <c r="S98" s="6"/>
      <c r="T98" s="6"/>
      <c r="U98" s="6"/>
      <c r="V98" s="6"/>
      <c r="W98" s="6"/>
      <c r="X98" s="6"/>
      <c r="Y98" s="6"/>
      <c r="Z98" s="6"/>
    </row>
    <row r="99" spans="1:26" ht="15.75" customHeight="1" x14ac:dyDescent="0.35">
      <c r="A99" s="40">
        <v>93</v>
      </c>
      <c r="B99" s="13"/>
      <c r="C99" s="146" t="s">
        <v>465</v>
      </c>
      <c r="D99" s="121"/>
      <c r="E99" s="54"/>
      <c r="F99" s="54" t="s">
        <v>101</v>
      </c>
      <c r="G99" s="126">
        <v>979169050.79999995</v>
      </c>
      <c r="H99" s="118">
        <v>45047</v>
      </c>
      <c r="I99" s="118">
        <v>45596</v>
      </c>
      <c r="J99" s="119">
        <f t="shared" si="6"/>
        <v>549</v>
      </c>
      <c r="K99" s="118">
        <v>44927</v>
      </c>
      <c r="L99" s="120">
        <v>45016</v>
      </c>
      <c r="M99" s="121" t="s">
        <v>25</v>
      </c>
      <c r="N99" s="122">
        <v>0.9</v>
      </c>
      <c r="O99" s="77">
        <f t="shared" si="9"/>
        <v>881252145.72000003</v>
      </c>
      <c r="P99" s="76">
        <v>1</v>
      </c>
      <c r="Q99" s="77">
        <f t="shared" si="10"/>
        <v>979169050.79999995</v>
      </c>
      <c r="R99" s="6"/>
      <c r="S99" s="6"/>
      <c r="T99" s="6"/>
      <c r="U99" s="6"/>
      <c r="V99" s="6"/>
      <c r="W99" s="6"/>
      <c r="X99" s="6"/>
      <c r="Y99" s="6"/>
      <c r="Z99" s="6"/>
    </row>
    <row r="100" spans="1:26" ht="15.75" hidden="1" customHeight="1" x14ac:dyDescent="0.35">
      <c r="A100" s="12">
        <v>94</v>
      </c>
      <c r="B100" s="13"/>
      <c r="C100" s="134"/>
      <c r="D100" s="121"/>
      <c r="E100" s="54"/>
      <c r="F100" s="54"/>
      <c r="G100" s="126"/>
      <c r="H100" s="118">
        <v>44986</v>
      </c>
      <c r="I100" s="118">
        <v>45412</v>
      </c>
      <c r="J100" s="119">
        <f t="shared" si="6"/>
        <v>426</v>
      </c>
      <c r="K100" s="118">
        <v>44927</v>
      </c>
      <c r="L100" s="120">
        <v>45016</v>
      </c>
      <c r="M100" s="121" t="s">
        <v>25</v>
      </c>
      <c r="N100" s="148">
        <v>0.73082992271779279</v>
      </c>
      <c r="O100" s="28">
        <f t="shared" si="9"/>
        <v>0</v>
      </c>
      <c r="P100" s="18">
        <v>1</v>
      </c>
      <c r="Q100" s="28">
        <f t="shared" si="10"/>
        <v>0</v>
      </c>
      <c r="R100" s="6"/>
      <c r="S100" s="6"/>
      <c r="T100" s="6"/>
      <c r="U100" s="6"/>
      <c r="V100" s="6"/>
      <c r="W100" s="6"/>
      <c r="X100" s="6"/>
      <c r="Y100" s="6"/>
      <c r="Z100" s="6"/>
    </row>
    <row r="101" spans="1:26" ht="15.75" hidden="1" customHeight="1" x14ac:dyDescent="0.35">
      <c r="A101" s="40">
        <v>95</v>
      </c>
      <c r="B101" s="13"/>
      <c r="C101" s="134"/>
      <c r="D101" s="121"/>
      <c r="E101" s="54"/>
      <c r="F101" s="54"/>
      <c r="G101" s="126"/>
      <c r="H101" s="118">
        <v>44986</v>
      </c>
      <c r="I101" s="118">
        <v>45412</v>
      </c>
      <c r="J101" s="119">
        <f t="shared" si="6"/>
        <v>426</v>
      </c>
      <c r="K101" s="118">
        <v>44927</v>
      </c>
      <c r="L101" s="120">
        <v>45016</v>
      </c>
      <c r="M101" s="121" t="s">
        <v>25</v>
      </c>
      <c r="N101" s="148">
        <v>0.80755238659964212</v>
      </c>
      <c r="O101" s="28">
        <f t="shared" si="9"/>
        <v>0</v>
      </c>
      <c r="P101" s="18">
        <v>0.99984060781425721</v>
      </c>
      <c r="Q101" s="28">
        <f t="shared" si="10"/>
        <v>0</v>
      </c>
      <c r="R101" s="6"/>
      <c r="S101" s="6"/>
      <c r="T101" s="6"/>
      <c r="U101" s="6"/>
      <c r="V101" s="6"/>
      <c r="W101" s="6"/>
      <c r="X101" s="6"/>
      <c r="Y101" s="6"/>
      <c r="Z101" s="6"/>
    </row>
    <row r="102" spans="1:26" ht="15.75" hidden="1" customHeight="1" x14ac:dyDescent="0.35">
      <c r="A102" s="12">
        <v>96</v>
      </c>
      <c r="B102" s="13"/>
      <c r="C102" s="134"/>
      <c r="D102" s="121"/>
      <c r="E102" s="54"/>
      <c r="F102" s="54"/>
      <c r="G102" s="126"/>
      <c r="H102" s="118">
        <v>44986</v>
      </c>
      <c r="I102" s="118">
        <v>45412</v>
      </c>
      <c r="J102" s="119">
        <f t="shared" si="6"/>
        <v>426</v>
      </c>
      <c r="K102" s="118">
        <v>44927</v>
      </c>
      <c r="L102" s="120">
        <v>45016</v>
      </c>
      <c r="M102" s="121" t="s">
        <v>25</v>
      </c>
      <c r="N102" s="148">
        <v>0.73122920288977333</v>
      </c>
      <c r="O102" s="28">
        <f t="shared" si="9"/>
        <v>0</v>
      </c>
      <c r="P102" s="18">
        <v>1</v>
      </c>
      <c r="Q102" s="28">
        <f t="shared" si="10"/>
        <v>0</v>
      </c>
      <c r="R102" s="6"/>
      <c r="S102" s="6"/>
      <c r="T102" s="6"/>
      <c r="U102" s="6"/>
      <c r="V102" s="6"/>
      <c r="W102" s="6"/>
      <c r="X102" s="6"/>
      <c r="Y102" s="6"/>
      <c r="Z102" s="6"/>
    </row>
    <row r="103" spans="1:26" ht="18" hidden="1" customHeight="1" x14ac:dyDescent="0.35">
      <c r="A103" s="40">
        <v>97</v>
      </c>
      <c r="B103" s="13"/>
      <c r="C103" s="134"/>
      <c r="D103" s="121"/>
      <c r="E103" s="54"/>
      <c r="F103" s="54"/>
      <c r="G103" s="126"/>
      <c r="H103" s="118">
        <v>44986</v>
      </c>
      <c r="I103" s="118">
        <v>45351</v>
      </c>
      <c r="J103" s="119">
        <f t="shared" si="6"/>
        <v>365</v>
      </c>
      <c r="K103" s="118">
        <v>44927</v>
      </c>
      <c r="L103" s="120">
        <v>45016</v>
      </c>
      <c r="M103" s="121" t="s">
        <v>25</v>
      </c>
      <c r="N103" s="148">
        <v>0.66338341454684957</v>
      </c>
      <c r="O103" s="28">
        <f t="shared" si="9"/>
        <v>0</v>
      </c>
      <c r="P103" s="18">
        <v>0.99980168258860436</v>
      </c>
      <c r="Q103" s="28">
        <f t="shared" si="10"/>
        <v>0</v>
      </c>
      <c r="R103" s="6"/>
      <c r="S103" s="6"/>
      <c r="T103" s="6"/>
      <c r="U103" s="6"/>
      <c r="V103" s="6"/>
      <c r="W103" s="6"/>
      <c r="X103" s="6"/>
      <c r="Y103" s="6"/>
      <c r="Z103" s="6"/>
    </row>
    <row r="104" spans="1:26" ht="15.75" hidden="1" customHeight="1" x14ac:dyDescent="0.35">
      <c r="A104" s="12">
        <v>98</v>
      </c>
      <c r="B104" s="13"/>
      <c r="C104" s="116"/>
      <c r="D104" s="106"/>
      <c r="E104" s="107"/>
      <c r="F104" s="107"/>
      <c r="G104" s="117"/>
      <c r="H104" s="118">
        <v>45017</v>
      </c>
      <c r="I104" s="118">
        <v>45291</v>
      </c>
      <c r="J104" s="119">
        <f t="shared" si="6"/>
        <v>274</v>
      </c>
      <c r="K104" s="118">
        <v>44927</v>
      </c>
      <c r="L104" s="118">
        <v>44986</v>
      </c>
      <c r="M104" s="106" t="s">
        <v>25</v>
      </c>
      <c r="N104" s="148">
        <v>0.62</v>
      </c>
      <c r="O104" s="28">
        <f t="shared" si="9"/>
        <v>0</v>
      </c>
      <c r="P104" s="18">
        <v>0.97</v>
      </c>
      <c r="Q104" s="28">
        <f t="shared" si="10"/>
        <v>0</v>
      </c>
      <c r="R104" s="6"/>
      <c r="S104" s="6"/>
      <c r="T104" s="6"/>
      <c r="U104" s="6"/>
      <c r="V104" s="6"/>
      <c r="W104" s="6"/>
      <c r="X104" s="6"/>
      <c r="Y104" s="6"/>
      <c r="Z104" s="6"/>
    </row>
    <row r="105" spans="1:26" ht="15.75" hidden="1" customHeight="1" x14ac:dyDescent="0.35">
      <c r="A105" s="40">
        <v>99</v>
      </c>
      <c r="B105" s="13"/>
      <c r="C105" s="116"/>
      <c r="D105" s="106"/>
      <c r="E105" s="107"/>
      <c r="F105" s="107"/>
      <c r="G105" s="117"/>
      <c r="H105" s="118">
        <v>45017</v>
      </c>
      <c r="I105" s="118">
        <v>45504</v>
      </c>
      <c r="J105" s="119">
        <f t="shared" si="6"/>
        <v>487</v>
      </c>
      <c r="K105" s="118">
        <v>44927</v>
      </c>
      <c r="L105" s="118">
        <v>44986</v>
      </c>
      <c r="M105" s="106" t="s">
        <v>25</v>
      </c>
      <c r="N105" s="148">
        <v>0.73</v>
      </c>
      <c r="O105" s="28">
        <f t="shared" si="9"/>
        <v>0</v>
      </c>
      <c r="P105" s="18">
        <v>0.98</v>
      </c>
      <c r="Q105" s="28">
        <f t="shared" si="10"/>
        <v>0</v>
      </c>
      <c r="R105" s="6"/>
      <c r="S105" s="6"/>
      <c r="T105" s="6"/>
      <c r="U105" s="6"/>
      <c r="V105" s="6"/>
      <c r="W105" s="6"/>
      <c r="X105" s="6"/>
      <c r="Y105" s="6"/>
      <c r="Z105" s="6"/>
    </row>
    <row r="106" spans="1:26" ht="15.75" hidden="1" customHeight="1" x14ac:dyDescent="0.35">
      <c r="A106" s="12">
        <v>100</v>
      </c>
      <c r="B106" s="13"/>
      <c r="C106" s="116"/>
      <c r="D106" s="106"/>
      <c r="E106" s="107"/>
      <c r="F106" s="107"/>
      <c r="G106" s="117"/>
      <c r="H106" s="118">
        <v>45017</v>
      </c>
      <c r="I106" s="118">
        <v>46476</v>
      </c>
      <c r="J106" s="119">
        <f t="shared" si="6"/>
        <v>1459</v>
      </c>
      <c r="K106" s="118">
        <v>44927</v>
      </c>
      <c r="L106" s="118">
        <v>44986</v>
      </c>
      <c r="M106" s="106" t="s">
        <v>25</v>
      </c>
      <c r="N106" s="148">
        <v>0.75</v>
      </c>
      <c r="O106" s="28">
        <f t="shared" si="9"/>
        <v>0</v>
      </c>
      <c r="P106" s="18">
        <v>0.75</v>
      </c>
      <c r="Q106" s="28">
        <f t="shared" si="10"/>
        <v>0</v>
      </c>
      <c r="R106" s="6"/>
      <c r="S106" s="6"/>
      <c r="T106" s="6"/>
      <c r="U106" s="6"/>
      <c r="V106" s="6"/>
      <c r="W106" s="6"/>
      <c r="X106" s="6"/>
      <c r="Y106" s="6"/>
      <c r="Z106" s="6"/>
    </row>
    <row r="107" spans="1:26" ht="15.75" hidden="1" customHeight="1" x14ac:dyDescent="0.35">
      <c r="A107" s="40">
        <v>101</v>
      </c>
      <c r="B107" s="13"/>
      <c r="C107" s="116"/>
      <c r="D107" s="106"/>
      <c r="E107" s="107"/>
      <c r="F107" s="107"/>
      <c r="G107" s="117"/>
      <c r="H107" s="118">
        <v>45017</v>
      </c>
      <c r="I107" s="118">
        <v>45535</v>
      </c>
      <c r="J107" s="119">
        <f t="shared" si="6"/>
        <v>518</v>
      </c>
      <c r="K107" s="118">
        <v>44927</v>
      </c>
      <c r="L107" s="118">
        <v>44986</v>
      </c>
      <c r="M107" s="106" t="s">
        <v>25</v>
      </c>
      <c r="N107" s="148">
        <v>0.63</v>
      </c>
      <c r="O107" s="28">
        <f t="shared" si="9"/>
        <v>0</v>
      </c>
      <c r="P107" s="18">
        <v>0.99</v>
      </c>
      <c r="Q107" s="28">
        <f t="shared" si="10"/>
        <v>0</v>
      </c>
      <c r="R107" s="6"/>
      <c r="S107" s="6"/>
      <c r="T107" s="6"/>
      <c r="U107" s="6"/>
      <c r="V107" s="6"/>
      <c r="W107" s="6"/>
      <c r="X107" s="6"/>
      <c r="Y107" s="6"/>
      <c r="Z107" s="6"/>
    </row>
    <row r="108" spans="1:26" ht="15.75" hidden="1" customHeight="1" x14ac:dyDescent="0.35">
      <c r="A108" s="12">
        <v>102</v>
      </c>
      <c r="B108" s="13"/>
      <c r="C108" s="116"/>
      <c r="D108" s="106"/>
      <c r="E108" s="107"/>
      <c r="F108" s="107"/>
      <c r="G108" s="117"/>
      <c r="H108" s="118">
        <v>45017</v>
      </c>
      <c r="I108" s="118">
        <v>46112</v>
      </c>
      <c r="J108" s="119">
        <f t="shared" si="6"/>
        <v>1095</v>
      </c>
      <c r="K108" s="118">
        <v>44927</v>
      </c>
      <c r="L108" s="118">
        <v>44986</v>
      </c>
      <c r="M108" s="106" t="s">
        <v>25</v>
      </c>
      <c r="N108" s="148">
        <v>0.75</v>
      </c>
      <c r="O108" s="28">
        <f t="shared" si="9"/>
        <v>0</v>
      </c>
      <c r="P108" s="18">
        <v>0.75</v>
      </c>
      <c r="Q108" s="28">
        <f t="shared" si="10"/>
        <v>0</v>
      </c>
      <c r="R108" s="6"/>
      <c r="S108" s="6"/>
      <c r="T108" s="6"/>
      <c r="U108" s="6"/>
      <c r="V108" s="6"/>
      <c r="W108" s="6"/>
      <c r="X108" s="6"/>
      <c r="Y108" s="6"/>
      <c r="Z108" s="6"/>
    </row>
    <row r="109" spans="1:26" ht="15.75" hidden="1" customHeight="1" x14ac:dyDescent="0.35">
      <c r="A109" s="40">
        <v>103</v>
      </c>
      <c r="B109" s="13"/>
      <c r="C109" s="116"/>
      <c r="D109" s="106"/>
      <c r="E109" s="107"/>
      <c r="F109" s="107"/>
      <c r="G109" s="117"/>
      <c r="H109" s="118">
        <v>45017</v>
      </c>
      <c r="I109" s="118">
        <v>46112</v>
      </c>
      <c r="J109" s="119">
        <f t="shared" si="6"/>
        <v>1095</v>
      </c>
      <c r="K109" s="118">
        <v>44927</v>
      </c>
      <c r="L109" s="118">
        <v>44986</v>
      </c>
      <c r="M109" s="106" t="s">
        <v>25</v>
      </c>
      <c r="N109" s="148">
        <v>0.75</v>
      </c>
      <c r="O109" s="28">
        <f t="shared" si="9"/>
        <v>0</v>
      </c>
      <c r="P109" s="18">
        <v>0.75</v>
      </c>
      <c r="Q109" s="28">
        <f t="shared" si="10"/>
        <v>0</v>
      </c>
      <c r="R109" s="6"/>
      <c r="S109" s="6"/>
      <c r="T109" s="6"/>
      <c r="U109" s="6"/>
      <c r="V109" s="6"/>
      <c r="W109" s="6"/>
      <c r="X109" s="6"/>
      <c r="Y109" s="6"/>
      <c r="Z109" s="6"/>
    </row>
    <row r="110" spans="1:26" ht="15.75" hidden="1" customHeight="1" x14ac:dyDescent="0.35">
      <c r="A110" s="12">
        <v>104</v>
      </c>
      <c r="B110" s="13"/>
      <c r="C110" s="116"/>
      <c r="D110" s="106"/>
      <c r="E110" s="107"/>
      <c r="F110" s="107"/>
      <c r="G110" s="117"/>
      <c r="H110" s="118">
        <v>45047</v>
      </c>
      <c r="I110" s="118">
        <v>45473</v>
      </c>
      <c r="J110" s="119">
        <f t="shared" si="6"/>
        <v>426</v>
      </c>
      <c r="K110" s="118">
        <v>44927</v>
      </c>
      <c r="L110" s="118">
        <v>44986</v>
      </c>
      <c r="M110" s="106" t="s">
        <v>25</v>
      </c>
      <c r="N110" s="148">
        <v>0.73</v>
      </c>
      <c r="O110" s="28">
        <f t="shared" si="9"/>
        <v>0</v>
      </c>
      <c r="P110" s="18">
        <v>0.97</v>
      </c>
      <c r="Q110" s="28">
        <f t="shared" si="10"/>
        <v>0</v>
      </c>
      <c r="R110" s="6"/>
      <c r="S110" s="6"/>
      <c r="T110" s="6"/>
      <c r="U110" s="6"/>
      <c r="V110" s="6"/>
      <c r="W110" s="6"/>
      <c r="X110" s="6"/>
      <c r="Y110" s="6"/>
      <c r="Z110" s="6"/>
    </row>
    <row r="111" spans="1:26" ht="15.75" hidden="1" customHeight="1" x14ac:dyDescent="0.35">
      <c r="A111" s="40">
        <v>105</v>
      </c>
      <c r="B111" s="13"/>
      <c r="C111" s="116"/>
      <c r="D111" s="106"/>
      <c r="E111" s="107"/>
      <c r="F111" s="107"/>
      <c r="G111" s="117"/>
      <c r="H111" s="118">
        <v>45047</v>
      </c>
      <c r="I111" s="118">
        <v>46507</v>
      </c>
      <c r="J111" s="119">
        <f t="shared" si="6"/>
        <v>1460</v>
      </c>
      <c r="K111" s="118">
        <v>44958</v>
      </c>
      <c r="L111" s="118">
        <v>45017</v>
      </c>
      <c r="M111" s="106" t="s">
        <v>25</v>
      </c>
      <c r="N111" s="148">
        <v>0.75</v>
      </c>
      <c r="O111" s="28">
        <f t="shared" si="9"/>
        <v>0</v>
      </c>
      <c r="P111" s="18">
        <v>0.75</v>
      </c>
      <c r="Q111" s="28">
        <f t="shared" si="10"/>
        <v>0</v>
      </c>
      <c r="R111" s="6"/>
      <c r="S111" s="6"/>
      <c r="T111" s="6"/>
      <c r="U111" s="6"/>
      <c r="V111" s="6"/>
      <c r="W111" s="6"/>
      <c r="X111" s="6"/>
      <c r="Y111" s="6"/>
      <c r="Z111" s="6"/>
    </row>
    <row r="112" spans="1:26" ht="15.75" hidden="1" customHeight="1" x14ac:dyDescent="0.35">
      <c r="A112" s="12">
        <v>106</v>
      </c>
      <c r="B112" s="13"/>
      <c r="C112" s="116"/>
      <c r="D112" s="106"/>
      <c r="E112" s="107"/>
      <c r="F112" s="107"/>
      <c r="G112" s="117"/>
      <c r="H112" s="118">
        <v>45047</v>
      </c>
      <c r="I112" s="118">
        <v>45382</v>
      </c>
      <c r="J112" s="119">
        <f t="shared" si="6"/>
        <v>335</v>
      </c>
      <c r="K112" s="118">
        <v>44958</v>
      </c>
      <c r="L112" s="118">
        <v>45017</v>
      </c>
      <c r="M112" s="106" t="s">
        <v>25</v>
      </c>
      <c r="N112" s="148">
        <v>0.59</v>
      </c>
      <c r="O112" s="28">
        <f t="shared" si="9"/>
        <v>0</v>
      </c>
      <c r="P112" s="18">
        <v>0.97</v>
      </c>
      <c r="Q112" s="28">
        <f t="shared" si="10"/>
        <v>0</v>
      </c>
      <c r="R112" s="6"/>
      <c r="S112" s="6"/>
      <c r="T112" s="6"/>
      <c r="U112" s="6"/>
      <c r="V112" s="6"/>
      <c r="W112" s="6"/>
      <c r="X112" s="6"/>
      <c r="Y112" s="6"/>
      <c r="Z112" s="6"/>
    </row>
    <row r="113" spans="1:26" ht="15.75" hidden="1" customHeight="1" x14ac:dyDescent="0.35">
      <c r="A113" s="40">
        <v>107</v>
      </c>
      <c r="B113" s="13"/>
      <c r="C113" s="116"/>
      <c r="D113" s="106"/>
      <c r="E113" s="107"/>
      <c r="F113" s="107"/>
      <c r="G113" s="117"/>
      <c r="H113" s="118">
        <v>45047</v>
      </c>
      <c r="I113" s="118">
        <v>45412</v>
      </c>
      <c r="J113" s="119">
        <f t="shared" si="6"/>
        <v>365</v>
      </c>
      <c r="K113" s="118">
        <v>44958</v>
      </c>
      <c r="L113" s="118">
        <v>45017</v>
      </c>
      <c r="M113" s="106" t="s">
        <v>25</v>
      </c>
      <c r="N113" s="148">
        <v>0.75</v>
      </c>
      <c r="O113" s="28">
        <f t="shared" si="9"/>
        <v>0</v>
      </c>
      <c r="P113" s="18">
        <v>0.75</v>
      </c>
      <c r="Q113" s="28">
        <f t="shared" si="10"/>
        <v>0</v>
      </c>
      <c r="R113" s="6"/>
      <c r="S113" s="6"/>
      <c r="T113" s="6"/>
      <c r="U113" s="6"/>
      <c r="V113" s="6"/>
      <c r="W113" s="6"/>
      <c r="X113" s="6"/>
      <c r="Y113" s="6"/>
      <c r="Z113" s="6"/>
    </row>
    <row r="114" spans="1:26" ht="15.75" hidden="1" customHeight="1" x14ac:dyDescent="0.35">
      <c r="A114" s="12">
        <v>108</v>
      </c>
      <c r="B114" s="13"/>
      <c r="C114" s="116"/>
      <c r="D114" s="106"/>
      <c r="E114" s="107"/>
      <c r="F114" s="107"/>
      <c r="G114" s="117"/>
      <c r="H114" s="118">
        <v>45047</v>
      </c>
      <c r="I114" s="118">
        <v>45412</v>
      </c>
      <c r="J114" s="119">
        <f t="shared" si="6"/>
        <v>365</v>
      </c>
      <c r="K114" s="118">
        <v>44958</v>
      </c>
      <c r="L114" s="118">
        <v>45017</v>
      </c>
      <c r="M114" s="106" t="s">
        <v>25</v>
      </c>
      <c r="N114" s="148">
        <v>0.75</v>
      </c>
      <c r="O114" s="28">
        <f t="shared" si="9"/>
        <v>0</v>
      </c>
      <c r="P114" s="18">
        <v>0.75</v>
      </c>
      <c r="Q114" s="28">
        <f t="shared" si="10"/>
        <v>0</v>
      </c>
      <c r="R114" s="6"/>
      <c r="S114" s="6"/>
      <c r="T114" s="6"/>
      <c r="U114" s="6"/>
      <c r="V114" s="6"/>
      <c r="W114" s="6"/>
      <c r="X114" s="6"/>
      <c r="Y114" s="6"/>
      <c r="Z114" s="6"/>
    </row>
    <row r="115" spans="1:26" ht="15.75" hidden="1" customHeight="1" x14ac:dyDescent="0.35">
      <c r="A115" s="40">
        <v>109</v>
      </c>
      <c r="B115" s="13"/>
      <c r="C115" s="116"/>
      <c r="D115" s="106"/>
      <c r="E115" s="107"/>
      <c r="F115" s="107"/>
      <c r="G115" s="117"/>
      <c r="H115" s="118">
        <v>45047</v>
      </c>
      <c r="I115" s="118">
        <v>45412</v>
      </c>
      <c r="J115" s="119">
        <f t="shared" si="6"/>
        <v>365</v>
      </c>
      <c r="K115" s="118">
        <v>44958</v>
      </c>
      <c r="L115" s="118">
        <v>45017</v>
      </c>
      <c r="M115" s="106" t="s">
        <v>25</v>
      </c>
      <c r="N115" s="148">
        <v>0.75</v>
      </c>
      <c r="O115" s="28">
        <f t="shared" si="9"/>
        <v>0</v>
      </c>
      <c r="P115" s="18">
        <v>0.75</v>
      </c>
      <c r="Q115" s="28">
        <f t="shared" si="10"/>
        <v>0</v>
      </c>
      <c r="R115" s="6"/>
      <c r="S115" s="6"/>
      <c r="T115" s="6"/>
      <c r="U115" s="6"/>
      <c r="V115" s="6"/>
      <c r="W115" s="6"/>
      <c r="X115" s="6"/>
      <c r="Y115" s="6"/>
      <c r="Z115" s="6"/>
    </row>
    <row r="116" spans="1:26" ht="15.75" hidden="1" customHeight="1" x14ac:dyDescent="0.35">
      <c r="A116" s="12">
        <v>110</v>
      </c>
      <c r="B116" s="13"/>
      <c r="C116" s="116"/>
      <c r="D116" s="106"/>
      <c r="E116" s="107"/>
      <c r="F116" s="107"/>
      <c r="G116" s="117"/>
      <c r="H116" s="118">
        <v>45047</v>
      </c>
      <c r="I116" s="118">
        <v>45412</v>
      </c>
      <c r="J116" s="119">
        <f t="shared" si="6"/>
        <v>365</v>
      </c>
      <c r="K116" s="118">
        <v>44958</v>
      </c>
      <c r="L116" s="118">
        <v>45017</v>
      </c>
      <c r="M116" s="106" t="s">
        <v>25</v>
      </c>
      <c r="N116" s="148">
        <v>0.75</v>
      </c>
      <c r="O116" s="28">
        <f t="shared" si="9"/>
        <v>0</v>
      </c>
      <c r="P116" s="18">
        <v>0.75</v>
      </c>
      <c r="Q116" s="28">
        <f t="shared" si="10"/>
        <v>0</v>
      </c>
      <c r="R116" s="6"/>
      <c r="S116" s="6"/>
      <c r="T116" s="6"/>
      <c r="U116" s="6"/>
      <c r="V116" s="6"/>
      <c r="W116" s="6"/>
      <c r="X116" s="6"/>
      <c r="Y116" s="6"/>
      <c r="Z116" s="6"/>
    </row>
    <row r="117" spans="1:26" ht="15.75" hidden="1" customHeight="1" x14ac:dyDescent="0.35">
      <c r="A117" s="40">
        <v>111</v>
      </c>
      <c r="B117" s="13"/>
      <c r="C117" s="116"/>
      <c r="D117" s="106"/>
      <c r="E117" s="107"/>
      <c r="F117" s="107"/>
      <c r="G117" s="117"/>
      <c r="H117" s="118">
        <v>45047</v>
      </c>
      <c r="I117" s="118">
        <v>45412</v>
      </c>
      <c r="J117" s="119">
        <f t="shared" si="6"/>
        <v>365</v>
      </c>
      <c r="K117" s="118">
        <v>44958</v>
      </c>
      <c r="L117" s="118">
        <v>45017</v>
      </c>
      <c r="M117" s="106" t="s">
        <v>25</v>
      </c>
      <c r="N117" s="148">
        <v>0.75</v>
      </c>
      <c r="O117" s="28">
        <f t="shared" si="9"/>
        <v>0</v>
      </c>
      <c r="P117" s="18">
        <v>0.75</v>
      </c>
      <c r="Q117" s="28">
        <f t="shared" si="10"/>
        <v>0</v>
      </c>
      <c r="R117" s="6"/>
      <c r="S117" s="6"/>
      <c r="T117" s="6"/>
      <c r="U117" s="6"/>
      <c r="V117" s="6"/>
      <c r="W117" s="6"/>
      <c r="X117" s="6"/>
      <c r="Y117" s="6"/>
      <c r="Z117" s="6"/>
    </row>
    <row r="118" spans="1:26" ht="15.75" hidden="1" customHeight="1" x14ac:dyDescent="0.35">
      <c r="A118" s="12">
        <v>112</v>
      </c>
      <c r="B118" s="13"/>
      <c r="C118" s="116"/>
      <c r="D118" s="106"/>
      <c r="E118" s="107"/>
      <c r="F118" s="107"/>
      <c r="G118" s="117"/>
      <c r="H118" s="118">
        <v>45047</v>
      </c>
      <c r="I118" s="118">
        <v>45412</v>
      </c>
      <c r="J118" s="119">
        <f t="shared" si="6"/>
        <v>365</v>
      </c>
      <c r="K118" s="118">
        <v>44958</v>
      </c>
      <c r="L118" s="118">
        <v>45017</v>
      </c>
      <c r="M118" s="106" t="s">
        <v>25</v>
      </c>
      <c r="N118" s="148">
        <v>0.75</v>
      </c>
      <c r="O118" s="28">
        <f t="shared" si="9"/>
        <v>0</v>
      </c>
      <c r="P118" s="18">
        <v>0.75</v>
      </c>
      <c r="Q118" s="28">
        <f t="shared" si="10"/>
        <v>0</v>
      </c>
      <c r="R118" s="6"/>
      <c r="S118" s="6"/>
      <c r="T118" s="6"/>
      <c r="U118" s="6"/>
      <c r="V118" s="6"/>
      <c r="W118" s="6"/>
      <c r="X118" s="6"/>
      <c r="Y118" s="6"/>
      <c r="Z118" s="6"/>
    </row>
    <row r="119" spans="1:26" ht="15.75" hidden="1" customHeight="1" x14ac:dyDescent="0.35">
      <c r="A119" s="40">
        <v>113</v>
      </c>
      <c r="B119" s="13"/>
      <c r="C119" s="116"/>
      <c r="D119" s="106"/>
      <c r="E119" s="107"/>
      <c r="F119" s="107"/>
      <c r="G119" s="117"/>
      <c r="H119" s="118">
        <v>45078</v>
      </c>
      <c r="I119" s="118">
        <v>46112</v>
      </c>
      <c r="J119" s="119">
        <f t="shared" si="6"/>
        <v>1034</v>
      </c>
      <c r="K119" s="118">
        <v>44986</v>
      </c>
      <c r="L119" s="118">
        <v>45047</v>
      </c>
      <c r="M119" s="106" t="s">
        <v>25</v>
      </c>
      <c r="N119" s="148">
        <v>0.75</v>
      </c>
      <c r="O119" s="28">
        <f t="shared" si="9"/>
        <v>0</v>
      </c>
      <c r="P119" s="18">
        <v>0.75</v>
      </c>
      <c r="Q119" s="28">
        <f t="shared" si="10"/>
        <v>0</v>
      </c>
      <c r="R119" s="6"/>
      <c r="S119" s="6"/>
      <c r="T119" s="6"/>
      <c r="U119" s="6"/>
      <c r="V119" s="6"/>
      <c r="W119" s="6"/>
      <c r="X119" s="6"/>
      <c r="Y119" s="6"/>
      <c r="Z119" s="6"/>
    </row>
    <row r="120" spans="1:26" ht="15.75" hidden="1" customHeight="1" x14ac:dyDescent="0.35">
      <c r="A120" s="12">
        <v>114</v>
      </c>
      <c r="B120" s="13"/>
      <c r="C120" s="116"/>
      <c r="D120" s="106"/>
      <c r="E120" s="107"/>
      <c r="F120" s="107"/>
      <c r="G120" s="117"/>
      <c r="H120" s="118">
        <v>45078</v>
      </c>
      <c r="I120" s="118">
        <v>45626</v>
      </c>
      <c r="J120" s="119">
        <f t="shared" si="6"/>
        <v>548</v>
      </c>
      <c r="K120" s="118">
        <v>44986</v>
      </c>
      <c r="L120" s="118">
        <v>45047</v>
      </c>
      <c r="M120" s="106" t="s">
        <v>25</v>
      </c>
      <c r="N120" s="148">
        <v>0.69</v>
      </c>
      <c r="O120" s="28">
        <f t="shared" si="9"/>
        <v>0</v>
      </c>
      <c r="P120" s="18">
        <v>0.97</v>
      </c>
      <c r="Q120" s="28">
        <f t="shared" si="10"/>
        <v>0</v>
      </c>
      <c r="R120" s="6"/>
      <c r="S120" s="6"/>
      <c r="T120" s="6"/>
      <c r="U120" s="6"/>
      <c r="V120" s="6"/>
      <c r="W120" s="6"/>
      <c r="X120" s="6"/>
      <c r="Y120" s="6"/>
      <c r="Z120" s="6"/>
    </row>
    <row r="121" spans="1:26" ht="15.75" hidden="1" customHeight="1" x14ac:dyDescent="0.35">
      <c r="A121" s="40">
        <v>115</v>
      </c>
      <c r="B121" s="13"/>
      <c r="C121" s="116"/>
      <c r="D121" s="106"/>
      <c r="E121" s="107"/>
      <c r="F121" s="107"/>
      <c r="G121" s="117"/>
      <c r="H121" s="118">
        <v>45078</v>
      </c>
      <c r="I121" s="118">
        <v>46173</v>
      </c>
      <c r="J121" s="119">
        <f t="shared" si="6"/>
        <v>1095</v>
      </c>
      <c r="K121" s="118">
        <v>44986</v>
      </c>
      <c r="L121" s="118">
        <v>45047</v>
      </c>
      <c r="M121" s="106" t="s">
        <v>25</v>
      </c>
      <c r="N121" s="148">
        <v>0.75</v>
      </c>
      <c r="O121" s="28">
        <v>2077920000</v>
      </c>
      <c r="P121" s="18">
        <v>0.75</v>
      </c>
      <c r="Q121" s="28">
        <f t="shared" si="10"/>
        <v>0</v>
      </c>
      <c r="R121" s="6"/>
      <c r="S121" s="6"/>
      <c r="T121" s="6"/>
      <c r="U121" s="6"/>
      <c r="V121" s="6"/>
      <c r="W121" s="6"/>
      <c r="X121" s="6"/>
      <c r="Y121" s="6"/>
      <c r="Z121" s="6"/>
    </row>
    <row r="122" spans="1:26" ht="15.75" hidden="1" customHeight="1" x14ac:dyDescent="0.35">
      <c r="A122" s="12">
        <v>116</v>
      </c>
      <c r="B122" s="13"/>
      <c r="C122" s="116"/>
      <c r="D122" s="106"/>
      <c r="E122" s="107"/>
      <c r="F122" s="107"/>
      <c r="G122" s="117"/>
      <c r="H122" s="118">
        <v>45078</v>
      </c>
      <c r="I122" s="118">
        <v>46173</v>
      </c>
      <c r="J122" s="119">
        <f t="shared" si="6"/>
        <v>1095</v>
      </c>
      <c r="K122" s="118">
        <v>44986</v>
      </c>
      <c r="L122" s="118">
        <v>45047</v>
      </c>
      <c r="M122" s="106" t="s">
        <v>25</v>
      </c>
      <c r="N122" s="148">
        <v>0.75</v>
      </c>
      <c r="O122" s="28">
        <v>1471167360</v>
      </c>
      <c r="P122" s="18">
        <v>0.75</v>
      </c>
      <c r="Q122" s="28">
        <f t="shared" si="10"/>
        <v>0</v>
      </c>
      <c r="R122" s="6"/>
      <c r="S122" s="6"/>
      <c r="T122" s="6"/>
      <c r="U122" s="6"/>
      <c r="V122" s="6"/>
      <c r="W122" s="6"/>
      <c r="X122" s="6"/>
      <c r="Y122" s="6"/>
      <c r="Z122" s="6"/>
    </row>
    <row r="123" spans="1:26" ht="15.75" hidden="1" customHeight="1" x14ac:dyDescent="0.35">
      <c r="A123" s="40">
        <v>117</v>
      </c>
      <c r="B123" s="13"/>
      <c r="C123" s="116"/>
      <c r="D123" s="106"/>
      <c r="E123" s="107"/>
      <c r="F123" s="107"/>
      <c r="G123" s="117"/>
      <c r="H123" s="118">
        <v>45108</v>
      </c>
      <c r="I123" s="118">
        <v>46568</v>
      </c>
      <c r="J123" s="119">
        <f t="shared" si="6"/>
        <v>1460</v>
      </c>
      <c r="K123" s="118">
        <v>45017</v>
      </c>
      <c r="L123" s="118">
        <v>45078</v>
      </c>
      <c r="M123" s="106" t="s">
        <v>25</v>
      </c>
      <c r="N123" s="148">
        <v>0.75</v>
      </c>
      <c r="O123" s="28">
        <f t="shared" ref="O123:O180" si="11">N123*G123</f>
        <v>0</v>
      </c>
      <c r="P123" s="18">
        <v>0.75</v>
      </c>
      <c r="Q123" s="28">
        <f t="shared" si="10"/>
        <v>0</v>
      </c>
      <c r="R123" s="6"/>
      <c r="S123" s="6"/>
      <c r="T123" s="6"/>
      <c r="U123" s="6"/>
      <c r="V123" s="6"/>
      <c r="W123" s="6"/>
      <c r="X123" s="6"/>
      <c r="Y123" s="6"/>
      <c r="Z123" s="6"/>
    </row>
    <row r="124" spans="1:26" ht="15.75" hidden="1" customHeight="1" x14ac:dyDescent="0.35">
      <c r="A124" s="12">
        <v>118</v>
      </c>
      <c r="B124" s="13"/>
      <c r="C124" s="116"/>
      <c r="D124" s="106"/>
      <c r="E124" s="107"/>
      <c r="F124" s="107"/>
      <c r="G124" s="126"/>
      <c r="H124" s="118">
        <v>45108</v>
      </c>
      <c r="I124" s="118">
        <v>45657</v>
      </c>
      <c r="J124" s="119">
        <f t="shared" si="6"/>
        <v>549</v>
      </c>
      <c r="K124" s="118">
        <v>45017</v>
      </c>
      <c r="L124" s="118">
        <v>45078</v>
      </c>
      <c r="M124" s="106" t="s">
        <v>25</v>
      </c>
      <c r="N124" s="148">
        <v>0.69</v>
      </c>
      <c r="O124" s="28">
        <f t="shared" si="11"/>
        <v>0</v>
      </c>
      <c r="P124" s="18">
        <v>0.97</v>
      </c>
      <c r="Q124" s="28">
        <f t="shared" si="10"/>
        <v>0</v>
      </c>
      <c r="R124" s="6"/>
      <c r="S124" s="6"/>
      <c r="T124" s="6"/>
      <c r="U124" s="6"/>
      <c r="V124" s="6"/>
      <c r="W124" s="6"/>
      <c r="X124" s="6"/>
      <c r="Y124" s="6"/>
      <c r="Z124" s="6"/>
    </row>
    <row r="125" spans="1:26" ht="15.75" hidden="1" customHeight="1" x14ac:dyDescent="0.35">
      <c r="A125" s="40">
        <v>119</v>
      </c>
      <c r="B125" s="13"/>
      <c r="C125" s="116"/>
      <c r="D125" s="106"/>
      <c r="E125" s="107"/>
      <c r="F125" s="107"/>
      <c r="G125" s="126"/>
      <c r="H125" s="118">
        <v>45108</v>
      </c>
      <c r="I125" s="118">
        <v>46568</v>
      </c>
      <c r="J125" s="119">
        <f t="shared" si="6"/>
        <v>1460</v>
      </c>
      <c r="K125" s="118">
        <v>45017</v>
      </c>
      <c r="L125" s="118">
        <v>45078</v>
      </c>
      <c r="M125" s="106" t="s">
        <v>25</v>
      </c>
      <c r="N125" s="148">
        <v>0.75</v>
      </c>
      <c r="O125" s="28">
        <f t="shared" si="11"/>
        <v>0</v>
      </c>
      <c r="P125" s="18">
        <v>0.75</v>
      </c>
      <c r="Q125" s="28">
        <f t="shared" si="10"/>
        <v>0</v>
      </c>
      <c r="R125" s="6"/>
      <c r="S125" s="6"/>
      <c r="T125" s="6"/>
      <c r="U125" s="6"/>
      <c r="V125" s="6"/>
      <c r="W125" s="6"/>
      <c r="X125" s="6"/>
      <c r="Y125" s="6"/>
      <c r="Z125" s="6"/>
    </row>
    <row r="126" spans="1:26" ht="15.75" hidden="1" customHeight="1" x14ac:dyDescent="0.35">
      <c r="A126" s="12">
        <v>120</v>
      </c>
      <c r="B126" s="13"/>
      <c r="C126" s="116"/>
      <c r="D126" s="106"/>
      <c r="E126" s="107"/>
      <c r="F126" s="107"/>
      <c r="G126" s="126"/>
      <c r="H126" s="118">
        <v>45108</v>
      </c>
      <c r="I126" s="118">
        <v>45657</v>
      </c>
      <c r="J126" s="119">
        <f t="shared" si="6"/>
        <v>549</v>
      </c>
      <c r="K126" s="118">
        <v>45017</v>
      </c>
      <c r="L126" s="118">
        <v>45078</v>
      </c>
      <c r="M126" s="106" t="s">
        <v>25</v>
      </c>
      <c r="N126" s="148">
        <v>0.63</v>
      </c>
      <c r="O126" s="28">
        <f t="shared" si="11"/>
        <v>0</v>
      </c>
      <c r="P126" s="18">
        <v>0.98</v>
      </c>
      <c r="Q126" s="28">
        <f t="shared" si="10"/>
        <v>0</v>
      </c>
      <c r="R126" s="6"/>
      <c r="S126" s="6"/>
      <c r="T126" s="6"/>
      <c r="U126" s="6"/>
      <c r="V126" s="6"/>
      <c r="W126" s="6"/>
      <c r="X126" s="6"/>
      <c r="Y126" s="6"/>
      <c r="Z126" s="6"/>
    </row>
    <row r="127" spans="1:26" ht="15.75" hidden="1" customHeight="1" x14ac:dyDescent="0.35">
      <c r="A127" s="40">
        <v>121</v>
      </c>
      <c r="B127" s="13"/>
      <c r="C127" s="116"/>
      <c r="D127" s="106"/>
      <c r="E127" s="107"/>
      <c r="F127" s="107"/>
      <c r="G127" s="126"/>
      <c r="H127" s="118">
        <v>45108</v>
      </c>
      <c r="I127" s="118">
        <v>46568</v>
      </c>
      <c r="J127" s="119">
        <f t="shared" si="6"/>
        <v>1460</v>
      </c>
      <c r="K127" s="118">
        <v>45017</v>
      </c>
      <c r="L127" s="118">
        <v>45078</v>
      </c>
      <c r="M127" s="106" t="s">
        <v>25</v>
      </c>
      <c r="N127" s="148">
        <v>0.75</v>
      </c>
      <c r="O127" s="28">
        <f t="shared" si="11"/>
        <v>0</v>
      </c>
      <c r="P127" s="18">
        <v>0.75</v>
      </c>
      <c r="Q127" s="28">
        <f t="shared" si="10"/>
        <v>0</v>
      </c>
      <c r="R127" s="6"/>
      <c r="S127" s="6"/>
      <c r="T127" s="6"/>
      <c r="U127" s="6"/>
      <c r="V127" s="6"/>
      <c r="W127" s="6"/>
      <c r="X127" s="6"/>
      <c r="Y127" s="6"/>
      <c r="Z127" s="6"/>
    </row>
    <row r="128" spans="1:26" ht="15.75" hidden="1" customHeight="1" x14ac:dyDescent="0.35">
      <c r="A128" s="12">
        <v>122</v>
      </c>
      <c r="B128" s="13"/>
      <c r="C128" s="116"/>
      <c r="D128" s="106"/>
      <c r="E128" s="107"/>
      <c r="F128" s="107"/>
      <c r="G128" s="126"/>
      <c r="H128" s="118">
        <v>45108</v>
      </c>
      <c r="I128" s="118">
        <v>45473</v>
      </c>
      <c r="J128" s="119">
        <f t="shared" si="6"/>
        <v>365</v>
      </c>
      <c r="K128" s="118">
        <v>45017</v>
      </c>
      <c r="L128" s="118">
        <v>45078</v>
      </c>
      <c r="M128" s="106" t="s">
        <v>25</v>
      </c>
      <c r="N128" s="148">
        <v>0.62</v>
      </c>
      <c r="O128" s="28">
        <f t="shared" si="11"/>
        <v>0</v>
      </c>
      <c r="P128" s="18">
        <v>0.98</v>
      </c>
      <c r="Q128" s="28">
        <f t="shared" si="10"/>
        <v>0</v>
      </c>
      <c r="R128" s="6"/>
      <c r="S128" s="6"/>
      <c r="T128" s="6"/>
      <c r="U128" s="6"/>
      <c r="V128" s="6"/>
      <c r="W128" s="6"/>
      <c r="X128" s="6"/>
      <c r="Y128" s="6"/>
      <c r="Z128" s="6"/>
    </row>
    <row r="129" spans="1:26" ht="15.75" hidden="1" customHeight="1" x14ac:dyDescent="0.35">
      <c r="A129" s="40">
        <v>123</v>
      </c>
      <c r="B129" s="13"/>
      <c r="C129" s="116"/>
      <c r="D129" s="106"/>
      <c r="E129" s="107"/>
      <c r="F129" s="107"/>
      <c r="G129" s="126"/>
      <c r="H129" s="118">
        <v>45139</v>
      </c>
      <c r="I129" s="118">
        <v>46599</v>
      </c>
      <c r="J129" s="119">
        <f t="shared" si="6"/>
        <v>1460</v>
      </c>
      <c r="K129" s="118">
        <v>45047</v>
      </c>
      <c r="L129" s="118">
        <v>45108</v>
      </c>
      <c r="M129" s="106" t="s">
        <v>25</v>
      </c>
      <c r="N129" s="148">
        <v>0.75</v>
      </c>
      <c r="O129" s="28">
        <f t="shared" si="11"/>
        <v>0</v>
      </c>
      <c r="P129" s="18">
        <v>0.75</v>
      </c>
      <c r="Q129" s="28">
        <f t="shared" si="10"/>
        <v>0</v>
      </c>
      <c r="R129" s="6"/>
      <c r="S129" s="6"/>
      <c r="T129" s="6"/>
      <c r="U129" s="6"/>
      <c r="V129" s="6"/>
      <c r="W129" s="6"/>
      <c r="X129" s="6"/>
      <c r="Y129" s="6"/>
      <c r="Z129" s="6"/>
    </row>
    <row r="130" spans="1:26" ht="15.75" hidden="1" customHeight="1" x14ac:dyDescent="0.35">
      <c r="A130" s="12">
        <v>124</v>
      </c>
      <c r="B130" s="13"/>
      <c r="C130" s="116"/>
      <c r="D130" s="106"/>
      <c r="E130" s="107"/>
      <c r="F130" s="107"/>
      <c r="G130" s="126"/>
      <c r="H130" s="118">
        <v>45139</v>
      </c>
      <c r="I130" s="118">
        <v>45688</v>
      </c>
      <c r="J130" s="119">
        <f t="shared" si="6"/>
        <v>549</v>
      </c>
      <c r="K130" s="118">
        <v>45047</v>
      </c>
      <c r="L130" s="118">
        <v>45108</v>
      </c>
      <c r="M130" s="106" t="s">
        <v>25</v>
      </c>
      <c r="N130" s="148">
        <v>0.68</v>
      </c>
      <c r="O130" s="28">
        <f t="shared" si="11"/>
        <v>0</v>
      </c>
      <c r="P130" s="18">
        <v>0.97</v>
      </c>
      <c r="Q130" s="28">
        <f t="shared" si="10"/>
        <v>0</v>
      </c>
      <c r="R130" s="6"/>
      <c r="S130" s="6"/>
      <c r="T130" s="6"/>
      <c r="U130" s="6"/>
      <c r="V130" s="6"/>
      <c r="W130" s="6"/>
      <c r="X130" s="6"/>
      <c r="Y130" s="6"/>
      <c r="Z130" s="6"/>
    </row>
    <row r="131" spans="1:26" ht="15.75" hidden="1" customHeight="1" x14ac:dyDescent="0.35">
      <c r="A131" s="40">
        <v>125</v>
      </c>
      <c r="B131" s="13"/>
      <c r="C131" s="116"/>
      <c r="D131" s="106"/>
      <c r="E131" s="107"/>
      <c r="F131" s="107"/>
      <c r="G131" s="126"/>
      <c r="H131" s="118">
        <v>45139</v>
      </c>
      <c r="I131" s="118">
        <v>46234</v>
      </c>
      <c r="J131" s="119">
        <f t="shared" si="6"/>
        <v>1095</v>
      </c>
      <c r="K131" s="118">
        <v>45047</v>
      </c>
      <c r="L131" s="118">
        <v>45108</v>
      </c>
      <c r="M131" s="106" t="s">
        <v>25</v>
      </c>
      <c r="N131" s="148">
        <v>0.75</v>
      </c>
      <c r="O131" s="28">
        <f t="shared" si="11"/>
        <v>0</v>
      </c>
      <c r="P131" s="18">
        <v>0.75</v>
      </c>
      <c r="Q131" s="28">
        <f t="shared" si="10"/>
        <v>0</v>
      </c>
      <c r="R131" s="6"/>
      <c r="S131" s="6"/>
      <c r="T131" s="6"/>
      <c r="U131" s="6"/>
      <c r="V131" s="6"/>
      <c r="W131" s="6"/>
      <c r="X131" s="6"/>
      <c r="Y131" s="6"/>
      <c r="Z131" s="6"/>
    </row>
    <row r="132" spans="1:26" ht="15.75" hidden="1" customHeight="1" x14ac:dyDescent="0.35">
      <c r="A132" s="12">
        <v>126</v>
      </c>
      <c r="B132" s="13"/>
      <c r="C132" s="116"/>
      <c r="D132" s="106"/>
      <c r="E132" s="107"/>
      <c r="F132" s="107"/>
      <c r="G132" s="126"/>
      <c r="H132" s="118">
        <v>45139</v>
      </c>
      <c r="I132" s="118">
        <v>46599</v>
      </c>
      <c r="J132" s="119">
        <f t="shared" si="6"/>
        <v>1460</v>
      </c>
      <c r="K132" s="118">
        <v>45047</v>
      </c>
      <c r="L132" s="118">
        <v>45108</v>
      </c>
      <c r="M132" s="106" t="s">
        <v>25</v>
      </c>
      <c r="N132" s="148">
        <v>0.75</v>
      </c>
      <c r="O132" s="28">
        <f t="shared" si="11"/>
        <v>0</v>
      </c>
      <c r="P132" s="148">
        <v>0.75</v>
      </c>
      <c r="Q132" s="28">
        <f t="shared" si="10"/>
        <v>0</v>
      </c>
      <c r="R132" s="6"/>
      <c r="S132" s="6"/>
      <c r="T132" s="6"/>
      <c r="U132" s="6"/>
      <c r="V132" s="6"/>
      <c r="W132" s="6"/>
      <c r="X132" s="6"/>
      <c r="Y132" s="6"/>
      <c r="Z132" s="6"/>
    </row>
    <row r="133" spans="1:26" ht="15.75" hidden="1" customHeight="1" x14ac:dyDescent="0.35">
      <c r="A133" s="40">
        <v>127</v>
      </c>
      <c r="B133" s="13"/>
      <c r="C133" s="116"/>
      <c r="D133" s="106"/>
      <c r="E133" s="107"/>
      <c r="F133" s="107"/>
      <c r="G133" s="126"/>
      <c r="H133" s="118">
        <v>45139</v>
      </c>
      <c r="I133" s="118">
        <v>45688</v>
      </c>
      <c r="J133" s="119">
        <f t="shared" si="6"/>
        <v>549</v>
      </c>
      <c r="K133" s="118">
        <v>45047</v>
      </c>
      <c r="L133" s="118">
        <v>45108</v>
      </c>
      <c r="M133" s="106" t="s">
        <v>25</v>
      </c>
      <c r="N133" s="148">
        <v>0.68</v>
      </c>
      <c r="O133" s="28">
        <f t="shared" si="11"/>
        <v>0</v>
      </c>
      <c r="P133" s="148">
        <v>0.97</v>
      </c>
      <c r="Q133" s="28">
        <f t="shared" si="10"/>
        <v>0</v>
      </c>
      <c r="R133" s="6"/>
      <c r="S133" s="6"/>
      <c r="T133" s="6"/>
      <c r="U133" s="6"/>
      <c r="V133" s="6"/>
      <c r="W133" s="6"/>
      <c r="X133" s="6"/>
      <c r="Y133" s="6"/>
      <c r="Z133" s="6"/>
    </row>
    <row r="134" spans="1:26" ht="15.75" hidden="1" customHeight="1" x14ac:dyDescent="0.35">
      <c r="A134" s="12">
        <v>128</v>
      </c>
      <c r="B134" s="13"/>
      <c r="C134" s="116"/>
      <c r="D134" s="106"/>
      <c r="E134" s="107"/>
      <c r="F134" s="107"/>
      <c r="G134" s="126"/>
      <c r="H134" s="118">
        <v>45139</v>
      </c>
      <c r="I134" s="118">
        <v>45688</v>
      </c>
      <c r="J134" s="119">
        <f t="shared" si="6"/>
        <v>549</v>
      </c>
      <c r="K134" s="118">
        <v>45047</v>
      </c>
      <c r="L134" s="118">
        <v>45108</v>
      </c>
      <c r="M134" s="106" t="s">
        <v>25</v>
      </c>
      <c r="N134" s="148">
        <v>0.74</v>
      </c>
      <c r="O134" s="28">
        <f t="shared" si="11"/>
        <v>0</v>
      </c>
      <c r="P134" s="148">
        <v>0.99</v>
      </c>
      <c r="Q134" s="28">
        <f t="shared" si="10"/>
        <v>0</v>
      </c>
      <c r="R134" s="6"/>
      <c r="S134" s="6"/>
      <c r="T134" s="6"/>
      <c r="U134" s="6"/>
      <c r="V134" s="6"/>
      <c r="W134" s="6"/>
      <c r="X134" s="6"/>
      <c r="Y134" s="6"/>
      <c r="Z134" s="6"/>
    </row>
    <row r="135" spans="1:26" ht="15.75" hidden="1" customHeight="1" x14ac:dyDescent="0.35">
      <c r="A135" s="40">
        <v>129</v>
      </c>
      <c r="B135" s="13"/>
      <c r="C135" s="116"/>
      <c r="D135" s="106"/>
      <c r="E135" s="107"/>
      <c r="F135" s="107"/>
      <c r="G135" s="126"/>
      <c r="H135" s="118">
        <v>45139</v>
      </c>
      <c r="I135" s="118">
        <v>45626</v>
      </c>
      <c r="J135" s="119">
        <f t="shared" si="6"/>
        <v>487</v>
      </c>
      <c r="K135" s="118">
        <v>45047</v>
      </c>
      <c r="L135" s="118">
        <v>45108</v>
      </c>
      <c r="M135" s="106" t="s">
        <v>25</v>
      </c>
      <c r="N135" s="148">
        <v>0.75</v>
      </c>
      <c r="O135" s="28">
        <f t="shared" si="11"/>
        <v>0</v>
      </c>
      <c r="P135" s="148">
        <v>0.75</v>
      </c>
      <c r="Q135" s="28">
        <f t="shared" si="10"/>
        <v>0</v>
      </c>
      <c r="R135" s="6"/>
      <c r="S135" s="6"/>
      <c r="T135" s="6"/>
      <c r="U135" s="6"/>
      <c r="V135" s="6"/>
      <c r="W135" s="6"/>
      <c r="X135" s="6"/>
      <c r="Y135" s="6"/>
      <c r="Z135" s="6"/>
    </row>
    <row r="136" spans="1:26" ht="15.75" hidden="1" customHeight="1" x14ac:dyDescent="0.35">
      <c r="A136" s="12">
        <v>130</v>
      </c>
      <c r="B136" s="13"/>
      <c r="C136" s="116"/>
      <c r="D136" s="106"/>
      <c r="E136" s="107"/>
      <c r="F136" s="107"/>
      <c r="G136" s="126"/>
      <c r="H136" s="118">
        <v>45170</v>
      </c>
      <c r="I136" s="118">
        <v>45535</v>
      </c>
      <c r="J136" s="119">
        <f t="shared" si="6"/>
        <v>365</v>
      </c>
      <c r="K136" s="118">
        <v>45078</v>
      </c>
      <c r="L136" s="118">
        <v>45139</v>
      </c>
      <c r="M136" s="106" t="s">
        <v>25</v>
      </c>
      <c r="N136" s="148">
        <v>0.65</v>
      </c>
      <c r="O136" s="28">
        <f t="shared" si="11"/>
        <v>0</v>
      </c>
      <c r="P136" s="148">
        <v>0.98</v>
      </c>
      <c r="Q136" s="28">
        <f t="shared" si="10"/>
        <v>0</v>
      </c>
      <c r="R136" s="6"/>
      <c r="S136" s="6"/>
      <c r="T136" s="6"/>
      <c r="U136" s="6"/>
      <c r="V136" s="6"/>
      <c r="W136" s="6"/>
      <c r="X136" s="6"/>
      <c r="Y136" s="6"/>
      <c r="Z136" s="6"/>
    </row>
    <row r="137" spans="1:26" ht="15.75" hidden="1" customHeight="1" x14ac:dyDescent="0.35">
      <c r="A137" s="40">
        <v>131</v>
      </c>
      <c r="B137" s="13"/>
      <c r="C137" s="116"/>
      <c r="D137" s="106"/>
      <c r="E137" s="107"/>
      <c r="F137" s="107"/>
      <c r="G137" s="126"/>
      <c r="H137" s="118">
        <v>45170</v>
      </c>
      <c r="I137" s="118">
        <v>46265</v>
      </c>
      <c r="J137" s="119">
        <f t="shared" si="6"/>
        <v>1095</v>
      </c>
      <c r="K137" s="118">
        <v>45078</v>
      </c>
      <c r="L137" s="118">
        <v>45139</v>
      </c>
      <c r="M137" s="106" t="s">
        <v>25</v>
      </c>
      <c r="N137" s="148">
        <v>0.75</v>
      </c>
      <c r="O137" s="28">
        <f t="shared" si="11"/>
        <v>0</v>
      </c>
      <c r="P137" s="148">
        <v>0.75</v>
      </c>
      <c r="Q137" s="28">
        <f t="shared" si="10"/>
        <v>0</v>
      </c>
      <c r="R137" s="6"/>
      <c r="S137" s="6"/>
      <c r="T137" s="6"/>
      <c r="U137" s="6"/>
      <c r="V137" s="6"/>
      <c r="W137" s="6"/>
      <c r="X137" s="6"/>
      <c r="Y137" s="6"/>
      <c r="Z137" s="6"/>
    </row>
    <row r="138" spans="1:26" ht="15.75" hidden="1" customHeight="1" x14ac:dyDescent="0.35">
      <c r="A138" s="12">
        <v>132</v>
      </c>
      <c r="B138" s="13"/>
      <c r="C138" s="116"/>
      <c r="D138" s="106"/>
      <c r="E138" s="107"/>
      <c r="F138" s="107"/>
      <c r="G138" s="126"/>
      <c r="H138" s="118">
        <v>45170</v>
      </c>
      <c r="I138" s="118">
        <v>45535</v>
      </c>
      <c r="J138" s="119">
        <f t="shared" si="6"/>
        <v>365</v>
      </c>
      <c r="K138" s="118">
        <v>45078</v>
      </c>
      <c r="L138" s="118">
        <v>45139</v>
      </c>
      <c r="M138" s="106" t="s">
        <v>25</v>
      </c>
      <c r="N138" s="148">
        <v>0.6</v>
      </c>
      <c r="O138" s="28">
        <f t="shared" si="11"/>
        <v>0</v>
      </c>
      <c r="P138" s="148">
        <v>0.99</v>
      </c>
      <c r="Q138" s="28">
        <f t="shared" si="10"/>
        <v>0</v>
      </c>
      <c r="R138" s="6"/>
      <c r="S138" s="6"/>
      <c r="T138" s="6"/>
      <c r="U138" s="6"/>
      <c r="V138" s="6"/>
      <c r="W138" s="6"/>
      <c r="X138" s="6"/>
      <c r="Y138" s="6"/>
      <c r="Z138" s="6"/>
    </row>
    <row r="139" spans="1:26" ht="15.75" hidden="1" customHeight="1" x14ac:dyDescent="0.35">
      <c r="A139" s="40">
        <v>133</v>
      </c>
      <c r="B139" s="13"/>
      <c r="C139" s="116"/>
      <c r="D139" s="106"/>
      <c r="E139" s="107"/>
      <c r="F139" s="107"/>
      <c r="G139" s="126"/>
      <c r="H139" s="118">
        <v>45170</v>
      </c>
      <c r="I139" s="118">
        <v>46630</v>
      </c>
      <c r="J139" s="119">
        <f t="shared" si="6"/>
        <v>1460</v>
      </c>
      <c r="K139" s="118">
        <v>45078</v>
      </c>
      <c r="L139" s="118">
        <v>45139</v>
      </c>
      <c r="M139" s="106" t="s">
        <v>25</v>
      </c>
      <c r="N139" s="148">
        <v>0.75</v>
      </c>
      <c r="O139" s="28">
        <f t="shared" si="11"/>
        <v>0</v>
      </c>
      <c r="P139" s="148">
        <v>0.75</v>
      </c>
      <c r="Q139" s="28">
        <f t="shared" si="10"/>
        <v>0</v>
      </c>
      <c r="R139" s="6"/>
      <c r="S139" s="6"/>
      <c r="T139" s="6"/>
      <c r="U139" s="6"/>
      <c r="V139" s="6"/>
      <c r="W139" s="6"/>
      <c r="X139" s="6"/>
      <c r="Y139" s="6"/>
      <c r="Z139" s="6"/>
    </row>
    <row r="140" spans="1:26" ht="15.75" hidden="1" customHeight="1" x14ac:dyDescent="0.35">
      <c r="A140" s="12">
        <v>134</v>
      </c>
      <c r="B140" s="13"/>
      <c r="C140" s="116"/>
      <c r="D140" s="106"/>
      <c r="E140" s="107"/>
      <c r="F140" s="107"/>
      <c r="G140" s="126"/>
      <c r="H140" s="118">
        <v>45170</v>
      </c>
      <c r="I140" s="118">
        <v>45535</v>
      </c>
      <c r="J140" s="119">
        <f t="shared" si="6"/>
        <v>365</v>
      </c>
      <c r="K140" s="118">
        <v>45078</v>
      </c>
      <c r="L140" s="118">
        <v>45139</v>
      </c>
      <c r="M140" s="106" t="s">
        <v>25</v>
      </c>
      <c r="N140" s="148">
        <v>0.65</v>
      </c>
      <c r="O140" s="28">
        <f t="shared" si="11"/>
        <v>0</v>
      </c>
      <c r="P140" s="148">
        <v>0.99</v>
      </c>
      <c r="Q140" s="28">
        <f t="shared" si="10"/>
        <v>0</v>
      </c>
      <c r="R140" s="6"/>
      <c r="S140" s="6"/>
      <c r="T140" s="6"/>
      <c r="U140" s="6"/>
      <c r="V140" s="6"/>
      <c r="W140" s="6"/>
      <c r="X140" s="6"/>
      <c r="Y140" s="6"/>
      <c r="Z140" s="6"/>
    </row>
    <row r="141" spans="1:26" ht="15.75" hidden="1" customHeight="1" x14ac:dyDescent="0.35">
      <c r="A141" s="40">
        <v>135</v>
      </c>
      <c r="B141" s="13"/>
      <c r="C141" s="116"/>
      <c r="D141" s="106"/>
      <c r="E141" s="107"/>
      <c r="F141" s="107"/>
      <c r="G141" s="126"/>
      <c r="H141" s="118">
        <v>45170</v>
      </c>
      <c r="I141" s="118">
        <v>46265</v>
      </c>
      <c r="J141" s="119">
        <f t="shared" si="6"/>
        <v>1095</v>
      </c>
      <c r="K141" s="118">
        <v>45078</v>
      </c>
      <c r="L141" s="118">
        <v>45139</v>
      </c>
      <c r="M141" s="106" t="s">
        <v>25</v>
      </c>
      <c r="N141" s="148">
        <v>0.75</v>
      </c>
      <c r="O141" s="28">
        <f t="shared" si="11"/>
        <v>0</v>
      </c>
      <c r="P141" s="148">
        <v>0.75</v>
      </c>
      <c r="Q141" s="28">
        <f t="shared" si="10"/>
        <v>0</v>
      </c>
      <c r="R141" s="6"/>
      <c r="S141" s="6"/>
      <c r="T141" s="6"/>
      <c r="U141" s="6"/>
      <c r="V141" s="6"/>
      <c r="W141" s="6"/>
      <c r="X141" s="6"/>
      <c r="Y141" s="6"/>
      <c r="Z141" s="6"/>
    </row>
    <row r="142" spans="1:26" ht="15.75" hidden="1" customHeight="1" x14ac:dyDescent="0.35">
      <c r="A142" s="12">
        <v>136</v>
      </c>
      <c r="B142" s="13"/>
      <c r="C142" s="116"/>
      <c r="D142" s="106"/>
      <c r="E142" s="107"/>
      <c r="F142" s="107"/>
      <c r="G142" s="126"/>
      <c r="H142" s="118">
        <v>45170</v>
      </c>
      <c r="I142" s="118">
        <v>46265</v>
      </c>
      <c r="J142" s="119">
        <f t="shared" si="6"/>
        <v>1095</v>
      </c>
      <c r="K142" s="118">
        <v>45078</v>
      </c>
      <c r="L142" s="118">
        <v>45139</v>
      </c>
      <c r="M142" s="106" t="s">
        <v>25</v>
      </c>
      <c r="N142" s="148">
        <v>0.75</v>
      </c>
      <c r="O142" s="28">
        <f t="shared" si="11"/>
        <v>0</v>
      </c>
      <c r="P142" s="148">
        <v>0.75</v>
      </c>
      <c r="Q142" s="28">
        <f t="shared" si="10"/>
        <v>0</v>
      </c>
      <c r="R142" s="6"/>
      <c r="S142" s="6"/>
      <c r="T142" s="6"/>
      <c r="U142" s="6"/>
      <c r="V142" s="6"/>
      <c r="W142" s="6"/>
      <c r="X142" s="6"/>
      <c r="Y142" s="6"/>
      <c r="Z142" s="6"/>
    </row>
    <row r="143" spans="1:26" ht="15.75" hidden="1" customHeight="1" x14ac:dyDescent="0.35">
      <c r="A143" s="40">
        <v>137</v>
      </c>
      <c r="B143" s="13"/>
      <c r="C143" s="116"/>
      <c r="D143" s="106"/>
      <c r="E143" s="107"/>
      <c r="F143" s="107"/>
      <c r="G143" s="126"/>
      <c r="H143" s="118">
        <v>45170</v>
      </c>
      <c r="I143" s="118">
        <v>46265</v>
      </c>
      <c r="J143" s="119">
        <f t="shared" si="6"/>
        <v>1095</v>
      </c>
      <c r="K143" s="118">
        <v>45078</v>
      </c>
      <c r="L143" s="118">
        <v>45139</v>
      </c>
      <c r="M143" s="106" t="s">
        <v>25</v>
      </c>
      <c r="N143" s="148">
        <v>0.75</v>
      </c>
      <c r="O143" s="28">
        <f t="shared" si="11"/>
        <v>0</v>
      </c>
      <c r="P143" s="148">
        <v>0.75</v>
      </c>
      <c r="Q143" s="28">
        <f t="shared" si="10"/>
        <v>0</v>
      </c>
      <c r="R143" s="6"/>
      <c r="S143" s="6"/>
      <c r="T143" s="6"/>
      <c r="U143" s="6"/>
      <c r="V143" s="6"/>
      <c r="W143" s="6"/>
      <c r="X143" s="6"/>
      <c r="Y143" s="6"/>
      <c r="Z143" s="6"/>
    </row>
    <row r="144" spans="1:26" ht="15.75" hidden="1" customHeight="1" x14ac:dyDescent="0.35">
      <c r="A144" s="12">
        <v>138</v>
      </c>
      <c r="B144" s="13"/>
      <c r="C144" s="116"/>
      <c r="D144" s="106"/>
      <c r="E144" s="107"/>
      <c r="F144" s="107"/>
      <c r="G144" s="126"/>
      <c r="H144" s="118">
        <v>45170</v>
      </c>
      <c r="I144" s="118">
        <v>46265</v>
      </c>
      <c r="J144" s="119">
        <f t="shared" si="6"/>
        <v>1095</v>
      </c>
      <c r="K144" s="118">
        <v>45078</v>
      </c>
      <c r="L144" s="118">
        <v>45139</v>
      </c>
      <c r="M144" s="106" t="s">
        <v>25</v>
      </c>
      <c r="N144" s="148">
        <v>0.75</v>
      </c>
      <c r="O144" s="28">
        <f t="shared" si="11"/>
        <v>0</v>
      </c>
      <c r="P144" s="148">
        <v>0.75</v>
      </c>
      <c r="Q144" s="28">
        <f t="shared" si="10"/>
        <v>0</v>
      </c>
      <c r="R144" s="6"/>
      <c r="S144" s="6"/>
      <c r="T144" s="6"/>
      <c r="U144" s="6"/>
      <c r="V144" s="6"/>
      <c r="W144" s="6"/>
      <c r="X144" s="6"/>
      <c r="Y144" s="6"/>
      <c r="Z144" s="6"/>
    </row>
    <row r="145" spans="1:26" ht="15.75" hidden="1" customHeight="1" x14ac:dyDescent="0.35">
      <c r="A145" s="40">
        <v>139</v>
      </c>
      <c r="B145" s="13"/>
      <c r="C145" s="116"/>
      <c r="D145" s="106"/>
      <c r="E145" s="107"/>
      <c r="F145" s="107"/>
      <c r="G145" s="126"/>
      <c r="H145" s="118">
        <v>45170</v>
      </c>
      <c r="I145" s="118">
        <v>45535</v>
      </c>
      <c r="J145" s="119">
        <f t="shared" si="6"/>
        <v>365</v>
      </c>
      <c r="K145" s="118">
        <v>45078</v>
      </c>
      <c r="L145" s="118">
        <v>45139</v>
      </c>
      <c r="M145" s="106" t="s">
        <v>25</v>
      </c>
      <c r="N145" s="148">
        <v>0.75</v>
      </c>
      <c r="O145" s="28">
        <f t="shared" si="11"/>
        <v>0</v>
      </c>
      <c r="P145" s="148">
        <v>0.75</v>
      </c>
      <c r="Q145" s="28">
        <f t="shared" si="10"/>
        <v>0</v>
      </c>
      <c r="R145" s="6"/>
      <c r="S145" s="6"/>
      <c r="T145" s="6"/>
      <c r="U145" s="6"/>
      <c r="V145" s="6"/>
      <c r="W145" s="6"/>
      <c r="X145" s="6"/>
      <c r="Y145" s="6"/>
      <c r="Z145" s="6"/>
    </row>
    <row r="146" spans="1:26" ht="15.75" hidden="1" customHeight="1" x14ac:dyDescent="0.35">
      <c r="A146" s="12">
        <v>140</v>
      </c>
      <c r="B146" s="13"/>
      <c r="C146" s="116"/>
      <c r="D146" s="106"/>
      <c r="E146" s="107"/>
      <c r="F146" s="107"/>
      <c r="G146" s="126"/>
      <c r="H146" s="118">
        <v>45170</v>
      </c>
      <c r="I146" s="118">
        <v>46265</v>
      </c>
      <c r="J146" s="119">
        <f t="shared" si="6"/>
        <v>1095</v>
      </c>
      <c r="K146" s="118">
        <v>45078</v>
      </c>
      <c r="L146" s="118">
        <v>45139</v>
      </c>
      <c r="M146" s="106" t="s">
        <v>25</v>
      </c>
      <c r="N146" s="148">
        <v>0.75</v>
      </c>
      <c r="O146" s="28">
        <f t="shared" si="11"/>
        <v>0</v>
      </c>
      <c r="P146" s="148">
        <v>0.75</v>
      </c>
      <c r="Q146" s="28">
        <f t="shared" si="10"/>
        <v>0</v>
      </c>
      <c r="R146" s="6"/>
      <c r="S146" s="6"/>
      <c r="T146" s="6"/>
      <c r="U146" s="6"/>
      <c r="V146" s="6"/>
      <c r="W146" s="6"/>
      <c r="X146" s="6"/>
      <c r="Y146" s="6"/>
      <c r="Z146" s="6"/>
    </row>
    <row r="147" spans="1:26" ht="15.75" hidden="1" customHeight="1" x14ac:dyDescent="0.35">
      <c r="A147" s="40">
        <v>141</v>
      </c>
      <c r="B147" s="13"/>
      <c r="C147" s="116"/>
      <c r="D147" s="106"/>
      <c r="E147" s="107"/>
      <c r="F147" s="107"/>
      <c r="G147" s="126"/>
      <c r="H147" s="118">
        <v>45200</v>
      </c>
      <c r="I147" s="118">
        <v>45930</v>
      </c>
      <c r="J147" s="119">
        <f t="shared" si="6"/>
        <v>730</v>
      </c>
      <c r="K147" s="118">
        <v>45108</v>
      </c>
      <c r="L147" s="118">
        <v>45170</v>
      </c>
      <c r="M147" s="106" t="s">
        <v>25</v>
      </c>
      <c r="N147" s="148">
        <v>0.75</v>
      </c>
      <c r="O147" s="28">
        <f t="shared" si="11"/>
        <v>0</v>
      </c>
      <c r="P147" s="148">
        <v>0.75</v>
      </c>
      <c r="Q147" s="28">
        <f t="shared" si="10"/>
        <v>0</v>
      </c>
      <c r="R147" s="6"/>
      <c r="S147" s="6"/>
      <c r="T147" s="6"/>
      <c r="U147" s="6"/>
      <c r="V147" s="6"/>
      <c r="W147" s="6"/>
      <c r="X147" s="6"/>
      <c r="Y147" s="6"/>
      <c r="Z147" s="6"/>
    </row>
    <row r="148" spans="1:26" ht="15.75" hidden="1" customHeight="1" x14ac:dyDescent="0.35">
      <c r="A148" s="12">
        <v>142</v>
      </c>
      <c r="B148" s="13"/>
      <c r="C148" s="116"/>
      <c r="D148" s="106"/>
      <c r="E148" s="107"/>
      <c r="F148" s="107"/>
      <c r="G148" s="126"/>
      <c r="H148" s="118">
        <v>45200</v>
      </c>
      <c r="I148" s="118">
        <v>45747</v>
      </c>
      <c r="J148" s="119">
        <f t="shared" si="6"/>
        <v>547</v>
      </c>
      <c r="K148" s="118">
        <v>45108</v>
      </c>
      <c r="L148" s="118">
        <v>45170</v>
      </c>
      <c r="M148" s="106" t="s">
        <v>25</v>
      </c>
      <c r="N148" s="148">
        <v>0.68</v>
      </c>
      <c r="O148" s="28">
        <f t="shared" si="11"/>
        <v>0</v>
      </c>
      <c r="P148" s="148">
        <v>0.97</v>
      </c>
      <c r="Q148" s="28">
        <f t="shared" si="10"/>
        <v>0</v>
      </c>
      <c r="R148" s="6"/>
      <c r="S148" s="6"/>
      <c r="T148" s="6"/>
      <c r="U148" s="6"/>
      <c r="V148" s="6"/>
      <c r="W148" s="6"/>
      <c r="X148" s="6"/>
      <c r="Y148" s="6"/>
      <c r="Z148" s="6"/>
    </row>
    <row r="149" spans="1:26" ht="15.75" hidden="1" customHeight="1" x14ac:dyDescent="0.35">
      <c r="A149" s="40">
        <v>143</v>
      </c>
      <c r="B149" s="13"/>
      <c r="C149" s="116"/>
      <c r="D149" s="106"/>
      <c r="E149" s="107"/>
      <c r="F149" s="107"/>
      <c r="G149" s="126"/>
      <c r="H149" s="118">
        <v>45200</v>
      </c>
      <c r="I149" s="118">
        <v>46295</v>
      </c>
      <c r="J149" s="119">
        <f t="shared" si="6"/>
        <v>1095</v>
      </c>
      <c r="K149" s="118">
        <v>45108</v>
      </c>
      <c r="L149" s="118">
        <v>45170</v>
      </c>
      <c r="M149" s="106" t="s">
        <v>25</v>
      </c>
      <c r="N149" s="148">
        <v>0.75</v>
      </c>
      <c r="O149" s="28">
        <f t="shared" si="11"/>
        <v>0</v>
      </c>
      <c r="P149" s="148">
        <v>0.75</v>
      </c>
      <c r="Q149" s="28">
        <f t="shared" si="10"/>
        <v>0</v>
      </c>
      <c r="R149" s="6"/>
      <c r="S149" s="6"/>
      <c r="T149" s="6"/>
      <c r="U149" s="6"/>
      <c r="V149" s="6"/>
      <c r="W149" s="6"/>
      <c r="X149" s="6"/>
      <c r="Y149" s="6"/>
      <c r="Z149" s="6"/>
    </row>
    <row r="150" spans="1:26" ht="15.75" hidden="1" customHeight="1" x14ac:dyDescent="0.35">
      <c r="A150" s="12">
        <v>144</v>
      </c>
      <c r="B150" s="13"/>
      <c r="C150" s="116"/>
      <c r="D150" s="106"/>
      <c r="E150" s="107"/>
      <c r="F150" s="107"/>
      <c r="G150" s="126"/>
      <c r="H150" s="118">
        <v>45200</v>
      </c>
      <c r="I150" s="118">
        <v>46295</v>
      </c>
      <c r="J150" s="119">
        <f t="shared" si="6"/>
        <v>1095</v>
      </c>
      <c r="K150" s="118">
        <v>45108</v>
      </c>
      <c r="L150" s="118">
        <v>45170</v>
      </c>
      <c r="M150" s="106" t="s">
        <v>25</v>
      </c>
      <c r="N150" s="148">
        <v>0.75</v>
      </c>
      <c r="O150" s="28">
        <f t="shared" si="11"/>
        <v>0</v>
      </c>
      <c r="P150" s="148">
        <v>0.75</v>
      </c>
      <c r="Q150" s="28">
        <f t="shared" si="10"/>
        <v>0</v>
      </c>
      <c r="R150" s="6"/>
      <c r="S150" s="6"/>
      <c r="T150" s="6"/>
      <c r="U150" s="6"/>
      <c r="V150" s="6"/>
      <c r="W150" s="6"/>
      <c r="X150" s="6"/>
      <c r="Y150" s="6"/>
      <c r="Z150" s="6"/>
    </row>
    <row r="151" spans="1:26" ht="15.75" hidden="1" customHeight="1" x14ac:dyDescent="0.35">
      <c r="A151" s="40">
        <v>145</v>
      </c>
      <c r="B151" s="13"/>
      <c r="C151" s="116"/>
      <c r="D151" s="106"/>
      <c r="E151" s="107"/>
      <c r="F151" s="107"/>
      <c r="G151" s="126"/>
      <c r="H151" s="118">
        <v>45200</v>
      </c>
      <c r="I151" s="118">
        <v>45930</v>
      </c>
      <c r="J151" s="119">
        <f t="shared" si="6"/>
        <v>730</v>
      </c>
      <c r="K151" s="118">
        <v>45108</v>
      </c>
      <c r="L151" s="118">
        <v>45170</v>
      </c>
      <c r="M151" s="106" t="s">
        <v>25</v>
      </c>
      <c r="N151" s="148">
        <v>0.75</v>
      </c>
      <c r="O151" s="28">
        <f t="shared" si="11"/>
        <v>0</v>
      </c>
      <c r="P151" s="148">
        <v>0.75</v>
      </c>
      <c r="Q151" s="28">
        <f t="shared" si="10"/>
        <v>0</v>
      </c>
      <c r="R151" s="6"/>
      <c r="S151" s="6"/>
      <c r="T151" s="6"/>
      <c r="U151" s="6"/>
      <c r="V151" s="6"/>
      <c r="W151" s="6"/>
      <c r="X151" s="6"/>
      <c r="Y151" s="6"/>
      <c r="Z151" s="6"/>
    </row>
    <row r="152" spans="1:26" ht="15.75" hidden="1" customHeight="1" x14ac:dyDescent="0.35">
      <c r="A152" s="12">
        <v>146</v>
      </c>
      <c r="B152" s="13"/>
      <c r="C152" s="116"/>
      <c r="D152" s="106"/>
      <c r="E152" s="107"/>
      <c r="F152" s="107"/>
      <c r="G152" s="126"/>
      <c r="H152" s="118">
        <v>45200</v>
      </c>
      <c r="I152" s="118">
        <v>45930</v>
      </c>
      <c r="J152" s="119">
        <f t="shared" si="6"/>
        <v>730</v>
      </c>
      <c r="K152" s="118">
        <v>45108</v>
      </c>
      <c r="L152" s="118">
        <v>45170</v>
      </c>
      <c r="M152" s="106" t="s">
        <v>25</v>
      </c>
      <c r="N152" s="148">
        <v>0.65</v>
      </c>
      <c r="O152" s="28">
        <f t="shared" si="11"/>
        <v>0</v>
      </c>
      <c r="P152" s="148">
        <v>0.98</v>
      </c>
      <c r="Q152" s="28">
        <f t="shared" si="10"/>
        <v>0</v>
      </c>
      <c r="R152" s="6"/>
      <c r="S152" s="6"/>
      <c r="T152" s="6"/>
      <c r="U152" s="6"/>
      <c r="V152" s="6"/>
      <c r="W152" s="6"/>
      <c r="X152" s="6"/>
      <c r="Y152" s="6"/>
      <c r="Z152" s="6"/>
    </row>
    <row r="153" spans="1:26" ht="15.75" hidden="1" customHeight="1" x14ac:dyDescent="0.35">
      <c r="A153" s="40">
        <v>147</v>
      </c>
      <c r="B153" s="13"/>
      <c r="C153" s="116"/>
      <c r="D153" s="106"/>
      <c r="E153" s="107"/>
      <c r="F153" s="107"/>
      <c r="G153" s="126"/>
      <c r="H153" s="118">
        <v>45200</v>
      </c>
      <c r="I153" s="118">
        <v>45930</v>
      </c>
      <c r="J153" s="119">
        <f t="shared" si="6"/>
        <v>730</v>
      </c>
      <c r="K153" s="118">
        <v>45108</v>
      </c>
      <c r="L153" s="118">
        <v>45170</v>
      </c>
      <c r="M153" s="106" t="s">
        <v>25</v>
      </c>
      <c r="N153" s="148">
        <v>0.75</v>
      </c>
      <c r="O153" s="28">
        <f t="shared" si="11"/>
        <v>0</v>
      </c>
      <c r="P153" s="148">
        <v>0.75</v>
      </c>
      <c r="Q153" s="28">
        <f t="shared" si="10"/>
        <v>0</v>
      </c>
      <c r="R153" s="6"/>
      <c r="S153" s="6"/>
      <c r="T153" s="6"/>
      <c r="U153" s="6"/>
      <c r="V153" s="6"/>
      <c r="W153" s="6"/>
      <c r="X153" s="6"/>
      <c r="Y153" s="6"/>
      <c r="Z153" s="6"/>
    </row>
    <row r="154" spans="1:26" ht="15.75" hidden="1" customHeight="1" x14ac:dyDescent="0.35">
      <c r="A154" s="12">
        <v>148</v>
      </c>
      <c r="B154" s="13"/>
      <c r="C154" s="116"/>
      <c r="D154" s="106"/>
      <c r="E154" s="107"/>
      <c r="F154" s="107"/>
      <c r="G154" s="126"/>
      <c r="H154" s="118">
        <v>45200</v>
      </c>
      <c r="I154" s="118">
        <v>45930</v>
      </c>
      <c r="J154" s="119">
        <f t="shared" si="6"/>
        <v>730</v>
      </c>
      <c r="K154" s="118">
        <v>45108</v>
      </c>
      <c r="L154" s="118">
        <v>45170</v>
      </c>
      <c r="M154" s="106" t="s">
        <v>25</v>
      </c>
      <c r="N154" s="148">
        <v>0.75</v>
      </c>
      <c r="O154" s="28">
        <f t="shared" si="11"/>
        <v>0</v>
      </c>
      <c r="P154" s="148">
        <v>0.75</v>
      </c>
      <c r="Q154" s="28">
        <f t="shared" si="10"/>
        <v>0</v>
      </c>
      <c r="R154" s="6"/>
      <c r="S154" s="6"/>
      <c r="T154" s="6"/>
      <c r="U154" s="6"/>
      <c r="V154" s="6"/>
      <c r="W154" s="6"/>
      <c r="X154" s="6"/>
      <c r="Y154" s="6"/>
      <c r="Z154" s="6"/>
    </row>
    <row r="155" spans="1:26" ht="15.75" hidden="1" customHeight="1" x14ac:dyDescent="0.35">
      <c r="A155" s="40">
        <v>149</v>
      </c>
      <c r="B155" s="13"/>
      <c r="C155" s="134"/>
      <c r="D155" s="121"/>
      <c r="E155" s="107"/>
      <c r="F155" s="107"/>
      <c r="G155" s="117"/>
      <c r="H155" s="118">
        <v>45017</v>
      </c>
      <c r="I155" s="118">
        <v>45991</v>
      </c>
      <c r="J155" s="119">
        <f t="shared" si="6"/>
        <v>974</v>
      </c>
      <c r="K155" s="118">
        <v>44958</v>
      </c>
      <c r="L155" s="120">
        <v>44986</v>
      </c>
      <c r="M155" s="121" t="s">
        <v>25</v>
      </c>
      <c r="N155" s="148">
        <v>0.75</v>
      </c>
      <c r="O155" s="28">
        <f t="shared" si="11"/>
        <v>0</v>
      </c>
      <c r="P155" s="148">
        <v>0.75</v>
      </c>
      <c r="Q155" s="28">
        <f t="shared" si="10"/>
        <v>0</v>
      </c>
      <c r="R155" s="6"/>
      <c r="S155" s="6"/>
      <c r="T155" s="6"/>
      <c r="U155" s="6"/>
      <c r="V155" s="6"/>
      <c r="W155" s="6"/>
      <c r="X155" s="6"/>
      <c r="Y155" s="6"/>
      <c r="Z155" s="6"/>
    </row>
    <row r="156" spans="1:26" ht="15.75" hidden="1" customHeight="1" x14ac:dyDescent="0.35">
      <c r="A156" s="12">
        <v>150</v>
      </c>
      <c r="B156" s="13"/>
      <c r="C156" s="149"/>
      <c r="D156" s="121"/>
      <c r="E156" s="107"/>
      <c r="F156" s="107"/>
      <c r="G156" s="117"/>
      <c r="H156" s="118">
        <v>45017</v>
      </c>
      <c r="I156" s="118">
        <v>46172</v>
      </c>
      <c r="J156" s="119">
        <f t="shared" si="6"/>
        <v>1155</v>
      </c>
      <c r="K156" s="118">
        <v>44958</v>
      </c>
      <c r="L156" s="120">
        <v>44986</v>
      </c>
      <c r="M156" s="121" t="s">
        <v>25</v>
      </c>
      <c r="N156" s="148">
        <v>0.75</v>
      </c>
      <c r="O156" s="28">
        <f t="shared" si="11"/>
        <v>0</v>
      </c>
      <c r="P156" s="148">
        <v>0.75</v>
      </c>
      <c r="Q156" s="28">
        <f t="shared" si="10"/>
        <v>0</v>
      </c>
      <c r="R156" s="6"/>
      <c r="S156" s="6"/>
      <c r="T156" s="6"/>
      <c r="U156" s="6"/>
      <c r="V156" s="6"/>
      <c r="W156" s="6"/>
      <c r="X156" s="6"/>
      <c r="Y156" s="6"/>
      <c r="Z156" s="6"/>
    </row>
    <row r="157" spans="1:26" ht="15.75" hidden="1" customHeight="1" x14ac:dyDescent="0.35">
      <c r="A157" s="40">
        <v>151</v>
      </c>
      <c r="B157" s="13"/>
      <c r="C157" s="150"/>
      <c r="D157" s="121"/>
      <c r="E157" s="107"/>
      <c r="F157" s="107"/>
      <c r="G157" s="88"/>
      <c r="H157" s="118">
        <v>45017</v>
      </c>
      <c r="I157" s="118">
        <v>45442</v>
      </c>
      <c r="J157" s="119">
        <f t="shared" si="6"/>
        <v>425</v>
      </c>
      <c r="K157" s="118">
        <v>44958</v>
      </c>
      <c r="L157" s="120">
        <v>44986</v>
      </c>
      <c r="M157" s="121" t="s">
        <v>25</v>
      </c>
      <c r="N157" s="148">
        <v>0.75</v>
      </c>
      <c r="O157" s="28">
        <f t="shared" si="11"/>
        <v>0</v>
      </c>
      <c r="P157" s="148">
        <v>0.75</v>
      </c>
      <c r="Q157" s="28">
        <f t="shared" si="10"/>
        <v>0</v>
      </c>
      <c r="R157" s="6"/>
      <c r="S157" s="6"/>
      <c r="T157" s="6"/>
      <c r="U157" s="6"/>
      <c r="V157" s="6"/>
      <c r="W157" s="6"/>
      <c r="X157" s="6"/>
      <c r="Y157" s="6"/>
      <c r="Z157" s="6"/>
    </row>
    <row r="158" spans="1:26" ht="15.75" hidden="1" customHeight="1" x14ac:dyDescent="0.35">
      <c r="A158" s="12">
        <v>152</v>
      </c>
      <c r="B158" s="13"/>
      <c r="C158" s="116"/>
      <c r="D158" s="121"/>
      <c r="E158" s="107"/>
      <c r="F158" s="107"/>
      <c r="G158" s="117"/>
      <c r="H158" s="118">
        <v>45017</v>
      </c>
      <c r="I158" s="118">
        <v>46172</v>
      </c>
      <c r="J158" s="119">
        <f t="shared" si="6"/>
        <v>1155</v>
      </c>
      <c r="K158" s="118">
        <v>44958</v>
      </c>
      <c r="L158" s="120">
        <v>44986</v>
      </c>
      <c r="M158" s="121" t="s">
        <v>25</v>
      </c>
      <c r="N158" s="148">
        <v>0.75</v>
      </c>
      <c r="O158" s="28">
        <f t="shared" si="11"/>
        <v>0</v>
      </c>
      <c r="P158" s="148">
        <v>0.75</v>
      </c>
      <c r="Q158" s="28">
        <f t="shared" si="10"/>
        <v>0</v>
      </c>
      <c r="R158" s="6"/>
      <c r="S158" s="6"/>
      <c r="T158" s="6"/>
      <c r="U158" s="6"/>
      <c r="V158" s="6"/>
      <c r="W158" s="6"/>
      <c r="X158" s="6"/>
      <c r="Y158" s="6"/>
      <c r="Z158" s="6"/>
    </row>
    <row r="159" spans="1:26" ht="15.75" hidden="1" customHeight="1" x14ac:dyDescent="0.35">
      <c r="A159" s="40">
        <v>153</v>
      </c>
      <c r="B159" s="13"/>
      <c r="C159" s="116"/>
      <c r="D159" s="121"/>
      <c r="E159" s="107"/>
      <c r="F159" s="107"/>
      <c r="G159" s="88"/>
      <c r="H159" s="118">
        <v>45017</v>
      </c>
      <c r="I159" s="118">
        <v>45442</v>
      </c>
      <c r="J159" s="119">
        <f t="shared" si="6"/>
        <v>425</v>
      </c>
      <c r="K159" s="118">
        <v>44958</v>
      </c>
      <c r="L159" s="120">
        <v>44986</v>
      </c>
      <c r="M159" s="121" t="s">
        <v>25</v>
      </c>
      <c r="N159" s="148">
        <v>0.75</v>
      </c>
      <c r="O159" s="28">
        <f t="shared" si="11"/>
        <v>0</v>
      </c>
      <c r="P159" s="148">
        <v>0.75</v>
      </c>
      <c r="Q159" s="28">
        <f t="shared" si="10"/>
        <v>0</v>
      </c>
      <c r="R159" s="6"/>
      <c r="S159" s="6"/>
      <c r="T159" s="6"/>
      <c r="U159" s="6"/>
      <c r="V159" s="6"/>
      <c r="W159" s="6"/>
      <c r="X159" s="6"/>
      <c r="Y159" s="6"/>
      <c r="Z159" s="6"/>
    </row>
    <row r="160" spans="1:26" ht="15.75" hidden="1" customHeight="1" x14ac:dyDescent="0.35">
      <c r="A160" s="12">
        <v>154</v>
      </c>
      <c r="B160" s="13"/>
      <c r="C160" s="116"/>
      <c r="D160" s="121"/>
      <c r="E160" s="107"/>
      <c r="F160" s="107"/>
      <c r="G160" s="117"/>
      <c r="H160" s="118">
        <v>45017</v>
      </c>
      <c r="I160" s="118">
        <v>46172</v>
      </c>
      <c r="J160" s="119">
        <f t="shared" si="6"/>
        <v>1155</v>
      </c>
      <c r="K160" s="118">
        <v>44958</v>
      </c>
      <c r="L160" s="120">
        <v>44986</v>
      </c>
      <c r="M160" s="121" t="s">
        <v>25</v>
      </c>
      <c r="N160" s="148">
        <v>0.75</v>
      </c>
      <c r="O160" s="28">
        <f t="shared" si="11"/>
        <v>0</v>
      </c>
      <c r="P160" s="148">
        <v>0.75</v>
      </c>
      <c r="Q160" s="28">
        <f t="shared" si="10"/>
        <v>0</v>
      </c>
      <c r="R160" s="6"/>
      <c r="S160" s="6"/>
      <c r="T160" s="6"/>
      <c r="U160" s="6"/>
      <c r="V160" s="6"/>
      <c r="W160" s="6"/>
      <c r="X160" s="6"/>
      <c r="Y160" s="6"/>
      <c r="Z160" s="6"/>
    </row>
    <row r="161" spans="1:26" ht="15.75" hidden="1" customHeight="1" x14ac:dyDescent="0.35">
      <c r="A161" s="40">
        <v>155</v>
      </c>
      <c r="B161" s="13"/>
      <c r="C161" s="116"/>
      <c r="D161" s="121"/>
      <c r="E161" s="107"/>
      <c r="F161" s="107"/>
      <c r="G161" s="117"/>
      <c r="H161" s="118">
        <v>45017</v>
      </c>
      <c r="I161" s="118">
        <v>46172</v>
      </c>
      <c r="J161" s="151">
        <f t="shared" si="6"/>
        <v>1155</v>
      </c>
      <c r="K161" s="118">
        <v>44958</v>
      </c>
      <c r="L161" s="120">
        <v>44986</v>
      </c>
      <c r="M161" s="121" t="s">
        <v>25</v>
      </c>
      <c r="N161" s="148">
        <v>0.75</v>
      </c>
      <c r="O161" s="28">
        <f t="shared" si="11"/>
        <v>0</v>
      </c>
      <c r="P161" s="148">
        <v>0.75</v>
      </c>
      <c r="Q161" s="28">
        <f t="shared" si="10"/>
        <v>0</v>
      </c>
      <c r="R161" s="6"/>
      <c r="S161" s="6"/>
      <c r="T161" s="6"/>
      <c r="U161" s="6"/>
      <c r="V161" s="6"/>
      <c r="W161" s="6"/>
      <c r="X161" s="6"/>
      <c r="Y161" s="6"/>
      <c r="Z161" s="6"/>
    </row>
    <row r="162" spans="1:26" ht="15.75" hidden="1" customHeight="1" x14ac:dyDescent="0.35">
      <c r="A162" s="12">
        <v>156</v>
      </c>
      <c r="B162" s="13"/>
      <c r="C162" s="116"/>
      <c r="D162" s="121"/>
      <c r="E162" s="107"/>
      <c r="F162" s="107"/>
      <c r="G162" s="117"/>
      <c r="H162" s="118">
        <v>45017</v>
      </c>
      <c r="I162" s="118">
        <v>46172</v>
      </c>
      <c r="J162" s="151">
        <f t="shared" si="6"/>
        <v>1155</v>
      </c>
      <c r="K162" s="118">
        <v>44958</v>
      </c>
      <c r="L162" s="120">
        <v>44986</v>
      </c>
      <c r="M162" s="121" t="s">
        <v>25</v>
      </c>
      <c r="N162" s="148">
        <v>0.75</v>
      </c>
      <c r="O162" s="28">
        <f t="shared" si="11"/>
        <v>0</v>
      </c>
      <c r="P162" s="148">
        <v>0.75</v>
      </c>
      <c r="Q162" s="28">
        <f t="shared" si="10"/>
        <v>0</v>
      </c>
      <c r="R162" s="6"/>
      <c r="S162" s="6"/>
      <c r="T162" s="6"/>
      <c r="U162" s="6"/>
      <c r="V162" s="6"/>
      <c r="W162" s="6"/>
      <c r="X162" s="6"/>
      <c r="Y162" s="6"/>
      <c r="Z162" s="6"/>
    </row>
    <row r="163" spans="1:26" ht="15.75" hidden="1" customHeight="1" x14ac:dyDescent="0.35">
      <c r="A163" s="40">
        <v>157</v>
      </c>
      <c r="B163" s="13"/>
      <c r="C163" s="116"/>
      <c r="D163" s="121"/>
      <c r="E163" s="107"/>
      <c r="F163" s="107"/>
      <c r="G163" s="88"/>
      <c r="H163" s="118">
        <v>45017</v>
      </c>
      <c r="I163" s="118">
        <v>45381</v>
      </c>
      <c r="J163" s="151">
        <f t="shared" si="6"/>
        <v>364</v>
      </c>
      <c r="K163" s="118">
        <v>44958</v>
      </c>
      <c r="L163" s="120">
        <v>44986</v>
      </c>
      <c r="M163" s="121" t="s">
        <v>25</v>
      </c>
      <c r="N163" s="148">
        <v>0.75</v>
      </c>
      <c r="O163" s="28">
        <f t="shared" si="11"/>
        <v>0</v>
      </c>
      <c r="P163" s="148">
        <v>0.75</v>
      </c>
      <c r="Q163" s="28">
        <f t="shared" si="10"/>
        <v>0</v>
      </c>
      <c r="R163" s="6"/>
      <c r="S163" s="6"/>
      <c r="T163" s="6"/>
      <c r="U163" s="6"/>
      <c r="V163" s="6"/>
      <c r="W163" s="6"/>
      <c r="X163" s="6"/>
      <c r="Y163" s="6"/>
      <c r="Z163" s="6"/>
    </row>
    <row r="164" spans="1:26" ht="15.75" hidden="1" customHeight="1" x14ac:dyDescent="0.35">
      <c r="A164" s="12">
        <v>158</v>
      </c>
      <c r="B164" s="13"/>
      <c r="C164" s="116"/>
      <c r="D164" s="121"/>
      <c r="E164" s="107"/>
      <c r="F164" s="107"/>
      <c r="G164" s="88"/>
      <c r="H164" s="118">
        <v>45017</v>
      </c>
      <c r="I164" s="118">
        <v>45381</v>
      </c>
      <c r="J164" s="151">
        <f t="shared" si="6"/>
        <v>364</v>
      </c>
      <c r="K164" s="118">
        <v>44958</v>
      </c>
      <c r="L164" s="120">
        <v>44986</v>
      </c>
      <c r="M164" s="121" t="s">
        <v>25</v>
      </c>
      <c r="N164" s="148">
        <v>0.75</v>
      </c>
      <c r="O164" s="89">
        <f t="shared" si="11"/>
        <v>0</v>
      </c>
      <c r="P164" s="148">
        <v>0.75</v>
      </c>
      <c r="Q164" s="28">
        <f t="shared" si="10"/>
        <v>0</v>
      </c>
      <c r="R164" s="6"/>
      <c r="S164" s="6"/>
      <c r="T164" s="6"/>
      <c r="U164" s="6"/>
      <c r="V164" s="6"/>
      <c r="W164" s="6"/>
      <c r="X164" s="6"/>
      <c r="Y164" s="6"/>
      <c r="Z164" s="6"/>
    </row>
    <row r="165" spans="1:26" ht="15.75" hidden="1" customHeight="1" x14ac:dyDescent="0.35">
      <c r="A165" s="40">
        <v>159</v>
      </c>
      <c r="B165" s="13"/>
      <c r="C165" s="85"/>
      <c r="D165" s="121"/>
      <c r="E165" s="107"/>
      <c r="F165" s="107"/>
      <c r="G165" s="88"/>
      <c r="H165" s="118">
        <v>45017</v>
      </c>
      <c r="I165" s="118">
        <v>45381</v>
      </c>
      <c r="J165" s="151">
        <f t="shared" si="6"/>
        <v>364</v>
      </c>
      <c r="K165" s="118">
        <v>44958</v>
      </c>
      <c r="L165" s="120">
        <v>44986</v>
      </c>
      <c r="M165" s="121" t="s">
        <v>25</v>
      </c>
      <c r="N165" s="148">
        <v>0.75</v>
      </c>
      <c r="O165" s="28">
        <f t="shared" si="11"/>
        <v>0</v>
      </c>
      <c r="P165" s="148">
        <v>0.75</v>
      </c>
      <c r="Q165" s="28">
        <f t="shared" si="10"/>
        <v>0</v>
      </c>
      <c r="R165" s="6"/>
      <c r="S165" s="6"/>
      <c r="T165" s="6"/>
      <c r="U165" s="6"/>
      <c r="V165" s="6"/>
      <c r="W165" s="6"/>
      <c r="X165" s="6"/>
      <c r="Y165" s="6"/>
      <c r="Z165" s="6"/>
    </row>
    <row r="166" spans="1:26" ht="15.75" hidden="1" customHeight="1" x14ac:dyDescent="0.35">
      <c r="A166" s="12">
        <v>160</v>
      </c>
      <c r="B166" s="13"/>
      <c r="C166" s="85"/>
      <c r="D166" s="121"/>
      <c r="E166" s="107"/>
      <c r="F166" s="107"/>
      <c r="G166" s="88"/>
      <c r="H166" s="118">
        <v>45017</v>
      </c>
      <c r="I166" s="118">
        <v>45381</v>
      </c>
      <c r="J166" s="151">
        <f t="shared" si="6"/>
        <v>364</v>
      </c>
      <c r="K166" s="118">
        <v>44958</v>
      </c>
      <c r="L166" s="120">
        <v>44986</v>
      </c>
      <c r="M166" s="121" t="s">
        <v>25</v>
      </c>
      <c r="N166" s="148">
        <v>0.75</v>
      </c>
      <c r="O166" s="28">
        <f t="shared" si="11"/>
        <v>0</v>
      </c>
      <c r="P166" s="148">
        <v>0.75</v>
      </c>
      <c r="Q166" s="28">
        <f t="shared" si="10"/>
        <v>0</v>
      </c>
      <c r="R166" s="6"/>
      <c r="S166" s="6"/>
      <c r="T166" s="6"/>
      <c r="U166" s="6"/>
      <c r="V166" s="6"/>
      <c r="W166" s="6"/>
      <c r="X166" s="6"/>
      <c r="Y166" s="6"/>
      <c r="Z166" s="6"/>
    </row>
    <row r="167" spans="1:26" ht="15.75" hidden="1" customHeight="1" x14ac:dyDescent="0.35">
      <c r="A167" s="40">
        <v>161</v>
      </c>
      <c r="B167" s="13"/>
      <c r="C167" s="116"/>
      <c r="D167" s="121"/>
      <c r="E167" s="107"/>
      <c r="F167" s="107"/>
      <c r="G167" s="88"/>
      <c r="H167" s="118">
        <v>45017</v>
      </c>
      <c r="I167" s="118">
        <v>45381</v>
      </c>
      <c r="J167" s="151">
        <f t="shared" si="6"/>
        <v>364</v>
      </c>
      <c r="K167" s="118">
        <v>44958</v>
      </c>
      <c r="L167" s="120">
        <v>44986</v>
      </c>
      <c r="M167" s="121" t="s">
        <v>25</v>
      </c>
      <c r="N167" s="148">
        <v>0.75</v>
      </c>
      <c r="O167" s="28">
        <f t="shared" si="11"/>
        <v>0</v>
      </c>
      <c r="P167" s="148">
        <v>0.75</v>
      </c>
      <c r="Q167" s="28">
        <f t="shared" si="10"/>
        <v>0</v>
      </c>
      <c r="R167" s="6"/>
      <c r="S167" s="6"/>
      <c r="T167" s="6"/>
      <c r="U167" s="6"/>
      <c r="V167" s="6"/>
      <c r="W167" s="6"/>
      <c r="X167" s="6"/>
      <c r="Y167" s="6"/>
      <c r="Z167" s="6"/>
    </row>
    <row r="168" spans="1:26" ht="15.75" hidden="1" customHeight="1" x14ac:dyDescent="0.35">
      <c r="A168" s="12">
        <v>162</v>
      </c>
      <c r="B168" s="13"/>
      <c r="C168" s="152"/>
      <c r="D168" s="121"/>
      <c r="E168" s="107"/>
      <c r="F168" s="107"/>
      <c r="G168" s="117"/>
      <c r="H168" s="118">
        <v>45017</v>
      </c>
      <c r="I168" s="118">
        <v>46111</v>
      </c>
      <c r="J168" s="151">
        <f t="shared" si="6"/>
        <v>1094</v>
      </c>
      <c r="K168" s="118">
        <v>44958</v>
      </c>
      <c r="L168" s="120">
        <v>44986</v>
      </c>
      <c r="M168" s="121" t="s">
        <v>25</v>
      </c>
      <c r="N168" s="148">
        <v>0.75</v>
      </c>
      <c r="O168" s="28">
        <f t="shared" si="11"/>
        <v>0</v>
      </c>
      <c r="P168" s="148">
        <v>0.75</v>
      </c>
      <c r="Q168" s="28">
        <f t="shared" si="10"/>
        <v>0</v>
      </c>
      <c r="R168" s="6"/>
      <c r="S168" s="6"/>
      <c r="T168" s="6"/>
      <c r="U168" s="6"/>
      <c r="V168" s="6"/>
      <c r="W168" s="6"/>
      <c r="X168" s="6"/>
      <c r="Y168" s="6"/>
      <c r="Z168" s="6"/>
    </row>
    <row r="169" spans="1:26" ht="15.75" hidden="1" customHeight="1" x14ac:dyDescent="0.35">
      <c r="A169" s="40">
        <v>163</v>
      </c>
      <c r="B169" s="13"/>
      <c r="C169" s="131"/>
      <c r="D169" s="121"/>
      <c r="E169" s="107"/>
      <c r="F169" s="107"/>
      <c r="G169" s="117"/>
      <c r="H169" s="118">
        <v>45017</v>
      </c>
      <c r="I169" s="118">
        <v>46111</v>
      </c>
      <c r="J169" s="151">
        <f t="shared" si="6"/>
        <v>1094</v>
      </c>
      <c r="K169" s="118">
        <v>44958</v>
      </c>
      <c r="L169" s="120">
        <v>44986</v>
      </c>
      <c r="M169" s="121" t="s">
        <v>25</v>
      </c>
      <c r="N169" s="148">
        <v>0.75</v>
      </c>
      <c r="O169" s="28">
        <f t="shared" si="11"/>
        <v>0</v>
      </c>
      <c r="P169" s="148">
        <v>0.75</v>
      </c>
      <c r="Q169" s="28">
        <f t="shared" si="10"/>
        <v>0</v>
      </c>
      <c r="R169" s="6"/>
      <c r="S169" s="6"/>
      <c r="T169" s="6"/>
      <c r="U169" s="6"/>
      <c r="V169" s="6"/>
      <c r="W169" s="6"/>
      <c r="X169" s="6"/>
      <c r="Y169" s="6"/>
      <c r="Z169" s="6"/>
    </row>
    <row r="170" spans="1:26" ht="15.75" hidden="1" customHeight="1" x14ac:dyDescent="0.35">
      <c r="A170" s="12">
        <v>164</v>
      </c>
      <c r="B170" s="13"/>
      <c r="C170" s="116"/>
      <c r="D170" s="121"/>
      <c r="E170" s="107"/>
      <c r="F170" s="107"/>
      <c r="G170" s="117"/>
      <c r="H170" s="118">
        <v>45017</v>
      </c>
      <c r="I170" s="118">
        <v>46111</v>
      </c>
      <c r="J170" s="151">
        <f t="shared" si="6"/>
        <v>1094</v>
      </c>
      <c r="K170" s="118">
        <v>44958</v>
      </c>
      <c r="L170" s="120">
        <v>44986</v>
      </c>
      <c r="M170" s="121" t="s">
        <v>25</v>
      </c>
      <c r="N170" s="148">
        <v>0.75</v>
      </c>
      <c r="O170" s="28">
        <f t="shared" si="11"/>
        <v>0</v>
      </c>
      <c r="P170" s="148">
        <v>0.75</v>
      </c>
      <c r="Q170" s="28">
        <f t="shared" si="10"/>
        <v>0</v>
      </c>
      <c r="R170" s="6"/>
      <c r="S170" s="6"/>
      <c r="T170" s="6"/>
      <c r="U170" s="6"/>
      <c r="V170" s="6"/>
      <c r="W170" s="6"/>
      <c r="X170" s="6"/>
      <c r="Y170" s="6"/>
      <c r="Z170" s="6"/>
    </row>
    <row r="171" spans="1:26" ht="15.75" hidden="1" customHeight="1" x14ac:dyDescent="0.35">
      <c r="A171" s="40">
        <v>165</v>
      </c>
      <c r="B171" s="13"/>
      <c r="C171" s="116"/>
      <c r="D171" s="121"/>
      <c r="E171" s="107"/>
      <c r="F171" s="107"/>
      <c r="G171" s="75"/>
      <c r="H171" s="118">
        <v>45017</v>
      </c>
      <c r="I171" s="118">
        <v>45381</v>
      </c>
      <c r="J171" s="151">
        <f t="shared" si="6"/>
        <v>364</v>
      </c>
      <c r="K171" s="118">
        <v>44958</v>
      </c>
      <c r="L171" s="120">
        <v>44986</v>
      </c>
      <c r="M171" s="121" t="s">
        <v>25</v>
      </c>
      <c r="N171" s="148">
        <v>0.75</v>
      </c>
      <c r="O171" s="28">
        <f t="shared" si="11"/>
        <v>0</v>
      </c>
      <c r="P171" s="148">
        <v>0.75</v>
      </c>
      <c r="Q171" s="28">
        <f t="shared" si="10"/>
        <v>0</v>
      </c>
      <c r="R171" s="6"/>
      <c r="S171" s="6"/>
      <c r="T171" s="6"/>
      <c r="U171" s="6"/>
      <c r="V171" s="6"/>
      <c r="W171" s="6"/>
      <c r="X171" s="6"/>
      <c r="Y171" s="6"/>
      <c r="Z171" s="6"/>
    </row>
    <row r="172" spans="1:26" ht="15.75" hidden="1" customHeight="1" x14ac:dyDescent="0.35">
      <c r="A172" s="12">
        <v>166</v>
      </c>
      <c r="B172" s="13"/>
      <c r="C172" s="116"/>
      <c r="D172" s="121"/>
      <c r="E172" s="107"/>
      <c r="F172" s="107"/>
      <c r="G172" s="75"/>
      <c r="H172" s="118">
        <v>45017</v>
      </c>
      <c r="I172" s="118">
        <v>45566</v>
      </c>
      <c r="J172" s="151">
        <f t="shared" si="6"/>
        <v>549</v>
      </c>
      <c r="K172" s="118">
        <v>44958</v>
      </c>
      <c r="L172" s="120">
        <v>44986</v>
      </c>
      <c r="M172" s="121" t="s">
        <v>25</v>
      </c>
      <c r="N172" s="148">
        <v>0.75</v>
      </c>
      <c r="O172" s="28">
        <f t="shared" si="11"/>
        <v>0</v>
      </c>
      <c r="P172" s="148">
        <v>0.75</v>
      </c>
      <c r="Q172" s="28">
        <f t="shared" si="10"/>
        <v>0</v>
      </c>
      <c r="R172" s="6"/>
      <c r="S172" s="6"/>
      <c r="T172" s="6"/>
      <c r="U172" s="6"/>
      <c r="V172" s="6"/>
      <c r="W172" s="6"/>
      <c r="X172" s="6"/>
      <c r="Y172" s="6"/>
      <c r="Z172" s="6"/>
    </row>
    <row r="173" spans="1:26" ht="15.75" hidden="1" customHeight="1" x14ac:dyDescent="0.35">
      <c r="A173" s="40">
        <v>167</v>
      </c>
      <c r="B173" s="13"/>
      <c r="C173" s="116"/>
      <c r="D173" s="121"/>
      <c r="E173" s="107"/>
      <c r="F173" s="107"/>
      <c r="G173" s="75"/>
      <c r="H173" s="118">
        <v>45017</v>
      </c>
      <c r="I173" s="118">
        <v>45566</v>
      </c>
      <c r="J173" s="151">
        <f t="shared" si="6"/>
        <v>549</v>
      </c>
      <c r="K173" s="118">
        <v>44958</v>
      </c>
      <c r="L173" s="120">
        <v>44986</v>
      </c>
      <c r="M173" s="121" t="s">
        <v>25</v>
      </c>
      <c r="N173" s="148">
        <v>0.75</v>
      </c>
      <c r="O173" s="28">
        <f t="shared" si="11"/>
        <v>0</v>
      </c>
      <c r="P173" s="148">
        <v>0.75</v>
      </c>
      <c r="Q173" s="28"/>
      <c r="R173" s="6"/>
      <c r="S173" s="6"/>
      <c r="T173" s="6"/>
      <c r="U173" s="6"/>
      <c r="V173" s="6"/>
      <c r="W173" s="6"/>
      <c r="X173" s="6"/>
      <c r="Y173" s="6"/>
      <c r="Z173" s="6"/>
    </row>
    <row r="174" spans="1:26" ht="15.75" hidden="1" customHeight="1" x14ac:dyDescent="0.35">
      <c r="A174" s="12">
        <v>168</v>
      </c>
      <c r="B174" s="13"/>
      <c r="C174" s="116"/>
      <c r="D174" s="121"/>
      <c r="E174" s="107"/>
      <c r="F174" s="107"/>
      <c r="G174" s="126"/>
      <c r="H174" s="118">
        <v>45017</v>
      </c>
      <c r="I174" s="118">
        <v>46111</v>
      </c>
      <c r="J174" s="151">
        <f t="shared" si="6"/>
        <v>1094</v>
      </c>
      <c r="K174" s="118">
        <v>44958</v>
      </c>
      <c r="L174" s="120">
        <v>44986</v>
      </c>
      <c r="M174" s="121" t="s">
        <v>25</v>
      </c>
      <c r="N174" s="148">
        <v>0.75</v>
      </c>
      <c r="O174" s="28">
        <f t="shared" si="11"/>
        <v>0</v>
      </c>
      <c r="P174" s="148">
        <v>0.75</v>
      </c>
      <c r="Q174" s="28">
        <f t="shared" ref="Q174:Q180" si="12">P174*G174</f>
        <v>0</v>
      </c>
      <c r="R174" s="6"/>
      <c r="S174" s="6"/>
      <c r="T174" s="6"/>
      <c r="U174" s="6"/>
      <c r="V174" s="6"/>
      <c r="W174" s="6"/>
      <c r="X174" s="6"/>
      <c r="Y174" s="6"/>
      <c r="Z174" s="6"/>
    </row>
    <row r="175" spans="1:26" ht="15.75" hidden="1" customHeight="1" x14ac:dyDescent="0.35">
      <c r="A175" s="40">
        <v>169</v>
      </c>
      <c r="B175" s="13"/>
      <c r="C175" s="116"/>
      <c r="D175" s="121"/>
      <c r="E175" s="107"/>
      <c r="F175" s="107"/>
      <c r="G175" s="75"/>
      <c r="H175" s="118">
        <v>45017</v>
      </c>
      <c r="I175" s="118">
        <v>45381</v>
      </c>
      <c r="J175" s="151">
        <f t="shared" si="6"/>
        <v>364</v>
      </c>
      <c r="K175" s="118">
        <v>44958</v>
      </c>
      <c r="L175" s="120">
        <v>44986</v>
      </c>
      <c r="M175" s="121" t="s">
        <v>25</v>
      </c>
      <c r="N175" s="148">
        <v>0.75</v>
      </c>
      <c r="O175" s="28">
        <f t="shared" si="11"/>
        <v>0</v>
      </c>
      <c r="P175" s="148">
        <v>0.75</v>
      </c>
      <c r="Q175" s="28">
        <f t="shared" si="12"/>
        <v>0</v>
      </c>
      <c r="R175" s="6"/>
      <c r="S175" s="6"/>
      <c r="T175" s="6"/>
      <c r="U175" s="6"/>
      <c r="V175" s="6"/>
      <c r="W175" s="6"/>
      <c r="X175" s="6"/>
      <c r="Y175" s="6"/>
      <c r="Z175" s="6"/>
    </row>
    <row r="176" spans="1:26" ht="15.75" hidden="1" customHeight="1" x14ac:dyDescent="0.35">
      <c r="A176" s="12">
        <v>170</v>
      </c>
      <c r="B176" s="13"/>
      <c r="C176" s="152"/>
      <c r="D176" s="153"/>
      <c r="E176" s="154"/>
      <c r="F176" s="154"/>
      <c r="G176" s="155"/>
      <c r="H176" s="156">
        <v>45017</v>
      </c>
      <c r="I176" s="118">
        <v>46172</v>
      </c>
      <c r="J176" s="157">
        <f t="shared" si="6"/>
        <v>1155</v>
      </c>
      <c r="K176" s="156">
        <v>44958</v>
      </c>
      <c r="L176" s="158">
        <v>44986</v>
      </c>
      <c r="M176" s="153" t="s">
        <v>25</v>
      </c>
      <c r="N176" s="148">
        <v>0.75</v>
      </c>
      <c r="O176" s="28">
        <f t="shared" si="11"/>
        <v>0</v>
      </c>
      <c r="P176" s="148">
        <v>0.75</v>
      </c>
      <c r="Q176" s="28">
        <f t="shared" si="12"/>
        <v>0</v>
      </c>
      <c r="R176" s="6"/>
      <c r="S176" s="6"/>
      <c r="T176" s="6"/>
      <c r="U176" s="6"/>
      <c r="V176" s="6"/>
      <c r="W176" s="6"/>
      <c r="X176" s="6"/>
      <c r="Y176" s="6"/>
      <c r="Z176" s="6"/>
    </row>
    <row r="177" spans="1:26" ht="15.75" hidden="1" customHeight="1" x14ac:dyDescent="0.35">
      <c r="A177" s="40">
        <v>171</v>
      </c>
      <c r="B177" s="13"/>
      <c r="C177" s="131"/>
      <c r="D177" s="121"/>
      <c r="E177" s="54"/>
      <c r="F177" s="54"/>
      <c r="G177" s="126"/>
      <c r="H177" s="125">
        <v>45017</v>
      </c>
      <c r="I177" s="118">
        <v>46172</v>
      </c>
      <c r="J177" s="121">
        <f t="shared" si="6"/>
        <v>1155</v>
      </c>
      <c r="K177" s="125">
        <v>44958</v>
      </c>
      <c r="L177" s="125">
        <v>44986</v>
      </c>
      <c r="M177" s="121" t="s">
        <v>25</v>
      </c>
      <c r="N177" s="148">
        <v>0.75</v>
      </c>
      <c r="O177" s="28">
        <f t="shared" si="11"/>
        <v>0</v>
      </c>
      <c r="P177" s="148">
        <v>0.75</v>
      </c>
      <c r="Q177" s="89">
        <f t="shared" si="12"/>
        <v>0</v>
      </c>
      <c r="R177" s="6"/>
      <c r="S177" s="6"/>
      <c r="T177" s="6"/>
      <c r="U177" s="6"/>
      <c r="V177" s="6"/>
      <c r="W177" s="6"/>
      <c r="X177" s="6"/>
      <c r="Y177" s="6"/>
      <c r="Z177" s="6"/>
    </row>
    <row r="178" spans="1:26" ht="15.75" hidden="1" customHeight="1" x14ac:dyDescent="0.35">
      <c r="A178" s="12">
        <v>172</v>
      </c>
      <c r="B178" s="13"/>
      <c r="C178" s="90"/>
      <c r="D178" s="121"/>
      <c r="E178" s="54"/>
      <c r="F178" s="54"/>
      <c r="G178" s="126"/>
      <c r="H178" s="125">
        <v>45017</v>
      </c>
      <c r="I178" s="118">
        <v>45930</v>
      </c>
      <c r="J178" s="121">
        <f t="shared" si="6"/>
        <v>913</v>
      </c>
      <c r="K178" s="125">
        <v>44958</v>
      </c>
      <c r="L178" s="125">
        <v>44986</v>
      </c>
      <c r="M178" s="121" t="s">
        <v>25</v>
      </c>
      <c r="N178" s="148">
        <v>0.75</v>
      </c>
      <c r="O178" s="28">
        <f t="shared" si="11"/>
        <v>0</v>
      </c>
      <c r="P178" s="148">
        <v>0.75</v>
      </c>
      <c r="Q178" s="89">
        <f t="shared" si="12"/>
        <v>0</v>
      </c>
      <c r="R178" s="6"/>
      <c r="S178" s="6"/>
      <c r="T178" s="6"/>
      <c r="U178" s="6"/>
      <c r="V178" s="6"/>
      <c r="W178" s="6"/>
      <c r="X178" s="6"/>
      <c r="Y178" s="6"/>
      <c r="Z178" s="6"/>
    </row>
    <row r="179" spans="1:26" ht="15.75" hidden="1" customHeight="1" x14ac:dyDescent="0.35">
      <c r="A179" s="40">
        <v>173</v>
      </c>
      <c r="B179" s="13"/>
      <c r="C179" s="131"/>
      <c r="D179" s="121"/>
      <c r="E179" s="54"/>
      <c r="F179" s="54"/>
      <c r="G179" s="126"/>
      <c r="H179" s="125">
        <v>45017</v>
      </c>
      <c r="I179" s="118">
        <v>46172</v>
      </c>
      <c r="J179" s="121">
        <f t="shared" si="6"/>
        <v>1155</v>
      </c>
      <c r="K179" s="125">
        <v>44958</v>
      </c>
      <c r="L179" s="125">
        <v>44986</v>
      </c>
      <c r="M179" s="121" t="s">
        <v>25</v>
      </c>
      <c r="N179" s="148">
        <v>0.75</v>
      </c>
      <c r="O179" s="28">
        <f t="shared" si="11"/>
        <v>0</v>
      </c>
      <c r="P179" s="148">
        <v>0.75</v>
      </c>
      <c r="Q179" s="91">
        <f t="shared" si="12"/>
        <v>0</v>
      </c>
      <c r="R179" s="6"/>
      <c r="S179" s="6"/>
      <c r="T179" s="6"/>
      <c r="U179" s="6"/>
      <c r="V179" s="6"/>
      <c r="W179" s="6"/>
      <c r="X179" s="6"/>
      <c r="Y179" s="6"/>
      <c r="Z179" s="6"/>
    </row>
    <row r="180" spans="1:26" ht="15.75" hidden="1" customHeight="1" x14ac:dyDescent="0.35">
      <c r="A180" s="12">
        <v>174</v>
      </c>
      <c r="B180" s="13"/>
      <c r="C180" s="131"/>
      <c r="D180" s="121"/>
      <c r="E180" s="54"/>
      <c r="F180" s="54"/>
      <c r="G180" s="147"/>
      <c r="H180" s="125">
        <v>45017</v>
      </c>
      <c r="I180" s="118">
        <v>46172</v>
      </c>
      <c r="J180" s="121">
        <f t="shared" si="6"/>
        <v>1155</v>
      </c>
      <c r="K180" s="125">
        <v>44958</v>
      </c>
      <c r="L180" s="125">
        <v>44986</v>
      </c>
      <c r="M180" s="121" t="s">
        <v>25</v>
      </c>
      <c r="N180" s="148">
        <v>0.75</v>
      </c>
      <c r="O180" s="91">
        <f t="shared" si="11"/>
        <v>0</v>
      </c>
      <c r="P180" s="148">
        <v>0.75</v>
      </c>
      <c r="Q180" s="28">
        <f t="shared" si="12"/>
        <v>0</v>
      </c>
      <c r="R180" s="6"/>
      <c r="S180" s="6"/>
      <c r="T180" s="6"/>
      <c r="U180" s="6"/>
      <c r="V180" s="6"/>
      <c r="W180" s="6"/>
      <c r="X180" s="6"/>
      <c r="Y180" s="6"/>
      <c r="Z180" s="6"/>
    </row>
    <row r="181" spans="1:26" ht="15.75" customHeight="1" x14ac:dyDescent="0.35">
      <c r="A181" s="1"/>
      <c r="B181" s="6"/>
      <c r="C181" s="20"/>
      <c r="D181" s="159"/>
      <c r="E181" s="160"/>
      <c r="F181" s="160"/>
      <c r="G181" s="161">
        <f>SUM(G7:G180)</f>
        <v>399481798252.98865</v>
      </c>
      <c r="H181" s="95"/>
      <c r="I181" s="95"/>
      <c r="J181" s="96"/>
      <c r="K181" s="97"/>
      <c r="L181" s="97"/>
      <c r="M181" s="159"/>
      <c r="N181" s="6"/>
      <c r="O181" s="60">
        <f>SUM(O7:O99)</f>
        <v>327401179862.96936</v>
      </c>
      <c r="P181" s="6"/>
      <c r="Q181" s="60">
        <f>SUM(Q7:Q99)</f>
        <v>382907230055.29144</v>
      </c>
      <c r="R181" s="6"/>
      <c r="S181" s="6"/>
      <c r="T181" s="6"/>
      <c r="U181" s="6"/>
      <c r="V181" s="6"/>
      <c r="W181" s="6"/>
      <c r="X181" s="6"/>
      <c r="Y181" s="6"/>
      <c r="Z181" s="6"/>
    </row>
    <row r="182" spans="1:26" ht="15.75" customHeight="1" x14ac:dyDescent="0.35">
      <c r="A182" s="1"/>
      <c r="B182" s="6"/>
      <c r="C182" s="20"/>
      <c r="D182" s="159"/>
      <c r="E182" s="160"/>
      <c r="F182" s="160"/>
      <c r="G182" s="162"/>
      <c r="H182" s="95"/>
      <c r="I182" s="95"/>
      <c r="J182" s="96"/>
      <c r="K182" s="97"/>
      <c r="L182" s="97"/>
      <c r="M182" s="159"/>
      <c r="N182" s="6"/>
      <c r="O182" s="60">
        <f>O181+'OM TE Konsol'!O155</f>
        <v>445315550244.36255</v>
      </c>
      <c r="P182" s="6"/>
      <c r="Q182" s="60">
        <f>Q181+'OM TE Konsol'!Q155</f>
        <v>510023720362.08643</v>
      </c>
      <c r="R182" s="6"/>
      <c r="S182" s="6"/>
      <c r="T182" s="6"/>
      <c r="U182" s="6"/>
      <c r="V182" s="6"/>
      <c r="W182" s="6"/>
      <c r="X182" s="6"/>
      <c r="Y182" s="6"/>
      <c r="Z182" s="6"/>
    </row>
    <row r="183" spans="1:26" ht="15.75" customHeight="1" x14ac:dyDescent="0.5">
      <c r="A183" s="1"/>
      <c r="B183" s="21" t="s">
        <v>30</v>
      </c>
      <c r="C183" s="20"/>
      <c r="D183" s="41"/>
      <c r="E183" s="6"/>
      <c r="F183" s="6"/>
      <c r="G183" s="6"/>
      <c r="H183" s="19"/>
      <c r="I183" s="19"/>
      <c r="J183" s="20"/>
      <c r="K183" s="6"/>
      <c r="L183" s="6"/>
      <c r="M183" s="1"/>
      <c r="N183" s="6"/>
      <c r="O183" s="6"/>
      <c r="P183" s="6"/>
      <c r="Q183" s="6"/>
      <c r="R183" s="6"/>
      <c r="S183" s="6"/>
      <c r="T183" s="6"/>
      <c r="U183" s="6"/>
      <c r="V183" s="6"/>
      <c r="W183" s="6"/>
      <c r="X183" s="6"/>
      <c r="Y183" s="6"/>
      <c r="Z183" s="6"/>
    </row>
    <row r="184" spans="1:26" ht="15.75" customHeight="1" x14ac:dyDescent="0.35">
      <c r="A184" s="1"/>
      <c r="B184" s="22" t="s">
        <v>31</v>
      </c>
      <c r="C184" s="20"/>
      <c r="D184" s="41"/>
      <c r="E184" s="6"/>
      <c r="F184" s="6"/>
      <c r="G184" s="6"/>
      <c r="H184" s="19"/>
      <c r="I184" s="19"/>
      <c r="J184" s="20"/>
      <c r="K184" s="6"/>
      <c r="L184" s="6"/>
      <c r="M184" s="1"/>
      <c r="N184" s="6"/>
      <c r="O184" s="6"/>
      <c r="P184" s="6"/>
      <c r="Q184" s="6"/>
      <c r="R184" s="6"/>
      <c r="S184" s="6"/>
      <c r="T184" s="6"/>
      <c r="U184" s="6"/>
      <c r="V184" s="6"/>
      <c r="W184" s="6"/>
      <c r="X184" s="6"/>
      <c r="Y184" s="6"/>
      <c r="Z184" s="6"/>
    </row>
    <row r="185" spans="1:26" ht="15.75" customHeight="1" x14ac:dyDescent="0.35">
      <c r="A185" s="1"/>
      <c r="B185" s="23" t="s">
        <v>32</v>
      </c>
      <c r="C185" s="20"/>
      <c r="D185" s="41"/>
      <c r="E185" s="6"/>
      <c r="F185" s="6"/>
      <c r="G185" s="6"/>
      <c r="H185" s="19"/>
      <c r="I185" s="19"/>
      <c r="J185" s="20"/>
      <c r="K185" s="6"/>
      <c r="L185" s="6"/>
      <c r="M185" s="1"/>
      <c r="N185" s="6"/>
      <c r="O185" s="6"/>
      <c r="P185" s="6"/>
      <c r="Q185" s="6"/>
      <c r="R185" s="6"/>
      <c r="S185" s="6"/>
      <c r="T185" s="6"/>
      <c r="U185" s="6"/>
      <c r="V185" s="6"/>
      <c r="W185" s="6"/>
      <c r="X185" s="6"/>
      <c r="Y185" s="6"/>
      <c r="Z185" s="6"/>
    </row>
    <row r="186" spans="1:26" ht="15.75" customHeight="1" x14ac:dyDescent="0.35">
      <c r="A186" s="1"/>
      <c r="B186" s="23" t="s">
        <v>33</v>
      </c>
      <c r="C186" s="20"/>
      <c r="D186" s="41"/>
      <c r="E186" s="6"/>
      <c r="F186" s="6"/>
      <c r="G186" s="6"/>
      <c r="H186" s="19"/>
      <c r="I186" s="19"/>
      <c r="J186" s="20"/>
      <c r="K186" s="6"/>
      <c r="L186" s="6"/>
      <c r="M186" s="1"/>
      <c r="N186" s="6"/>
      <c r="O186" s="6"/>
      <c r="P186" s="6"/>
      <c r="Q186" s="6"/>
      <c r="R186" s="6"/>
      <c r="S186" s="6"/>
      <c r="T186" s="6"/>
      <c r="U186" s="6"/>
      <c r="V186" s="6"/>
      <c r="W186" s="6"/>
      <c r="X186" s="6"/>
      <c r="Y186" s="6"/>
      <c r="Z186" s="6"/>
    </row>
    <row r="187" spans="1:26" ht="15.75" customHeight="1" x14ac:dyDescent="0.35">
      <c r="A187" s="1"/>
      <c r="B187" s="23" t="s">
        <v>34</v>
      </c>
      <c r="C187" s="20"/>
      <c r="D187" s="41"/>
      <c r="E187" s="6"/>
      <c r="F187" s="6"/>
      <c r="G187" s="6"/>
      <c r="H187" s="19"/>
      <c r="I187" s="19"/>
      <c r="J187" s="20"/>
      <c r="K187" s="6"/>
      <c r="L187" s="6"/>
      <c r="M187" s="1"/>
      <c r="N187" s="6"/>
      <c r="O187" s="6"/>
      <c r="P187" s="6"/>
      <c r="Q187" s="6"/>
      <c r="R187" s="6"/>
      <c r="S187" s="6"/>
      <c r="T187" s="6"/>
      <c r="U187" s="6"/>
      <c r="V187" s="6"/>
      <c r="W187" s="6"/>
      <c r="X187" s="6"/>
      <c r="Y187" s="6"/>
      <c r="Z187" s="6"/>
    </row>
    <row r="188" spans="1:26" ht="15.75" customHeight="1" x14ac:dyDescent="0.35">
      <c r="A188" s="1"/>
      <c r="B188" s="23" t="s">
        <v>35</v>
      </c>
      <c r="C188" s="20"/>
      <c r="D188" s="41"/>
      <c r="E188" s="6" t="s">
        <v>387</v>
      </c>
      <c r="F188" s="6"/>
      <c r="G188" s="6"/>
      <c r="H188" s="19"/>
      <c r="I188" s="19"/>
      <c r="J188" s="20"/>
      <c r="K188" s="6"/>
      <c r="L188" s="6"/>
      <c r="M188" s="1"/>
      <c r="N188" s="6"/>
      <c r="O188" s="6"/>
      <c r="P188" s="6"/>
      <c r="Q188" s="6"/>
      <c r="R188" s="6"/>
      <c r="S188" s="6"/>
      <c r="T188" s="6"/>
      <c r="U188" s="6"/>
      <c r="V188" s="6"/>
      <c r="W188" s="6"/>
      <c r="X188" s="6"/>
      <c r="Y188" s="6"/>
      <c r="Z188" s="6"/>
    </row>
    <row r="189" spans="1:26" ht="15.75" customHeight="1" x14ac:dyDescent="0.35">
      <c r="A189" s="1"/>
      <c r="B189" s="23" t="s">
        <v>36</v>
      </c>
      <c r="C189" s="20"/>
      <c r="D189" s="41"/>
      <c r="E189" s="6"/>
      <c r="F189" s="6"/>
      <c r="G189" s="6"/>
      <c r="H189" s="19"/>
      <c r="I189" s="19"/>
      <c r="J189" s="20"/>
      <c r="K189" s="6"/>
      <c r="L189" s="6"/>
      <c r="M189" s="1"/>
      <c r="N189" s="6"/>
      <c r="O189" s="6"/>
      <c r="P189" s="6"/>
      <c r="Q189" s="6"/>
      <c r="R189" s="6"/>
      <c r="S189" s="6"/>
      <c r="T189" s="6"/>
      <c r="U189" s="6"/>
      <c r="V189" s="6"/>
      <c r="W189" s="6"/>
      <c r="X189" s="6"/>
      <c r="Y189" s="6"/>
      <c r="Z189" s="6"/>
    </row>
    <row r="190" spans="1:26" ht="15.75" customHeight="1" x14ac:dyDescent="0.35">
      <c r="A190" s="1"/>
      <c r="B190" s="23" t="s">
        <v>37</v>
      </c>
      <c r="C190" s="20"/>
      <c r="D190" s="41"/>
      <c r="E190" s="6"/>
      <c r="F190" s="6"/>
      <c r="G190" s="6"/>
      <c r="H190" s="19"/>
      <c r="I190" s="19"/>
      <c r="J190" s="20"/>
      <c r="K190" s="6"/>
      <c r="L190" s="6"/>
      <c r="M190" s="1"/>
      <c r="N190" s="6"/>
      <c r="O190" s="6"/>
      <c r="P190" s="6"/>
      <c r="Q190" s="6"/>
      <c r="R190" s="6"/>
      <c r="S190" s="6"/>
      <c r="T190" s="6"/>
      <c r="U190" s="6"/>
      <c r="V190" s="6"/>
      <c r="W190" s="6"/>
      <c r="X190" s="6"/>
      <c r="Y190" s="6"/>
      <c r="Z190" s="6"/>
    </row>
    <row r="191" spans="1:26" ht="15.75" customHeight="1" x14ac:dyDescent="0.35">
      <c r="A191" s="1"/>
      <c r="B191" s="23" t="s">
        <v>38</v>
      </c>
      <c r="C191" s="20"/>
      <c r="D191" s="41"/>
      <c r="E191" s="6"/>
      <c r="F191" s="6"/>
      <c r="G191" s="6"/>
      <c r="H191" s="19"/>
      <c r="I191" s="19"/>
      <c r="J191" s="20"/>
      <c r="K191" s="6"/>
      <c r="L191" s="6"/>
      <c r="M191" s="1"/>
      <c r="N191" s="6"/>
      <c r="O191" s="6"/>
      <c r="P191" s="6"/>
      <c r="Q191" s="6"/>
      <c r="R191" s="6"/>
      <c r="S191" s="6"/>
      <c r="T191" s="6"/>
      <c r="U191" s="6"/>
      <c r="V191" s="6"/>
      <c r="W191" s="6"/>
      <c r="X191" s="6"/>
      <c r="Y191" s="6"/>
      <c r="Z191" s="6"/>
    </row>
    <row r="192" spans="1:26" ht="15.75" customHeight="1" x14ac:dyDescent="0.35">
      <c r="A192" s="1"/>
      <c r="B192" s="23" t="s">
        <v>39</v>
      </c>
      <c r="C192" s="20"/>
      <c r="D192" s="41"/>
      <c r="E192" s="6"/>
      <c r="F192" s="6"/>
      <c r="G192" s="6"/>
      <c r="H192" s="19"/>
      <c r="I192" s="19"/>
      <c r="J192" s="20"/>
      <c r="K192" s="6"/>
      <c r="L192" s="6"/>
      <c r="M192" s="1"/>
      <c r="N192" s="6"/>
      <c r="O192" s="6"/>
      <c r="P192" s="6"/>
      <c r="Q192" s="6"/>
      <c r="R192" s="6"/>
      <c r="S192" s="6"/>
      <c r="T192" s="6"/>
      <c r="U192" s="6"/>
      <c r="V192" s="6"/>
      <c r="W192" s="6"/>
      <c r="X192" s="6"/>
      <c r="Y192" s="6"/>
      <c r="Z192" s="6"/>
    </row>
    <row r="193" spans="1:26" ht="15.75" customHeight="1" x14ac:dyDescent="0.35">
      <c r="A193" s="1"/>
      <c r="B193" s="23" t="s">
        <v>40</v>
      </c>
      <c r="C193" s="20"/>
      <c r="D193" s="41"/>
      <c r="E193" s="6"/>
      <c r="F193" s="6"/>
      <c r="G193" s="6"/>
      <c r="H193" s="19"/>
      <c r="I193" s="19"/>
      <c r="J193" s="20"/>
      <c r="K193" s="6"/>
      <c r="L193" s="6"/>
      <c r="M193" s="1"/>
      <c r="N193" s="6"/>
      <c r="O193" s="6"/>
      <c r="P193" s="6"/>
      <c r="Q193" s="6"/>
      <c r="R193" s="6"/>
      <c r="S193" s="6"/>
      <c r="T193" s="6"/>
      <c r="U193" s="6"/>
      <c r="V193" s="6"/>
      <c r="W193" s="6"/>
      <c r="X193" s="6"/>
      <c r="Y193" s="6"/>
      <c r="Z193" s="6"/>
    </row>
    <row r="194" spans="1:26" ht="15.75" customHeight="1" x14ac:dyDescent="0.35">
      <c r="A194" s="1"/>
      <c r="B194" s="6"/>
      <c r="C194" s="20"/>
      <c r="D194" s="41"/>
      <c r="E194" s="6"/>
      <c r="F194" s="6"/>
      <c r="G194" s="6"/>
      <c r="H194" s="19"/>
      <c r="I194" s="19"/>
      <c r="J194" s="20"/>
      <c r="K194" s="6"/>
      <c r="L194" s="6"/>
      <c r="M194" s="1"/>
      <c r="N194" s="6"/>
      <c r="O194" s="6"/>
      <c r="P194" s="6"/>
      <c r="Q194" s="6"/>
      <c r="R194" s="6"/>
      <c r="S194" s="6"/>
      <c r="T194" s="6"/>
      <c r="U194" s="6"/>
      <c r="V194" s="6"/>
      <c r="W194" s="6"/>
      <c r="X194" s="6"/>
      <c r="Y194" s="6"/>
      <c r="Z194" s="6"/>
    </row>
    <row r="195" spans="1:26" ht="15.75" customHeight="1" x14ac:dyDescent="0.5">
      <c r="A195" s="1"/>
      <c r="B195" s="21" t="s">
        <v>41</v>
      </c>
      <c r="C195" s="20"/>
      <c r="D195" s="41"/>
      <c r="E195" s="6"/>
      <c r="F195" s="6"/>
      <c r="G195" s="6"/>
      <c r="H195" s="19"/>
      <c r="I195" s="19"/>
      <c r="J195" s="20"/>
      <c r="K195" s="6"/>
      <c r="L195" s="6"/>
      <c r="M195" s="1"/>
      <c r="N195" s="6"/>
      <c r="O195" s="6"/>
      <c r="P195" s="6"/>
      <c r="Q195" s="6"/>
      <c r="R195" s="6"/>
      <c r="S195" s="6"/>
      <c r="T195" s="6"/>
      <c r="U195" s="6"/>
      <c r="V195" s="6"/>
      <c r="W195" s="6"/>
      <c r="X195" s="6"/>
      <c r="Y195" s="6"/>
      <c r="Z195" s="6"/>
    </row>
    <row r="196" spans="1:26" ht="25.5" customHeight="1" x14ac:dyDescent="0.5">
      <c r="A196" s="1"/>
      <c r="B196" s="98" t="s">
        <v>42</v>
      </c>
      <c r="C196" s="20"/>
      <c r="D196" s="41"/>
      <c r="E196" s="6"/>
      <c r="F196" s="6"/>
      <c r="G196" s="6"/>
      <c r="H196" s="19"/>
      <c r="I196" s="19"/>
      <c r="J196" s="20"/>
      <c r="K196" s="6"/>
      <c r="L196" s="6"/>
      <c r="M196" s="1"/>
      <c r="N196" s="6"/>
      <c r="O196" s="6"/>
      <c r="P196" s="6"/>
      <c r="Q196" s="6"/>
      <c r="R196" s="6"/>
      <c r="S196" s="6"/>
      <c r="T196" s="6"/>
      <c r="U196" s="6"/>
      <c r="V196" s="6"/>
      <c r="W196" s="6"/>
      <c r="X196" s="6"/>
      <c r="Y196" s="6"/>
      <c r="Z196" s="6"/>
    </row>
    <row r="197" spans="1:26" ht="15.75" customHeight="1" x14ac:dyDescent="0.35">
      <c r="A197" s="1"/>
      <c r="B197" s="6"/>
      <c r="C197" s="20"/>
      <c r="D197" s="41"/>
      <c r="E197" s="6"/>
      <c r="F197" s="6"/>
      <c r="G197" s="6"/>
      <c r="H197" s="19"/>
      <c r="I197" s="19"/>
      <c r="J197" s="20"/>
      <c r="K197" s="6"/>
      <c r="L197" s="6"/>
      <c r="M197" s="1"/>
      <c r="N197" s="6"/>
      <c r="O197" s="6"/>
      <c r="P197" s="6"/>
      <c r="Q197" s="6"/>
      <c r="R197" s="6"/>
      <c r="S197" s="6"/>
      <c r="T197" s="6"/>
      <c r="U197" s="6"/>
      <c r="V197" s="6"/>
      <c r="W197" s="6"/>
      <c r="X197" s="6"/>
      <c r="Y197" s="6"/>
      <c r="Z197" s="6"/>
    </row>
    <row r="198" spans="1:26" ht="15.75" customHeight="1" x14ac:dyDescent="0.35">
      <c r="A198" s="1"/>
      <c r="B198" s="6"/>
      <c r="C198" s="20"/>
      <c r="D198" s="41"/>
      <c r="E198" s="6"/>
      <c r="F198" s="6"/>
      <c r="G198" s="99"/>
      <c r="H198" s="19"/>
      <c r="I198" s="19"/>
      <c r="J198" s="20"/>
      <c r="K198" s="6"/>
      <c r="L198" s="6"/>
      <c r="M198" s="1"/>
      <c r="N198" s="6"/>
      <c r="O198" s="6"/>
      <c r="P198" s="6"/>
      <c r="Q198" s="6"/>
      <c r="R198" s="6"/>
      <c r="S198" s="6"/>
      <c r="T198" s="6"/>
      <c r="U198" s="6"/>
      <c r="V198" s="6"/>
      <c r="W198" s="6"/>
      <c r="X198" s="6"/>
      <c r="Y198" s="6"/>
      <c r="Z198" s="6"/>
    </row>
    <row r="199" spans="1:26" ht="15.75" customHeight="1" x14ac:dyDescent="0.35">
      <c r="A199" s="1"/>
      <c r="B199" s="6"/>
      <c r="C199" s="20"/>
      <c r="D199" s="41"/>
      <c r="E199" s="6"/>
      <c r="F199" s="6"/>
      <c r="G199" s="99"/>
      <c r="H199" s="19"/>
      <c r="I199" s="19"/>
      <c r="J199" s="20"/>
      <c r="K199" s="6"/>
      <c r="L199" s="6"/>
      <c r="M199" s="1"/>
      <c r="N199" s="6"/>
      <c r="O199" s="6"/>
      <c r="P199" s="6"/>
      <c r="Q199" s="6"/>
      <c r="R199" s="6"/>
      <c r="S199" s="6"/>
      <c r="T199" s="6"/>
      <c r="U199" s="6"/>
      <c r="V199" s="6"/>
      <c r="W199" s="6"/>
      <c r="X199" s="6"/>
      <c r="Y199" s="6"/>
      <c r="Z199" s="6"/>
    </row>
    <row r="200" spans="1:26" ht="15.75" customHeight="1" x14ac:dyDescent="0.35">
      <c r="A200" s="1"/>
      <c r="B200" s="6"/>
      <c r="C200" s="20"/>
      <c r="D200" s="41"/>
      <c r="E200" s="6"/>
      <c r="F200" s="6"/>
      <c r="G200" s="6"/>
      <c r="H200" s="19"/>
      <c r="I200" s="19"/>
      <c r="J200" s="20"/>
      <c r="K200" s="6"/>
      <c r="L200" s="6"/>
      <c r="M200" s="1"/>
      <c r="N200" s="6"/>
      <c r="O200" s="6"/>
      <c r="P200" s="6"/>
      <c r="Q200" s="6"/>
      <c r="R200" s="6"/>
      <c r="S200" s="6"/>
      <c r="T200" s="6"/>
      <c r="U200" s="6"/>
      <c r="V200" s="6"/>
      <c r="W200" s="6"/>
      <c r="X200" s="6"/>
      <c r="Y200" s="6"/>
      <c r="Z200" s="6"/>
    </row>
    <row r="201" spans="1:26" ht="15.75" customHeight="1" x14ac:dyDescent="0.35">
      <c r="A201" s="1"/>
      <c r="B201" s="6"/>
      <c r="C201" s="20"/>
      <c r="D201" s="41"/>
      <c r="E201" s="6"/>
      <c r="F201" s="6"/>
      <c r="G201" s="6"/>
      <c r="H201" s="19"/>
      <c r="I201" s="19"/>
      <c r="J201" s="20"/>
      <c r="K201" s="6"/>
      <c r="L201" s="6"/>
      <c r="M201" s="1"/>
      <c r="N201" s="6"/>
      <c r="O201" s="6"/>
      <c r="P201" s="6"/>
      <c r="Q201" s="6"/>
      <c r="R201" s="6"/>
      <c r="S201" s="6"/>
      <c r="T201" s="6"/>
      <c r="U201" s="6"/>
      <c r="V201" s="6"/>
      <c r="W201" s="6"/>
      <c r="X201" s="6"/>
      <c r="Y201" s="6"/>
      <c r="Z201" s="6"/>
    </row>
    <row r="202" spans="1:26" ht="15.75" customHeight="1" x14ac:dyDescent="0.35">
      <c r="A202" s="1"/>
      <c r="B202" s="6"/>
      <c r="C202" s="20"/>
      <c r="D202" s="41"/>
      <c r="E202" s="6"/>
      <c r="F202" s="6"/>
      <c r="G202" s="6"/>
      <c r="H202" s="19"/>
      <c r="I202" s="19"/>
      <c r="J202" s="20"/>
      <c r="K202" s="6"/>
      <c r="L202" s="6"/>
      <c r="M202" s="1"/>
      <c r="N202" s="6"/>
      <c r="O202" s="6"/>
      <c r="P202" s="6"/>
      <c r="Q202" s="6"/>
      <c r="R202" s="6"/>
      <c r="S202" s="6"/>
      <c r="T202" s="6"/>
      <c r="U202" s="6"/>
      <c r="V202" s="6"/>
      <c r="W202" s="6"/>
      <c r="X202" s="6"/>
      <c r="Y202" s="6"/>
      <c r="Z202" s="6"/>
    </row>
    <row r="203" spans="1:26" ht="15.75" customHeight="1" x14ac:dyDescent="0.35">
      <c r="A203" s="1"/>
      <c r="B203" s="6"/>
      <c r="C203" s="100"/>
      <c r="D203" s="101"/>
      <c r="E203" s="6"/>
      <c r="F203" s="6"/>
      <c r="G203" s="6"/>
      <c r="H203" s="19"/>
      <c r="I203" s="19"/>
      <c r="J203" s="20"/>
      <c r="K203" s="6"/>
      <c r="L203" s="6"/>
      <c r="M203" s="1"/>
      <c r="N203" s="6"/>
      <c r="O203" s="6"/>
      <c r="P203" s="6"/>
      <c r="Q203" s="6"/>
      <c r="R203" s="6"/>
      <c r="S203" s="6"/>
      <c r="T203" s="6"/>
      <c r="U203" s="6"/>
      <c r="V203" s="6"/>
      <c r="W203" s="6"/>
      <c r="X203" s="6"/>
      <c r="Y203" s="6"/>
      <c r="Z203" s="6"/>
    </row>
    <row r="204" spans="1:26" ht="15.75" customHeight="1" x14ac:dyDescent="0.35">
      <c r="A204" s="1"/>
      <c r="B204" s="6"/>
      <c r="C204" s="20"/>
      <c r="D204" s="41"/>
      <c r="E204" s="6"/>
      <c r="F204" s="6"/>
      <c r="G204" s="6"/>
      <c r="H204" s="19"/>
      <c r="I204" s="19"/>
      <c r="J204" s="20"/>
      <c r="K204" s="6"/>
      <c r="L204" s="6"/>
      <c r="M204" s="1"/>
      <c r="N204" s="6"/>
      <c r="O204" s="6"/>
      <c r="P204" s="6"/>
      <c r="Q204" s="6"/>
      <c r="R204" s="6"/>
      <c r="S204" s="6"/>
      <c r="T204" s="6"/>
      <c r="U204" s="6"/>
      <c r="V204" s="6"/>
      <c r="W204" s="6"/>
      <c r="X204" s="6"/>
      <c r="Y204" s="6"/>
      <c r="Z204" s="6"/>
    </row>
    <row r="205" spans="1:26" ht="15.75" customHeight="1" x14ac:dyDescent="0.35">
      <c r="A205" s="1"/>
      <c r="B205" s="6"/>
      <c r="C205" s="20"/>
      <c r="D205" s="41"/>
      <c r="E205" s="6"/>
      <c r="F205" s="6"/>
      <c r="G205" s="6"/>
      <c r="H205" s="19"/>
      <c r="I205" s="19"/>
      <c r="J205" s="20"/>
      <c r="K205" s="6"/>
      <c r="L205" s="6"/>
      <c r="M205" s="1"/>
      <c r="N205" s="6"/>
      <c r="O205" s="6"/>
      <c r="P205" s="6"/>
      <c r="Q205" s="6"/>
      <c r="R205" s="6"/>
      <c r="S205" s="6"/>
      <c r="T205" s="6"/>
      <c r="U205" s="6"/>
      <c r="V205" s="6"/>
      <c r="W205" s="6"/>
      <c r="X205" s="6"/>
      <c r="Y205" s="6"/>
      <c r="Z205" s="6"/>
    </row>
    <row r="206" spans="1:26" ht="15.75" customHeight="1" x14ac:dyDescent="0.35">
      <c r="A206" s="1"/>
      <c r="B206" s="6"/>
      <c r="C206" s="20"/>
      <c r="D206" s="41"/>
      <c r="E206" s="6"/>
      <c r="F206" s="6"/>
      <c r="G206" s="6"/>
      <c r="H206" s="19"/>
      <c r="I206" s="19"/>
      <c r="J206" s="20"/>
      <c r="K206" s="6"/>
      <c r="L206" s="6"/>
      <c r="M206" s="1"/>
      <c r="N206" s="6"/>
      <c r="O206" s="6"/>
      <c r="P206" s="6"/>
      <c r="Q206" s="6"/>
      <c r="R206" s="6"/>
      <c r="S206" s="6"/>
      <c r="T206" s="6"/>
      <c r="U206" s="6"/>
      <c r="V206" s="6"/>
      <c r="W206" s="6"/>
      <c r="X206" s="6"/>
      <c r="Y206" s="6"/>
      <c r="Z206" s="6"/>
    </row>
    <row r="207" spans="1:26" ht="15.75" customHeight="1" x14ac:dyDescent="0.35">
      <c r="A207" s="1"/>
      <c r="B207" s="6"/>
      <c r="C207" s="20"/>
      <c r="D207" s="41"/>
      <c r="E207" s="6"/>
      <c r="F207" s="6"/>
      <c r="G207" s="6"/>
      <c r="H207" s="19"/>
      <c r="I207" s="19"/>
      <c r="J207" s="20"/>
      <c r="K207" s="6"/>
      <c r="L207" s="6"/>
      <c r="M207" s="1"/>
      <c r="N207" s="6"/>
      <c r="O207" s="6"/>
      <c r="P207" s="6"/>
      <c r="Q207" s="6"/>
      <c r="R207" s="6"/>
      <c r="S207" s="6"/>
      <c r="T207" s="6"/>
      <c r="U207" s="6"/>
      <c r="V207" s="6"/>
      <c r="W207" s="6"/>
      <c r="X207" s="6"/>
      <c r="Y207" s="6"/>
      <c r="Z207" s="6"/>
    </row>
    <row r="208" spans="1:26" ht="15.75" customHeight="1" x14ac:dyDescent="0.35">
      <c r="A208" s="1"/>
      <c r="B208" s="6"/>
      <c r="C208" s="20"/>
      <c r="D208" s="41"/>
      <c r="E208" s="6"/>
      <c r="F208" s="6"/>
      <c r="G208" s="6"/>
      <c r="H208" s="19"/>
      <c r="I208" s="19"/>
      <c r="J208" s="20"/>
      <c r="K208" s="6"/>
      <c r="L208" s="6"/>
      <c r="M208" s="1"/>
      <c r="N208" s="6"/>
      <c r="O208" s="6"/>
      <c r="P208" s="6"/>
      <c r="Q208" s="6"/>
      <c r="R208" s="6"/>
      <c r="S208" s="6"/>
      <c r="T208" s="6"/>
      <c r="U208" s="6"/>
      <c r="V208" s="6"/>
      <c r="W208" s="6"/>
      <c r="X208" s="6"/>
      <c r="Y208" s="6"/>
      <c r="Z208" s="6"/>
    </row>
    <row r="209" spans="1:26" ht="15.75" customHeight="1" x14ac:dyDescent="0.35">
      <c r="A209" s="1"/>
      <c r="B209" s="6"/>
      <c r="C209" s="20"/>
      <c r="D209" s="41"/>
      <c r="E209" s="6"/>
      <c r="F209" s="6"/>
      <c r="G209" s="6"/>
      <c r="H209" s="19"/>
      <c r="I209" s="19"/>
      <c r="J209" s="20"/>
      <c r="K209" s="6"/>
      <c r="L209" s="6"/>
      <c r="M209" s="1"/>
      <c r="N209" s="6"/>
      <c r="O209" s="6"/>
      <c r="P209" s="6"/>
      <c r="Q209" s="6"/>
      <c r="R209" s="6"/>
      <c r="S209" s="6"/>
      <c r="T209" s="6"/>
      <c r="U209" s="6"/>
      <c r="V209" s="6"/>
      <c r="W209" s="6"/>
      <c r="X209" s="6"/>
      <c r="Y209" s="6"/>
      <c r="Z209" s="6"/>
    </row>
    <row r="210" spans="1:26" ht="15.75" customHeight="1" x14ac:dyDescent="0.35">
      <c r="A210" s="1"/>
      <c r="B210" s="6"/>
      <c r="C210" s="20"/>
      <c r="D210" s="41"/>
      <c r="E210" s="6"/>
      <c r="F210" s="6"/>
      <c r="G210" s="6"/>
      <c r="H210" s="19"/>
      <c r="I210" s="19"/>
      <c r="J210" s="20"/>
      <c r="K210" s="6"/>
      <c r="L210" s="6"/>
      <c r="M210" s="1"/>
      <c r="N210" s="6"/>
      <c r="O210" s="6"/>
      <c r="P210" s="6"/>
      <c r="Q210" s="6"/>
      <c r="R210" s="6"/>
      <c r="S210" s="6"/>
      <c r="T210" s="6"/>
      <c r="U210" s="6"/>
      <c r="V210" s="6"/>
      <c r="W210" s="6"/>
      <c r="X210" s="6"/>
      <c r="Y210" s="6"/>
      <c r="Z210" s="6"/>
    </row>
    <row r="211" spans="1:26" ht="15.75" customHeight="1" x14ac:dyDescent="0.35">
      <c r="A211" s="1"/>
      <c r="B211" s="6"/>
      <c r="C211" s="20"/>
      <c r="D211" s="41"/>
      <c r="E211" s="6"/>
      <c r="F211" s="6"/>
      <c r="G211" s="6"/>
      <c r="H211" s="19"/>
      <c r="I211" s="19"/>
      <c r="J211" s="20"/>
      <c r="K211" s="6"/>
      <c r="L211" s="6"/>
      <c r="M211" s="1"/>
      <c r="N211" s="6"/>
      <c r="O211" s="6"/>
      <c r="P211" s="6"/>
      <c r="Q211" s="6"/>
      <c r="R211" s="6"/>
      <c r="S211" s="6"/>
      <c r="T211" s="6"/>
      <c r="U211" s="6"/>
      <c r="V211" s="6"/>
      <c r="W211" s="6"/>
      <c r="X211" s="6"/>
      <c r="Y211" s="6"/>
      <c r="Z211" s="6"/>
    </row>
    <row r="212" spans="1:26" ht="15.75" customHeight="1" x14ac:dyDescent="0.35">
      <c r="A212" s="1"/>
      <c r="B212" s="6"/>
      <c r="C212" s="20"/>
      <c r="D212" s="41"/>
      <c r="E212" s="6"/>
      <c r="F212" s="6"/>
      <c r="G212" s="6"/>
      <c r="H212" s="19"/>
      <c r="I212" s="19"/>
      <c r="J212" s="20"/>
      <c r="K212" s="6"/>
      <c r="L212" s="6"/>
      <c r="M212" s="1"/>
      <c r="N212" s="6"/>
      <c r="O212" s="6"/>
      <c r="P212" s="6"/>
      <c r="Q212" s="6"/>
      <c r="R212" s="6"/>
      <c r="S212" s="6"/>
      <c r="T212" s="6"/>
      <c r="U212" s="6"/>
      <c r="V212" s="6"/>
      <c r="W212" s="6"/>
      <c r="X212" s="6"/>
      <c r="Y212" s="6"/>
      <c r="Z212" s="6"/>
    </row>
    <row r="213" spans="1:26" ht="15.75" customHeight="1" x14ac:dyDescent="0.35">
      <c r="A213" s="1"/>
      <c r="B213" s="6"/>
      <c r="C213" s="20"/>
      <c r="D213" s="41"/>
      <c r="E213" s="6"/>
      <c r="F213" s="6"/>
      <c r="G213" s="6"/>
      <c r="H213" s="19"/>
      <c r="I213" s="19"/>
      <c r="J213" s="20"/>
      <c r="K213" s="6"/>
      <c r="L213" s="6"/>
      <c r="M213" s="1"/>
      <c r="N213" s="6"/>
      <c r="O213" s="6"/>
      <c r="P213" s="6"/>
      <c r="Q213" s="6"/>
      <c r="R213" s="6"/>
      <c r="S213" s="6"/>
      <c r="T213" s="6"/>
      <c r="U213" s="6"/>
      <c r="V213" s="6"/>
      <c r="W213" s="6"/>
      <c r="X213" s="6"/>
      <c r="Y213" s="6"/>
      <c r="Z213" s="6"/>
    </row>
    <row r="214" spans="1:26" ht="15.75" customHeight="1" x14ac:dyDescent="0.35">
      <c r="A214" s="1"/>
      <c r="B214" s="6"/>
      <c r="C214" s="20"/>
      <c r="D214" s="41"/>
      <c r="E214" s="6"/>
      <c r="F214" s="6"/>
      <c r="G214" s="6"/>
      <c r="H214" s="19"/>
      <c r="I214" s="19"/>
      <c r="J214" s="20"/>
      <c r="K214" s="6"/>
      <c r="L214" s="6"/>
      <c r="M214" s="1"/>
      <c r="N214" s="6"/>
      <c r="O214" s="6"/>
      <c r="P214" s="6"/>
      <c r="Q214" s="6"/>
      <c r="R214" s="6"/>
      <c r="S214" s="6"/>
      <c r="T214" s="6"/>
      <c r="U214" s="6"/>
      <c r="V214" s="6"/>
      <c r="W214" s="6"/>
      <c r="X214" s="6"/>
      <c r="Y214" s="6"/>
      <c r="Z214" s="6"/>
    </row>
    <row r="215" spans="1:26" ht="15.75" customHeight="1" x14ac:dyDescent="0.35">
      <c r="A215" s="1"/>
      <c r="B215" s="6"/>
      <c r="C215" s="20"/>
      <c r="D215" s="41"/>
      <c r="E215" s="6"/>
      <c r="F215" s="6"/>
      <c r="G215" s="6"/>
      <c r="H215" s="19"/>
      <c r="I215" s="19"/>
      <c r="J215" s="20"/>
      <c r="K215" s="6"/>
      <c r="L215" s="6"/>
      <c r="M215" s="1"/>
      <c r="N215" s="6"/>
      <c r="O215" s="6"/>
      <c r="P215" s="6"/>
      <c r="Q215" s="6"/>
      <c r="R215" s="6"/>
      <c r="S215" s="6"/>
      <c r="T215" s="6"/>
      <c r="U215" s="6"/>
      <c r="V215" s="6"/>
      <c r="W215" s="6"/>
      <c r="X215" s="6"/>
      <c r="Y215" s="6"/>
      <c r="Z215" s="6"/>
    </row>
    <row r="216" spans="1:26" ht="15.75" customHeight="1" x14ac:dyDescent="0.35">
      <c r="A216" s="1"/>
      <c r="B216" s="6"/>
      <c r="C216" s="20"/>
      <c r="D216" s="41"/>
      <c r="E216" s="6"/>
      <c r="F216" s="6"/>
      <c r="G216" s="6"/>
      <c r="H216" s="19"/>
      <c r="I216" s="19"/>
      <c r="J216" s="20"/>
      <c r="K216" s="6"/>
      <c r="L216" s="6"/>
      <c r="M216" s="1"/>
      <c r="N216" s="6"/>
      <c r="O216" s="6"/>
      <c r="P216" s="6"/>
      <c r="Q216" s="6"/>
      <c r="R216" s="6"/>
      <c r="S216" s="6"/>
      <c r="T216" s="6"/>
      <c r="U216" s="6"/>
      <c r="V216" s="6"/>
      <c r="W216" s="6"/>
      <c r="X216" s="6"/>
      <c r="Y216" s="6"/>
      <c r="Z216" s="6"/>
    </row>
    <row r="217" spans="1:26" ht="15.75" customHeight="1" x14ac:dyDescent="0.35">
      <c r="A217" s="1"/>
      <c r="B217" s="6"/>
      <c r="C217" s="20"/>
      <c r="D217" s="41"/>
      <c r="E217" s="6"/>
      <c r="F217" s="6"/>
      <c r="G217" s="6"/>
      <c r="H217" s="19"/>
      <c r="I217" s="19"/>
      <c r="J217" s="20"/>
      <c r="K217" s="6"/>
      <c r="L217" s="6"/>
      <c r="M217" s="1"/>
      <c r="N217" s="6"/>
      <c r="O217" s="6"/>
      <c r="P217" s="6"/>
      <c r="Q217" s="6"/>
      <c r="R217" s="6"/>
      <c r="S217" s="6"/>
      <c r="T217" s="6"/>
      <c r="U217" s="6"/>
      <c r="V217" s="6"/>
      <c r="W217" s="6"/>
      <c r="X217" s="6"/>
      <c r="Y217" s="6"/>
      <c r="Z217" s="6"/>
    </row>
    <row r="218" spans="1:26" ht="15.75" customHeight="1" x14ac:dyDescent="0.35">
      <c r="A218" s="1"/>
      <c r="B218" s="6"/>
      <c r="C218" s="20"/>
      <c r="D218" s="41"/>
      <c r="E218" s="6"/>
      <c r="F218" s="6"/>
      <c r="G218" s="6"/>
      <c r="H218" s="19"/>
      <c r="I218" s="19"/>
      <c r="J218" s="20"/>
      <c r="K218" s="6"/>
      <c r="L218" s="6"/>
      <c r="M218" s="1"/>
      <c r="N218" s="6"/>
      <c r="O218" s="6"/>
      <c r="P218" s="6"/>
      <c r="Q218" s="6"/>
      <c r="R218" s="6"/>
      <c r="S218" s="6"/>
      <c r="T218" s="6"/>
      <c r="U218" s="6"/>
      <c r="V218" s="6"/>
      <c r="W218" s="6"/>
      <c r="X218" s="6"/>
      <c r="Y218" s="6"/>
      <c r="Z218" s="6"/>
    </row>
    <row r="219" spans="1:26" ht="15.75" customHeight="1" x14ac:dyDescent="0.35">
      <c r="A219" s="1"/>
      <c r="B219" s="6"/>
      <c r="C219" s="20"/>
      <c r="D219" s="41"/>
      <c r="E219" s="6"/>
      <c r="F219" s="6"/>
      <c r="G219" s="6"/>
      <c r="H219" s="19"/>
      <c r="I219" s="19"/>
      <c r="J219" s="20"/>
      <c r="K219" s="6"/>
      <c r="L219" s="6"/>
      <c r="M219" s="1"/>
      <c r="N219" s="6"/>
      <c r="O219" s="6"/>
      <c r="P219" s="6"/>
      <c r="Q219" s="6"/>
      <c r="R219" s="6"/>
      <c r="S219" s="6"/>
      <c r="T219" s="6"/>
      <c r="U219" s="6"/>
      <c r="V219" s="6"/>
      <c r="W219" s="6"/>
      <c r="X219" s="6"/>
      <c r="Y219" s="6"/>
      <c r="Z219" s="6"/>
    </row>
    <row r="220" spans="1:26" ht="15.75" customHeight="1" x14ac:dyDescent="0.35">
      <c r="A220" s="1"/>
      <c r="B220" s="6"/>
      <c r="C220" s="20"/>
      <c r="D220" s="41"/>
      <c r="E220" s="6"/>
      <c r="F220" s="6"/>
      <c r="G220" s="6"/>
      <c r="H220" s="19"/>
      <c r="I220" s="19"/>
      <c r="J220" s="20"/>
      <c r="K220" s="6"/>
      <c r="L220" s="6"/>
      <c r="M220" s="1"/>
      <c r="N220" s="6"/>
      <c r="O220" s="6"/>
      <c r="P220" s="6"/>
      <c r="Q220" s="6"/>
      <c r="R220" s="6"/>
      <c r="S220" s="6"/>
      <c r="T220" s="6"/>
      <c r="U220" s="6"/>
      <c r="V220" s="6"/>
      <c r="W220" s="6"/>
      <c r="X220" s="6"/>
      <c r="Y220" s="6"/>
      <c r="Z220" s="6"/>
    </row>
    <row r="221" spans="1:26" ht="15.75" customHeight="1" x14ac:dyDescent="0.35">
      <c r="A221" s="1"/>
      <c r="B221" s="6"/>
      <c r="C221" s="20"/>
      <c r="D221" s="41"/>
      <c r="E221" s="6"/>
      <c r="F221" s="6"/>
      <c r="G221" s="6"/>
      <c r="H221" s="19"/>
      <c r="I221" s="19"/>
      <c r="J221" s="20"/>
      <c r="K221" s="6"/>
      <c r="L221" s="6"/>
      <c r="M221" s="1"/>
      <c r="N221" s="6"/>
      <c r="O221" s="6"/>
      <c r="P221" s="6"/>
      <c r="Q221" s="6"/>
      <c r="R221" s="6"/>
      <c r="S221" s="6"/>
      <c r="T221" s="6"/>
      <c r="U221" s="6"/>
      <c r="V221" s="6"/>
      <c r="W221" s="6"/>
      <c r="X221" s="6"/>
      <c r="Y221" s="6"/>
      <c r="Z221" s="6"/>
    </row>
    <row r="222" spans="1:26" ht="15.75" customHeight="1" x14ac:dyDescent="0.35">
      <c r="A222" s="1"/>
      <c r="B222" s="6"/>
      <c r="C222" s="20"/>
      <c r="D222" s="41"/>
      <c r="E222" s="6"/>
      <c r="F222" s="6"/>
      <c r="G222" s="6"/>
      <c r="H222" s="19"/>
      <c r="I222" s="19"/>
      <c r="J222" s="20"/>
      <c r="K222" s="6"/>
      <c r="L222" s="6"/>
      <c r="M222" s="1"/>
      <c r="N222" s="6"/>
      <c r="O222" s="6"/>
      <c r="P222" s="6"/>
      <c r="Q222" s="6"/>
      <c r="R222" s="6"/>
      <c r="S222" s="6"/>
      <c r="T222" s="6"/>
      <c r="U222" s="6"/>
      <c r="V222" s="6"/>
      <c r="W222" s="6"/>
      <c r="X222" s="6"/>
      <c r="Y222" s="6"/>
      <c r="Z222" s="6"/>
    </row>
    <row r="223" spans="1:26" ht="15.75" customHeight="1" x14ac:dyDescent="0.35">
      <c r="A223" s="1"/>
      <c r="B223" s="6"/>
      <c r="C223" s="20"/>
      <c r="D223" s="41"/>
      <c r="E223" s="6"/>
      <c r="F223" s="6"/>
      <c r="G223" s="6"/>
      <c r="H223" s="19"/>
      <c r="I223" s="19"/>
      <c r="J223" s="20"/>
      <c r="K223" s="6"/>
      <c r="L223" s="6"/>
      <c r="M223" s="1"/>
      <c r="N223" s="6"/>
      <c r="O223" s="6"/>
      <c r="P223" s="6"/>
      <c r="Q223" s="6"/>
      <c r="R223" s="6"/>
      <c r="S223" s="6"/>
      <c r="T223" s="6"/>
      <c r="U223" s="6"/>
      <c r="V223" s="6"/>
      <c r="W223" s="6"/>
      <c r="X223" s="6"/>
      <c r="Y223" s="6"/>
      <c r="Z223" s="6"/>
    </row>
    <row r="224" spans="1:26" ht="15.75" customHeight="1" x14ac:dyDescent="0.35">
      <c r="A224" s="1"/>
      <c r="B224" s="6"/>
      <c r="C224" s="20"/>
      <c r="D224" s="41"/>
      <c r="E224" s="6"/>
      <c r="F224" s="6"/>
      <c r="G224" s="6"/>
      <c r="H224" s="19"/>
      <c r="I224" s="19"/>
      <c r="J224" s="20"/>
      <c r="K224" s="6"/>
      <c r="L224" s="6"/>
      <c r="M224" s="1"/>
      <c r="N224" s="6"/>
      <c r="O224" s="6"/>
      <c r="P224" s="6"/>
      <c r="Q224" s="6"/>
      <c r="R224" s="6"/>
      <c r="S224" s="6"/>
      <c r="T224" s="6"/>
      <c r="U224" s="6"/>
      <c r="V224" s="6"/>
      <c r="W224" s="6"/>
      <c r="X224" s="6"/>
      <c r="Y224" s="6"/>
      <c r="Z224" s="6"/>
    </row>
    <row r="225" spans="1:26" ht="15.75" customHeight="1" x14ac:dyDescent="0.35">
      <c r="A225" s="1"/>
      <c r="B225" s="6"/>
      <c r="C225" s="20"/>
      <c r="D225" s="41"/>
      <c r="E225" s="6"/>
      <c r="F225" s="6"/>
      <c r="G225" s="6"/>
      <c r="H225" s="19"/>
      <c r="I225" s="19"/>
      <c r="J225" s="20"/>
      <c r="K225" s="6"/>
      <c r="L225" s="6"/>
      <c r="M225" s="1"/>
      <c r="N225" s="6"/>
      <c r="O225" s="6"/>
      <c r="P225" s="6"/>
      <c r="Q225" s="6"/>
      <c r="R225" s="6"/>
      <c r="S225" s="6"/>
      <c r="T225" s="6"/>
      <c r="U225" s="6"/>
      <c r="V225" s="6"/>
      <c r="W225" s="6"/>
      <c r="X225" s="6"/>
      <c r="Y225" s="6"/>
      <c r="Z225" s="6"/>
    </row>
    <row r="226" spans="1:26" ht="15.75" customHeight="1" x14ac:dyDescent="0.35">
      <c r="A226" s="1"/>
      <c r="B226" s="6"/>
      <c r="C226" s="20"/>
      <c r="D226" s="41"/>
      <c r="E226" s="6"/>
      <c r="F226" s="6"/>
      <c r="G226" s="6"/>
      <c r="H226" s="19"/>
      <c r="I226" s="19"/>
      <c r="J226" s="20"/>
      <c r="K226" s="6"/>
      <c r="L226" s="6"/>
      <c r="M226" s="1"/>
      <c r="N226" s="6"/>
      <c r="O226" s="6"/>
      <c r="P226" s="6"/>
      <c r="Q226" s="6"/>
      <c r="R226" s="6"/>
      <c r="S226" s="6"/>
      <c r="T226" s="6"/>
      <c r="U226" s="6"/>
      <c r="V226" s="6"/>
      <c r="W226" s="6"/>
      <c r="X226" s="6"/>
      <c r="Y226" s="6"/>
      <c r="Z226" s="6"/>
    </row>
    <row r="227" spans="1:26" ht="15.75" customHeight="1" x14ac:dyDescent="0.35">
      <c r="A227" s="1"/>
      <c r="B227" s="6"/>
      <c r="C227" s="20"/>
      <c r="D227" s="41"/>
      <c r="E227" s="6"/>
      <c r="F227" s="6"/>
      <c r="G227" s="6"/>
      <c r="H227" s="19"/>
      <c r="I227" s="19"/>
      <c r="J227" s="20"/>
      <c r="K227" s="6"/>
      <c r="L227" s="6"/>
      <c r="M227" s="1"/>
      <c r="N227" s="6"/>
      <c r="O227" s="6"/>
      <c r="P227" s="6"/>
      <c r="Q227" s="6"/>
      <c r="R227" s="6"/>
      <c r="S227" s="6"/>
      <c r="T227" s="6"/>
      <c r="U227" s="6"/>
      <c r="V227" s="6"/>
      <c r="W227" s="6"/>
      <c r="X227" s="6"/>
      <c r="Y227" s="6"/>
      <c r="Z227" s="6"/>
    </row>
    <row r="228" spans="1:26" ht="15.75" customHeight="1" x14ac:dyDescent="0.35">
      <c r="A228" s="1"/>
      <c r="B228" s="6"/>
      <c r="C228" s="20"/>
      <c r="D228" s="41"/>
      <c r="E228" s="6"/>
      <c r="F228" s="6"/>
      <c r="G228" s="6"/>
      <c r="H228" s="19"/>
      <c r="I228" s="19"/>
      <c r="J228" s="20"/>
      <c r="K228" s="6"/>
      <c r="L228" s="6"/>
      <c r="M228" s="1"/>
      <c r="N228" s="6"/>
      <c r="O228" s="6"/>
      <c r="P228" s="6"/>
      <c r="Q228" s="6"/>
      <c r="R228" s="6"/>
      <c r="S228" s="6"/>
      <c r="T228" s="6"/>
      <c r="U228" s="6"/>
      <c r="V228" s="6"/>
      <c r="W228" s="6"/>
      <c r="X228" s="6"/>
      <c r="Y228" s="6"/>
      <c r="Z228" s="6"/>
    </row>
    <row r="229" spans="1:26" ht="15.75" customHeight="1" x14ac:dyDescent="0.35">
      <c r="A229" s="1"/>
      <c r="B229" s="6"/>
      <c r="C229" s="20"/>
      <c r="D229" s="41"/>
      <c r="E229" s="6"/>
      <c r="F229" s="6"/>
      <c r="G229" s="6"/>
      <c r="H229" s="19"/>
      <c r="I229" s="19"/>
      <c r="J229" s="20"/>
      <c r="K229" s="6"/>
      <c r="L229" s="6"/>
      <c r="M229" s="1"/>
      <c r="N229" s="6"/>
      <c r="O229" s="6"/>
      <c r="P229" s="6"/>
      <c r="Q229" s="6"/>
      <c r="R229" s="6"/>
      <c r="S229" s="6"/>
      <c r="T229" s="6"/>
      <c r="U229" s="6"/>
      <c r="V229" s="6"/>
      <c r="W229" s="6"/>
      <c r="X229" s="6"/>
      <c r="Y229" s="6"/>
      <c r="Z229" s="6"/>
    </row>
    <row r="230" spans="1:26" ht="15.75" customHeight="1" x14ac:dyDescent="0.35">
      <c r="A230" s="1"/>
      <c r="B230" s="6"/>
      <c r="C230" s="20"/>
      <c r="D230" s="41"/>
      <c r="E230" s="6"/>
      <c r="F230" s="6"/>
      <c r="G230" s="6"/>
      <c r="H230" s="19"/>
      <c r="I230" s="19"/>
      <c r="J230" s="20"/>
      <c r="K230" s="6"/>
      <c r="L230" s="6"/>
      <c r="M230" s="1"/>
      <c r="N230" s="6"/>
      <c r="O230" s="6"/>
      <c r="P230" s="6"/>
      <c r="Q230" s="6"/>
      <c r="R230" s="6"/>
      <c r="S230" s="6"/>
      <c r="T230" s="6"/>
      <c r="U230" s="6"/>
      <c r="V230" s="6"/>
      <c r="W230" s="6"/>
      <c r="X230" s="6"/>
      <c r="Y230" s="6"/>
      <c r="Z230" s="6"/>
    </row>
    <row r="231" spans="1:26" ht="15.75" customHeight="1" x14ac:dyDescent="0.35">
      <c r="A231" s="1"/>
      <c r="B231" s="6"/>
      <c r="C231" s="20"/>
      <c r="D231" s="41"/>
      <c r="E231" s="6"/>
      <c r="F231" s="6"/>
      <c r="G231" s="6"/>
      <c r="H231" s="19"/>
      <c r="I231" s="19"/>
      <c r="J231" s="20"/>
      <c r="K231" s="6"/>
      <c r="L231" s="6"/>
      <c r="M231" s="1"/>
      <c r="N231" s="6"/>
      <c r="O231" s="6"/>
      <c r="P231" s="6"/>
      <c r="Q231" s="6"/>
      <c r="R231" s="6"/>
      <c r="S231" s="6"/>
      <c r="T231" s="6"/>
      <c r="U231" s="6"/>
      <c r="V231" s="6"/>
      <c r="W231" s="6"/>
      <c r="X231" s="6"/>
      <c r="Y231" s="6"/>
      <c r="Z231" s="6"/>
    </row>
    <row r="232" spans="1:26" ht="15.75" customHeight="1" x14ac:dyDescent="0.35">
      <c r="A232" s="1"/>
      <c r="B232" s="6"/>
      <c r="C232" s="20"/>
      <c r="D232" s="41"/>
      <c r="E232" s="6"/>
      <c r="F232" s="6"/>
      <c r="G232" s="6"/>
      <c r="H232" s="19"/>
      <c r="I232" s="19"/>
      <c r="J232" s="20"/>
      <c r="K232" s="6"/>
      <c r="L232" s="6"/>
      <c r="M232" s="1"/>
      <c r="N232" s="6"/>
      <c r="O232" s="6"/>
      <c r="P232" s="6"/>
      <c r="Q232" s="6"/>
      <c r="R232" s="6"/>
      <c r="S232" s="6"/>
      <c r="T232" s="6"/>
      <c r="U232" s="6"/>
      <c r="V232" s="6"/>
      <c r="W232" s="6"/>
      <c r="X232" s="6"/>
      <c r="Y232" s="6"/>
      <c r="Z232" s="6"/>
    </row>
    <row r="233" spans="1:26" ht="15.75" customHeight="1" x14ac:dyDescent="0.35">
      <c r="A233" s="1"/>
      <c r="B233" s="6"/>
      <c r="C233" s="20"/>
      <c r="D233" s="41"/>
      <c r="E233" s="6"/>
      <c r="F233" s="6"/>
      <c r="G233" s="6"/>
      <c r="H233" s="19"/>
      <c r="I233" s="19"/>
      <c r="J233" s="20"/>
      <c r="K233" s="6"/>
      <c r="L233" s="6"/>
      <c r="M233" s="1"/>
      <c r="N233" s="6"/>
      <c r="O233" s="6"/>
      <c r="P233" s="6"/>
      <c r="Q233" s="6"/>
      <c r="R233" s="6"/>
      <c r="S233" s="6"/>
      <c r="T233" s="6"/>
      <c r="U233" s="6"/>
      <c r="V233" s="6"/>
      <c r="W233" s="6"/>
      <c r="X233" s="6"/>
      <c r="Y233" s="6"/>
      <c r="Z233" s="6"/>
    </row>
    <row r="234" spans="1:26" ht="15.75" customHeight="1" x14ac:dyDescent="0.35">
      <c r="A234" s="1"/>
      <c r="B234" s="6"/>
      <c r="C234" s="20"/>
      <c r="D234" s="41"/>
      <c r="E234" s="6"/>
      <c r="F234" s="6"/>
      <c r="G234" s="6"/>
      <c r="H234" s="19"/>
      <c r="I234" s="19"/>
      <c r="J234" s="20"/>
      <c r="K234" s="6"/>
      <c r="L234" s="6"/>
      <c r="M234" s="1"/>
      <c r="N234" s="6"/>
      <c r="O234" s="6"/>
      <c r="P234" s="6"/>
      <c r="Q234" s="6"/>
      <c r="R234" s="6"/>
      <c r="S234" s="6"/>
      <c r="T234" s="6"/>
      <c r="U234" s="6"/>
      <c r="V234" s="6"/>
      <c r="W234" s="6"/>
      <c r="X234" s="6"/>
      <c r="Y234" s="6"/>
      <c r="Z234" s="6"/>
    </row>
    <row r="235" spans="1:26" ht="15.75" customHeight="1" x14ac:dyDescent="0.35">
      <c r="A235" s="1"/>
      <c r="B235" s="6"/>
      <c r="C235" s="20"/>
      <c r="D235" s="41"/>
      <c r="E235" s="6"/>
      <c r="F235" s="6"/>
      <c r="G235" s="6"/>
      <c r="H235" s="19"/>
      <c r="I235" s="19"/>
      <c r="J235" s="20"/>
      <c r="K235" s="6"/>
      <c r="L235" s="6"/>
      <c r="M235" s="1"/>
      <c r="N235" s="6"/>
      <c r="O235" s="6"/>
      <c r="P235" s="6"/>
      <c r="Q235" s="6"/>
      <c r="R235" s="6"/>
      <c r="S235" s="6"/>
      <c r="T235" s="6"/>
      <c r="U235" s="6"/>
      <c r="V235" s="6"/>
      <c r="W235" s="6"/>
      <c r="X235" s="6"/>
      <c r="Y235" s="6"/>
      <c r="Z235" s="6"/>
    </row>
    <row r="236" spans="1:26" ht="15.75" customHeight="1" x14ac:dyDescent="0.35">
      <c r="A236" s="1"/>
      <c r="B236" s="6"/>
      <c r="C236" s="20"/>
      <c r="D236" s="41"/>
      <c r="E236" s="6"/>
      <c r="F236" s="6"/>
      <c r="G236" s="6"/>
      <c r="H236" s="19"/>
      <c r="I236" s="19"/>
      <c r="J236" s="20"/>
      <c r="K236" s="6"/>
      <c r="L236" s="6"/>
      <c r="M236" s="1"/>
      <c r="N236" s="6"/>
      <c r="O236" s="6"/>
      <c r="P236" s="6"/>
      <c r="Q236" s="6"/>
      <c r="R236" s="6"/>
      <c r="S236" s="6"/>
      <c r="T236" s="6"/>
      <c r="U236" s="6"/>
      <c r="V236" s="6"/>
      <c r="W236" s="6"/>
      <c r="X236" s="6"/>
      <c r="Y236" s="6"/>
      <c r="Z236" s="6"/>
    </row>
    <row r="237" spans="1:26" ht="15.75" customHeight="1" x14ac:dyDescent="0.35">
      <c r="A237" s="1"/>
      <c r="B237" s="6"/>
      <c r="C237" s="20"/>
      <c r="D237" s="41"/>
      <c r="E237" s="6"/>
      <c r="F237" s="6"/>
      <c r="G237" s="6"/>
      <c r="H237" s="19"/>
      <c r="I237" s="19"/>
      <c r="J237" s="20"/>
      <c r="K237" s="6"/>
      <c r="L237" s="6"/>
      <c r="M237" s="1"/>
      <c r="N237" s="6"/>
      <c r="O237" s="6"/>
      <c r="P237" s="6"/>
      <c r="Q237" s="6"/>
      <c r="R237" s="6"/>
      <c r="S237" s="6"/>
      <c r="T237" s="6"/>
      <c r="U237" s="6"/>
      <c r="V237" s="6"/>
      <c r="W237" s="6"/>
      <c r="X237" s="6"/>
      <c r="Y237" s="6"/>
      <c r="Z237" s="6"/>
    </row>
    <row r="238" spans="1:26" ht="15.75" customHeight="1" x14ac:dyDescent="0.35">
      <c r="A238" s="1"/>
      <c r="B238" s="6"/>
      <c r="C238" s="20"/>
      <c r="D238" s="41"/>
      <c r="E238" s="6"/>
      <c r="F238" s="6"/>
      <c r="G238" s="6"/>
      <c r="H238" s="19"/>
      <c r="I238" s="19"/>
      <c r="J238" s="20"/>
      <c r="K238" s="6"/>
      <c r="L238" s="6"/>
      <c r="M238" s="1"/>
      <c r="N238" s="6"/>
      <c r="O238" s="6"/>
      <c r="P238" s="6"/>
      <c r="Q238" s="6"/>
      <c r="R238" s="6"/>
      <c r="S238" s="6"/>
      <c r="T238" s="6"/>
      <c r="U238" s="6"/>
      <c r="V238" s="6"/>
      <c r="W238" s="6"/>
      <c r="X238" s="6"/>
      <c r="Y238" s="6"/>
      <c r="Z238" s="6"/>
    </row>
    <row r="239" spans="1:26" ht="15.75" customHeight="1" x14ac:dyDescent="0.35">
      <c r="A239" s="1"/>
      <c r="B239" s="6"/>
      <c r="C239" s="20"/>
      <c r="D239" s="41"/>
      <c r="E239" s="6"/>
      <c r="F239" s="6"/>
      <c r="G239" s="6"/>
      <c r="H239" s="19"/>
      <c r="I239" s="19"/>
      <c r="J239" s="20"/>
      <c r="K239" s="6"/>
      <c r="L239" s="6"/>
      <c r="M239" s="1"/>
      <c r="N239" s="6"/>
      <c r="O239" s="6"/>
      <c r="P239" s="6"/>
      <c r="Q239" s="6"/>
      <c r="R239" s="6"/>
      <c r="S239" s="6"/>
      <c r="T239" s="6"/>
      <c r="U239" s="6"/>
      <c r="V239" s="6"/>
      <c r="W239" s="6"/>
      <c r="X239" s="6"/>
      <c r="Y239" s="6"/>
      <c r="Z239" s="6"/>
    </row>
    <row r="240" spans="1:26" ht="15.75" customHeight="1" x14ac:dyDescent="0.35">
      <c r="A240" s="1"/>
      <c r="B240" s="6"/>
      <c r="C240" s="20"/>
      <c r="D240" s="41"/>
      <c r="E240" s="6"/>
      <c r="F240" s="6"/>
      <c r="G240" s="6"/>
      <c r="H240" s="19"/>
      <c r="I240" s="19"/>
      <c r="J240" s="20"/>
      <c r="K240" s="6"/>
      <c r="L240" s="6"/>
      <c r="M240" s="1"/>
      <c r="N240" s="6"/>
      <c r="O240" s="6"/>
      <c r="P240" s="6"/>
      <c r="Q240" s="6"/>
      <c r="R240" s="6"/>
      <c r="S240" s="6"/>
      <c r="T240" s="6"/>
      <c r="U240" s="6"/>
      <c r="V240" s="6"/>
      <c r="W240" s="6"/>
      <c r="X240" s="6"/>
      <c r="Y240" s="6"/>
      <c r="Z240" s="6"/>
    </row>
    <row r="241" spans="1:26" ht="15.75" customHeight="1" x14ac:dyDescent="0.35">
      <c r="A241" s="1"/>
      <c r="B241" s="6"/>
      <c r="C241" s="20"/>
      <c r="D241" s="41"/>
      <c r="E241" s="6"/>
      <c r="F241" s="6"/>
      <c r="G241" s="6"/>
      <c r="H241" s="19"/>
      <c r="I241" s="19"/>
      <c r="J241" s="20"/>
      <c r="K241" s="6"/>
      <c r="L241" s="6"/>
      <c r="M241" s="1"/>
      <c r="N241" s="6"/>
      <c r="O241" s="6"/>
      <c r="P241" s="6"/>
      <c r="Q241" s="6"/>
      <c r="R241" s="6"/>
      <c r="S241" s="6"/>
      <c r="T241" s="6"/>
      <c r="U241" s="6"/>
      <c r="V241" s="6"/>
      <c r="W241" s="6"/>
      <c r="X241" s="6"/>
      <c r="Y241" s="6"/>
      <c r="Z241" s="6"/>
    </row>
    <row r="242" spans="1:26" ht="15.75" customHeight="1" x14ac:dyDescent="0.35">
      <c r="A242" s="1"/>
      <c r="B242" s="6"/>
      <c r="C242" s="20"/>
      <c r="D242" s="41"/>
      <c r="E242" s="6"/>
      <c r="F242" s="6"/>
      <c r="G242" s="6"/>
      <c r="H242" s="19"/>
      <c r="I242" s="19"/>
      <c r="J242" s="20"/>
      <c r="K242" s="6"/>
      <c r="L242" s="6"/>
      <c r="M242" s="1"/>
      <c r="N242" s="6"/>
      <c r="O242" s="6"/>
      <c r="P242" s="6"/>
      <c r="Q242" s="6"/>
      <c r="R242" s="6"/>
      <c r="S242" s="6"/>
      <c r="T242" s="6"/>
      <c r="U242" s="6"/>
      <c r="V242" s="6"/>
      <c r="W242" s="6"/>
      <c r="X242" s="6"/>
      <c r="Y242" s="6"/>
      <c r="Z242" s="6"/>
    </row>
    <row r="243" spans="1:26" ht="15.75" customHeight="1" x14ac:dyDescent="0.35">
      <c r="A243" s="1"/>
      <c r="B243" s="6"/>
      <c r="C243" s="20"/>
      <c r="D243" s="41"/>
      <c r="E243" s="6"/>
      <c r="F243" s="6"/>
      <c r="G243" s="6"/>
      <c r="H243" s="19"/>
      <c r="I243" s="19"/>
      <c r="J243" s="20"/>
      <c r="K243" s="6"/>
      <c r="L243" s="6"/>
      <c r="M243" s="1"/>
      <c r="N243" s="6"/>
      <c r="O243" s="6"/>
      <c r="P243" s="6"/>
      <c r="Q243" s="6"/>
      <c r="R243" s="6"/>
      <c r="S243" s="6"/>
      <c r="T243" s="6"/>
      <c r="U243" s="6"/>
      <c r="V243" s="6"/>
      <c r="W243" s="6"/>
      <c r="X243" s="6"/>
      <c r="Y243" s="6"/>
      <c r="Z243" s="6"/>
    </row>
    <row r="244" spans="1:26" ht="15.75" customHeight="1" x14ac:dyDescent="0.35">
      <c r="A244" s="1"/>
      <c r="B244" s="6"/>
      <c r="C244" s="20"/>
      <c r="D244" s="41"/>
      <c r="E244" s="6"/>
      <c r="F244" s="6"/>
      <c r="G244" s="6"/>
      <c r="H244" s="19"/>
      <c r="I244" s="19"/>
      <c r="J244" s="20"/>
      <c r="K244" s="6"/>
      <c r="L244" s="6"/>
      <c r="M244" s="1"/>
      <c r="N244" s="6"/>
      <c r="O244" s="6"/>
      <c r="P244" s="6"/>
      <c r="Q244" s="6"/>
      <c r="R244" s="6"/>
      <c r="S244" s="6"/>
      <c r="T244" s="6"/>
      <c r="U244" s="6"/>
      <c r="V244" s="6"/>
      <c r="W244" s="6"/>
      <c r="X244" s="6"/>
      <c r="Y244" s="6"/>
      <c r="Z244" s="6"/>
    </row>
    <row r="245" spans="1:26" ht="15.75" customHeight="1" x14ac:dyDescent="0.35">
      <c r="A245" s="1"/>
      <c r="B245" s="6"/>
      <c r="C245" s="20"/>
      <c r="D245" s="41"/>
      <c r="E245" s="6"/>
      <c r="F245" s="6"/>
      <c r="G245" s="6"/>
      <c r="H245" s="19"/>
      <c r="I245" s="19"/>
      <c r="J245" s="20"/>
      <c r="K245" s="6"/>
      <c r="L245" s="6"/>
      <c r="M245" s="1"/>
      <c r="N245" s="6"/>
      <c r="O245" s="6"/>
      <c r="P245" s="6"/>
      <c r="Q245" s="6"/>
      <c r="R245" s="6"/>
      <c r="S245" s="6"/>
      <c r="T245" s="6"/>
      <c r="U245" s="6"/>
      <c r="V245" s="6"/>
      <c r="W245" s="6"/>
      <c r="X245" s="6"/>
      <c r="Y245" s="6"/>
      <c r="Z245" s="6"/>
    </row>
    <row r="246" spans="1:26" ht="15.75" customHeight="1" x14ac:dyDescent="0.35">
      <c r="A246" s="1"/>
      <c r="B246" s="6"/>
      <c r="C246" s="20"/>
      <c r="D246" s="41"/>
      <c r="E246" s="6"/>
      <c r="F246" s="6"/>
      <c r="G246" s="6"/>
      <c r="H246" s="19"/>
      <c r="I246" s="19"/>
      <c r="J246" s="20"/>
      <c r="K246" s="6"/>
      <c r="L246" s="6"/>
      <c r="M246" s="1"/>
      <c r="N246" s="6"/>
      <c r="O246" s="6"/>
      <c r="P246" s="6"/>
      <c r="Q246" s="6"/>
      <c r="R246" s="6"/>
      <c r="S246" s="6"/>
      <c r="T246" s="6"/>
      <c r="U246" s="6"/>
      <c r="V246" s="6"/>
      <c r="W246" s="6"/>
      <c r="X246" s="6"/>
      <c r="Y246" s="6"/>
      <c r="Z246" s="6"/>
    </row>
    <row r="247" spans="1:26" ht="15.75" customHeight="1" x14ac:dyDescent="0.35">
      <c r="A247" s="1"/>
      <c r="B247" s="6"/>
      <c r="C247" s="20"/>
      <c r="D247" s="41"/>
      <c r="E247" s="6"/>
      <c r="F247" s="6"/>
      <c r="G247" s="6"/>
      <c r="H247" s="19"/>
      <c r="I247" s="19"/>
      <c r="J247" s="20"/>
      <c r="K247" s="6"/>
      <c r="L247" s="6"/>
      <c r="M247" s="1"/>
      <c r="N247" s="6"/>
      <c r="O247" s="6"/>
      <c r="P247" s="6"/>
      <c r="Q247" s="6"/>
      <c r="R247" s="6"/>
      <c r="S247" s="6"/>
      <c r="T247" s="6"/>
      <c r="U247" s="6"/>
      <c r="V247" s="6"/>
      <c r="W247" s="6"/>
      <c r="X247" s="6"/>
      <c r="Y247" s="6"/>
      <c r="Z247" s="6"/>
    </row>
    <row r="248" spans="1:26" ht="15.75" customHeight="1" x14ac:dyDescent="0.35">
      <c r="A248" s="1"/>
      <c r="B248" s="6"/>
      <c r="C248" s="20"/>
      <c r="D248" s="41"/>
      <c r="E248" s="6"/>
      <c r="F248" s="6"/>
      <c r="G248" s="6"/>
      <c r="H248" s="19"/>
      <c r="I248" s="19"/>
      <c r="J248" s="20"/>
      <c r="K248" s="6"/>
      <c r="L248" s="6"/>
      <c r="M248" s="1"/>
      <c r="N248" s="6"/>
      <c r="O248" s="6"/>
      <c r="P248" s="6"/>
      <c r="Q248" s="6"/>
      <c r="R248" s="6"/>
      <c r="S248" s="6"/>
      <c r="T248" s="6"/>
      <c r="U248" s="6"/>
      <c r="V248" s="6"/>
      <c r="W248" s="6"/>
      <c r="X248" s="6"/>
      <c r="Y248" s="6"/>
      <c r="Z248" s="6"/>
    </row>
    <row r="249" spans="1:26" ht="15.75" customHeight="1" x14ac:dyDescent="0.35">
      <c r="A249" s="1"/>
      <c r="B249" s="6"/>
      <c r="C249" s="20"/>
      <c r="D249" s="41"/>
      <c r="E249" s="6"/>
      <c r="F249" s="6"/>
      <c r="G249" s="6"/>
      <c r="H249" s="19"/>
      <c r="I249" s="19"/>
      <c r="J249" s="20"/>
      <c r="K249" s="6"/>
      <c r="L249" s="6"/>
      <c r="M249" s="1"/>
      <c r="N249" s="6"/>
      <c r="O249" s="6"/>
      <c r="P249" s="6"/>
      <c r="Q249" s="6"/>
      <c r="R249" s="6"/>
      <c r="S249" s="6"/>
      <c r="T249" s="6"/>
      <c r="U249" s="6"/>
      <c r="V249" s="6"/>
      <c r="W249" s="6"/>
      <c r="X249" s="6"/>
      <c r="Y249" s="6"/>
      <c r="Z249" s="6"/>
    </row>
    <row r="250" spans="1:26" ht="15.75" customHeight="1" x14ac:dyDescent="0.35">
      <c r="A250" s="1"/>
      <c r="B250" s="6"/>
      <c r="C250" s="20"/>
      <c r="D250" s="41"/>
      <c r="E250" s="6"/>
      <c r="F250" s="6"/>
      <c r="G250" s="6"/>
      <c r="H250" s="19"/>
      <c r="I250" s="19"/>
      <c r="J250" s="20"/>
      <c r="K250" s="6"/>
      <c r="L250" s="6"/>
      <c r="M250" s="1"/>
      <c r="N250" s="6"/>
      <c r="O250" s="6"/>
      <c r="P250" s="6"/>
      <c r="Q250" s="6"/>
      <c r="R250" s="6"/>
      <c r="S250" s="6"/>
      <c r="T250" s="6"/>
      <c r="U250" s="6"/>
      <c r="V250" s="6"/>
      <c r="W250" s="6"/>
      <c r="X250" s="6"/>
      <c r="Y250" s="6"/>
      <c r="Z250" s="6"/>
    </row>
    <row r="251" spans="1:26" ht="15.75" customHeight="1" x14ac:dyDescent="0.35">
      <c r="A251" s="1"/>
      <c r="B251" s="6"/>
      <c r="C251" s="20"/>
      <c r="D251" s="41"/>
      <c r="E251" s="6"/>
      <c r="F251" s="6"/>
      <c r="G251" s="6"/>
      <c r="H251" s="19"/>
      <c r="I251" s="19"/>
      <c r="J251" s="20"/>
      <c r="K251" s="6"/>
      <c r="L251" s="6"/>
      <c r="M251" s="1"/>
      <c r="N251" s="6"/>
      <c r="O251" s="6"/>
      <c r="P251" s="6"/>
      <c r="Q251" s="6"/>
      <c r="R251" s="6"/>
      <c r="S251" s="6"/>
      <c r="T251" s="6"/>
      <c r="U251" s="6"/>
      <c r="V251" s="6"/>
      <c r="W251" s="6"/>
      <c r="X251" s="6"/>
      <c r="Y251" s="6"/>
      <c r="Z251" s="6"/>
    </row>
    <row r="252" spans="1:26" ht="15.75" customHeight="1" x14ac:dyDescent="0.35">
      <c r="A252" s="1"/>
      <c r="B252" s="6"/>
      <c r="C252" s="20"/>
      <c r="D252" s="41"/>
      <c r="E252" s="6"/>
      <c r="F252" s="6"/>
      <c r="G252" s="6"/>
      <c r="H252" s="19"/>
      <c r="I252" s="19"/>
      <c r="J252" s="20"/>
      <c r="K252" s="6"/>
      <c r="L252" s="6"/>
      <c r="M252" s="1"/>
      <c r="N252" s="6"/>
      <c r="O252" s="6"/>
      <c r="P252" s="6"/>
      <c r="Q252" s="6"/>
      <c r="R252" s="6"/>
      <c r="S252" s="6"/>
      <c r="T252" s="6"/>
      <c r="U252" s="6"/>
      <c r="V252" s="6"/>
      <c r="W252" s="6"/>
      <c r="X252" s="6"/>
      <c r="Y252" s="6"/>
      <c r="Z252" s="6"/>
    </row>
    <row r="253" spans="1:26" ht="15.75" customHeight="1" x14ac:dyDescent="0.35">
      <c r="A253" s="1"/>
      <c r="B253" s="6"/>
      <c r="C253" s="20"/>
      <c r="D253" s="41"/>
      <c r="E253" s="6"/>
      <c r="F253" s="6"/>
      <c r="G253" s="6"/>
      <c r="H253" s="19"/>
      <c r="I253" s="19"/>
      <c r="J253" s="20"/>
      <c r="K253" s="6"/>
      <c r="L253" s="6"/>
      <c r="M253" s="1"/>
      <c r="N253" s="6"/>
      <c r="O253" s="6"/>
      <c r="P253" s="6"/>
      <c r="Q253" s="6"/>
      <c r="R253" s="6"/>
      <c r="S253" s="6"/>
      <c r="T253" s="6"/>
      <c r="U253" s="6"/>
      <c r="V253" s="6"/>
      <c r="W253" s="6"/>
      <c r="X253" s="6"/>
      <c r="Y253" s="6"/>
      <c r="Z253" s="6"/>
    </row>
    <row r="254" spans="1:26" ht="15.75" customHeight="1" x14ac:dyDescent="0.35">
      <c r="A254" s="1"/>
      <c r="B254" s="6"/>
      <c r="C254" s="20"/>
      <c r="D254" s="41"/>
      <c r="E254" s="6"/>
      <c r="F254" s="6"/>
      <c r="G254" s="6"/>
      <c r="H254" s="19"/>
      <c r="I254" s="19"/>
      <c r="J254" s="20"/>
      <c r="K254" s="6"/>
      <c r="L254" s="6"/>
      <c r="M254" s="1"/>
      <c r="N254" s="6"/>
      <c r="O254" s="6"/>
      <c r="P254" s="6"/>
      <c r="Q254" s="6"/>
      <c r="R254" s="6"/>
      <c r="S254" s="6"/>
      <c r="T254" s="6"/>
      <c r="U254" s="6"/>
      <c r="V254" s="6"/>
      <c r="W254" s="6"/>
      <c r="X254" s="6"/>
      <c r="Y254" s="6"/>
      <c r="Z254" s="6"/>
    </row>
    <row r="255" spans="1:26" ht="15.75" customHeight="1" x14ac:dyDescent="0.35">
      <c r="A255" s="1"/>
      <c r="B255" s="6"/>
      <c r="C255" s="20"/>
      <c r="D255" s="41"/>
      <c r="E255" s="6"/>
      <c r="F255" s="6"/>
      <c r="G255" s="6"/>
      <c r="H255" s="19"/>
      <c r="I255" s="19"/>
      <c r="J255" s="20"/>
      <c r="K255" s="6"/>
      <c r="L255" s="6"/>
      <c r="M255" s="1"/>
      <c r="N255" s="6"/>
      <c r="O255" s="6"/>
      <c r="P255" s="6"/>
      <c r="Q255" s="6"/>
      <c r="R255" s="6"/>
      <c r="S255" s="6"/>
      <c r="T255" s="6"/>
      <c r="U255" s="6"/>
      <c r="V255" s="6"/>
      <c r="W255" s="6"/>
      <c r="X255" s="6"/>
      <c r="Y255" s="6"/>
      <c r="Z255" s="6"/>
    </row>
    <row r="256" spans="1:26" ht="15.75" customHeight="1" x14ac:dyDescent="0.35">
      <c r="A256" s="1"/>
      <c r="B256" s="6"/>
      <c r="C256" s="20"/>
      <c r="D256" s="41"/>
      <c r="E256" s="6"/>
      <c r="F256" s="6"/>
      <c r="G256" s="6"/>
      <c r="H256" s="19"/>
      <c r="I256" s="19"/>
      <c r="J256" s="20"/>
      <c r="K256" s="6"/>
      <c r="L256" s="6"/>
      <c r="M256" s="1"/>
      <c r="N256" s="6"/>
      <c r="O256" s="6"/>
      <c r="P256" s="6"/>
      <c r="Q256" s="6"/>
      <c r="R256" s="6"/>
      <c r="S256" s="6"/>
      <c r="T256" s="6"/>
      <c r="U256" s="6"/>
      <c r="V256" s="6"/>
      <c r="W256" s="6"/>
      <c r="X256" s="6"/>
      <c r="Y256" s="6"/>
      <c r="Z256" s="6"/>
    </row>
    <row r="257" spans="1:26" ht="15.75" customHeight="1" x14ac:dyDescent="0.35">
      <c r="A257" s="1"/>
      <c r="B257" s="6"/>
      <c r="C257" s="20"/>
      <c r="D257" s="41"/>
      <c r="E257" s="6"/>
      <c r="F257" s="6"/>
      <c r="G257" s="6"/>
      <c r="H257" s="19"/>
      <c r="I257" s="19"/>
      <c r="J257" s="20"/>
      <c r="K257" s="6"/>
      <c r="L257" s="6"/>
      <c r="M257" s="1"/>
      <c r="N257" s="6"/>
      <c r="O257" s="6"/>
      <c r="P257" s="6"/>
      <c r="Q257" s="6"/>
      <c r="R257" s="6"/>
      <c r="S257" s="6"/>
      <c r="T257" s="6"/>
      <c r="U257" s="6"/>
      <c r="V257" s="6"/>
      <c r="W257" s="6"/>
      <c r="X257" s="6"/>
      <c r="Y257" s="6"/>
      <c r="Z257" s="6"/>
    </row>
    <row r="258" spans="1:26" ht="15.75" customHeight="1" x14ac:dyDescent="0.35">
      <c r="A258" s="1"/>
      <c r="B258" s="6"/>
      <c r="C258" s="20"/>
      <c r="D258" s="41"/>
      <c r="E258" s="6"/>
      <c r="F258" s="6"/>
      <c r="G258" s="6"/>
      <c r="H258" s="19"/>
      <c r="I258" s="19"/>
      <c r="J258" s="20"/>
      <c r="K258" s="6"/>
      <c r="L258" s="6"/>
      <c r="M258" s="1"/>
      <c r="N258" s="6"/>
      <c r="O258" s="6"/>
      <c r="P258" s="6"/>
      <c r="Q258" s="6"/>
      <c r="R258" s="6"/>
      <c r="S258" s="6"/>
      <c r="T258" s="6"/>
      <c r="U258" s="6"/>
      <c r="V258" s="6"/>
      <c r="W258" s="6"/>
      <c r="X258" s="6"/>
      <c r="Y258" s="6"/>
      <c r="Z258" s="6"/>
    </row>
    <row r="259" spans="1:26" ht="15.75" customHeight="1" x14ac:dyDescent="0.35">
      <c r="A259" s="1"/>
      <c r="B259" s="6"/>
      <c r="C259" s="20"/>
      <c r="D259" s="41"/>
      <c r="E259" s="6"/>
      <c r="F259" s="6"/>
      <c r="G259" s="6"/>
      <c r="H259" s="19"/>
      <c r="I259" s="19"/>
      <c r="J259" s="20"/>
      <c r="K259" s="6"/>
      <c r="L259" s="6"/>
      <c r="M259" s="1"/>
      <c r="N259" s="6"/>
      <c r="O259" s="6"/>
      <c r="P259" s="6"/>
      <c r="Q259" s="6"/>
      <c r="R259" s="6"/>
      <c r="S259" s="6"/>
      <c r="T259" s="6"/>
      <c r="U259" s="6"/>
      <c r="V259" s="6"/>
      <c r="W259" s="6"/>
      <c r="X259" s="6"/>
      <c r="Y259" s="6"/>
      <c r="Z259" s="6"/>
    </row>
    <row r="260" spans="1:26" ht="15.75" customHeight="1" x14ac:dyDescent="0.35">
      <c r="A260" s="1"/>
      <c r="B260" s="6"/>
      <c r="C260" s="20"/>
      <c r="D260" s="41"/>
      <c r="E260" s="6"/>
      <c r="F260" s="6"/>
      <c r="G260" s="6"/>
      <c r="H260" s="19"/>
      <c r="I260" s="19"/>
      <c r="J260" s="20"/>
      <c r="K260" s="6"/>
      <c r="L260" s="6"/>
      <c r="M260" s="1"/>
      <c r="N260" s="6"/>
      <c r="O260" s="6"/>
      <c r="P260" s="6"/>
      <c r="Q260" s="6"/>
      <c r="R260" s="6"/>
      <c r="S260" s="6"/>
      <c r="T260" s="6"/>
      <c r="U260" s="6"/>
      <c r="V260" s="6"/>
      <c r="W260" s="6"/>
      <c r="X260" s="6"/>
      <c r="Y260" s="6"/>
      <c r="Z260" s="6"/>
    </row>
    <row r="261" spans="1:26" ht="15.75" customHeight="1" x14ac:dyDescent="0.35">
      <c r="A261" s="1"/>
      <c r="B261" s="6"/>
      <c r="C261" s="20"/>
      <c r="D261" s="41"/>
      <c r="E261" s="6"/>
      <c r="F261" s="6"/>
      <c r="G261" s="6"/>
      <c r="H261" s="19"/>
      <c r="I261" s="19"/>
      <c r="J261" s="20"/>
      <c r="K261" s="6"/>
      <c r="L261" s="6"/>
      <c r="M261" s="1"/>
      <c r="N261" s="6"/>
      <c r="O261" s="6"/>
      <c r="P261" s="6"/>
      <c r="Q261" s="6"/>
      <c r="R261" s="6"/>
      <c r="S261" s="6"/>
      <c r="T261" s="6"/>
      <c r="U261" s="6"/>
      <c r="V261" s="6"/>
      <c r="W261" s="6"/>
      <c r="X261" s="6"/>
      <c r="Y261" s="6"/>
      <c r="Z261" s="6"/>
    </row>
    <row r="262" spans="1:26" ht="15.75" customHeight="1" x14ac:dyDescent="0.35">
      <c r="A262" s="1"/>
      <c r="B262" s="6"/>
      <c r="C262" s="20"/>
      <c r="D262" s="41"/>
      <c r="E262" s="6"/>
      <c r="F262" s="6"/>
      <c r="G262" s="6"/>
      <c r="H262" s="19"/>
      <c r="I262" s="19"/>
      <c r="J262" s="20"/>
      <c r="K262" s="6"/>
      <c r="L262" s="6"/>
      <c r="M262" s="1"/>
      <c r="N262" s="6"/>
      <c r="O262" s="6"/>
      <c r="P262" s="6"/>
      <c r="Q262" s="6"/>
      <c r="R262" s="6"/>
      <c r="S262" s="6"/>
      <c r="T262" s="6"/>
      <c r="U262" s="6"/>
      <c r="V262" s="6"/>
      <c r="W262" s="6"/>
      <c r="X262" s="6"/>
      <c r="Y262" s="6"/>
      <c r="Z262" s="6"/>
    </row>
    <row r="263" spans="1:26" ht="15.75" customHeight="1" x14ac:dyDescent="0.35">
      <c r="A263" s="1"/>
      <c r="B263" s="6"/>
      <c r="C263" s="20"/>
      <c r="D263" s="41"/>
      <c r="E263" s="6"/>
      <c r="F263" s="6"/>
      <c r="G263" s="6"/>
      <c r="H263" s="19"/>
      <c r="I263" s="19"/>
      <c r="J263" s="20"/>
      <c r="K263" s="6"/>
      <c r="L263" s="6"/>
      <c r="M263" s="1"/>
      <c r="N263" s="6"/>
      <c r="O263" s="6"/>
      <c r="P263" s="6"/>
      <c r="Q263" s="6"/>
      <c r="R263" s="6"/>
      <c r="S263" s="6"/>
      <c r="T263" s="6"/>
      <c r="U263" s="6"/>
      <c r="V263" s="6"/>
      <c r="W263" s="6"/>
      <c r="X263" s="6"/>
      <c r="Y263" s="6"/>
      <c r="Z263" s="6"/>
    </row>
    <row r="264" spans="1:26" ht="15.75" customHeight="1" x14ac:dyDescent="0.35">
      <c r="A264" s="1"/>
      <c r="B264" s="6"/>
      <c r="C264" s="20"/>
      <c r="D264" s="41"/>
      <c r="E264" s="6"/>
      <c r="F264" s="6"/>
      <c r="G264" s="6"/>
      <c r="H264" s="19"/>
      <c r="I264" s="19"/>
      <c r="J264" s="20"/>
      <c r="K264" s="6"/>
      <c r="L264" s="6"/>
      <c r="M264" s="1"/>
      <c r="N264" s="6"/>
      <c r="O264" s="6"/>
      <c r="P264" s="6"/>
      <c r="Q264" s="6"/>
      <c r="R264" s="6"/>
      <c r="S264" s="6"/>
      <c r="T264" s="6"/>
      <c r="U264" s="6"/>
      <c r="V264" s="6"/>
      <c r="W264" s="6"/>
      <c r="X264" s="6"/>
      <c r="Y264" s="6"/>
      <c r="Z264" s="6"/>
    </row>
    <row r="265" spans="1:26" ht="15.75" customHeight="1" x14ac:dyDescent="0.35">
      <c r="A265" s="1"/>
      <c r="B265" s="6"/>
      <c r="C265" s="20"/>
      <c r="D265" s="41"/>
      <c r="E265" s="6"/>
      <c r="F265" s="6"/>
      <c r="G265" s="6"/>
      <c r="H265" s="19"/>
      <c r="I265" s="19"/>
      <c r="J265" s="20"/>
      <c r="K265" s="6"/>
      <c r="L265" s="6"/>
      <c r="M265" s="1"/>
      <c r="N265" s="6"/>
      <c r="O265" s="6"/>
      <c r="P265" s="6"/>
      <c r="Q265" s="6"/>
      <c r="R265" s="6"/>
      <c r="S265" s="6"/>
      <c r="T265" s="6"/>
      <c r="U265" s="6"/>
      <c r="V265" s="6"/>
      <c r="W265" s="6"/>
      <c r="X265" s="6"/>
      <c r="Y265" s="6"/>
      <c r="Z265" s="6"/>
    </row>
    <row r="266" spans="1:26" ht="15.75" customHeight="1" x14ac:dyDescent="0.35">
      <c r="A266" s="1"/>
      <c r="B266" s="6"/>
      <c r="C266" s="20"/>
      <c r="D266" s="41"/>
      <c r="E266" s="6"/>
      <c r="F266" s="6"/>
      <c r="G266" s="6"/>
      <c r="H266" s="19"/>
      <c r="I266" s="19"/>
      <c r="J266" s="20"/>
      <c r="K266" s="6"/>
      <c r="L266" s="6"/>
      <c r="M266" s="1"/>
      <c r="N266" s="6"/>
      <c r="O266" s="6"/>
      <c r="P266" s="6"/>
      <c r="Q266" s="6"/>
      <c r="R266" s="6"/>
      <c r="S266" s="6"/>
      <c r="T266" s="6"/>
      <c r="U266" s="6"/>
      <c r="V266" s="6"/>
      <c r="W266" s="6"/>
      <c r="X266" s="6"/>
      <c r="Y266" s="6"/>
      <c r="Z266" s="6"/>
    </row>
    <row r="267" spans="1:26" ht="15.75" customHeight="1" x14ac:dyDescent="0.35">
      <c r="A267" s="1"/>
      <c r="B267" s="6"/>
      <c r="C267" s="20"/>
      <c r="D267" s="41"/>
      <c r="E267" s="6"/>
      <c r="F267" s="6"/>
      <c r="G267" s="6"/>
      <c r="H267" s="19"/>
      <c r="I267" s="19"/>
      <c r="J267" s="20"/>
      <c r="K267" s="6"/>
      <c r="L267" s="6"/>
      <c r="M267" s="1"/>
      <c r="N267" s="6"/>
      <c r="O267" s="6"/>
      <c r="P267" s="6"/>
      <c r="Q267" s="6"/>
      <c r="R267" s="6"/>
      <c r="S267" s="6"/>
      <c r="T267" s="6"/>
      <c r="U267" s="6"/>
      <c r="V267" s="6"/>
      <c r="W267" s="6"/>
      <c r="X267" s="6"/>
      <c r="Y267" s="6"/>
      <c r="Z267" s="6"/>
    </row>
    <row r="268" spans="1:26" ht="15.75" customHeight="1" x14ac:dyDescent="0.35">
      <c r="A268" s="1"/>
      <c r="B268" s="6"/>
      <c r="C268" s="20"/>
      <c r="D268" s="41"/>
      <c r="E268" s="6"/>
      <c r="F268" s="6"/>
      <c r="G268" s="6"/>
      <c r="H268" s="19"/>
      <c r="I268" s="19"/>
      <c r="J268" s="20"/>
      <c r="K268" s="6"/>
      <c r="L268" s="6"/>
      <c r="M268" s="1"/>
      <c r="N268" s="6"/>
      <c r="O268" s="6"/>
      <c r="P268" s="6"/>
      <c r="Q268" s="6"/>
      <c r="R268" s="6"/>
      <c r="S268" s="6"/>
      <c r="T268" s="6"/>
      <c r="U268" s="6"/>
      <c r="V268" s="6"/>
      <c r="W268" s="6"/>
      <c r="X268" s="6"/>
      <c r="Y268" s="6"/>
      <c r="Z268" s="6"/>
    </row>
    <row r="269" spans="1:26" ht="15.75" customHeight="1" x14ac:dyDescent="0.35">
      <c r="A269" s="1"/>
      <c r="B269" s="6"/>
      <c r="C269" s="20"/>
      <c r="D269" s="41"/>
      <c r="E269" s="6"/>
      <c r="F269" s="6"/>
      <c r="G269" s="6"/>
      <c r="H269" s="19"/>
      <c r="I269" s="19"/>
      <c r="J269" s="20"/>
      <c r="K269" s="6"/>
      <c r="L269" s="6"/>
      <c r="M269" s="1"/>
      <c r="N269" s="6"/>
      <c r="O269" s="6"/>
      <c r="P269" s="6"/>
      <c r="Q269" s="6"/>
      <c r="R269" s="6"/>
      <c r="S269" s="6"/>
      <c r="T269" s="6"/>
      <c r="U269" s="6"/>
      <c r="V269" s="6"/>
      <c r="W269" s="6"/>
      <c r="X269" s="6"/>
      <c r="Y269" s="6"/>
      <c r="Z269" s="6"/>
    </row>
    <row r="270" spans="1:26" ht="15.75" customHeight="1" x14ac:dyDescent="0.35">
      <c r="A270" s="1"/>
      <c r="B270" s="6"/>
      <c r="C270" s="20"/>
      <c r="D270" s="41"/>
      <c r="E270" s="6"/>
      <c r="F270" s="6"/>
      <c r="G270" s="6"/>
      <c r="H270" s="19"/>
      <c r="I270" s="19"/>
      <c r="J270" s="20"/>
      <c r="K270" s="6"/>
      <c r="L270" s="6"/>
      <c r="M270" s="1"/>
      <c r="N270" s="6"/>
      <c r="O270" s="6"/>
      <c r="P270" s="6"/>
      <c r="Q270" s="6"/>
      <c r="R270" s="6"/>
      <c r="S270" s="6"/>
      <c r="T270" s="6"/>
      <c r="U270" s="6"/>
      <c r="V270" s="6"/>
      <c r="W270" s="6"/>
      <c r="X270" s="6"/>
      <c r="Y270" s="6"/>
      <c r="Z270" s="6"/>
    </row>
    <row r="271" spans="1:26" ht="15.75" customHeight="1" x14ac:dyDescent="0.35">
      <c r="A271" s="1"/>
      <c r="B271" s="6"/>
      <c r="C271" s="20"/>
      <c r="D271" s="41"/>
      <c r="E271" s="6"/>
      <c r="F271" s="6"/>
      <c r="G271" s="6"/>
      <c r="H271" s="19"/>
      <c r="I271" s="19"/>
      <c r="J271" s="20"/>
      <c r="K271" s="6"/>
      <c r="L271" s="6"/>
      <c r="M271" s="1"/>
      <c r="N271" s="6"/>
      <c r="O271" s="6"/>
      <c r="P271" s="6"/>
      <c r="Q271" s="6"/>
      <c r="R271" s="6"/>
      <c r="S271" s="6"/>
      <c r="T271" s="6"/>
      <c r="U271" s="6"/>
      <c r="V271" s="6"/>
      <c r="W271" s="6"/>
      <c r="X271" s="6"/>
      <c r="Y271" s="6"/>
      <c r="Z271" s="6"/>
    </row>
    <row r="272" spans="1:26" ht="15.75" customHeight="1" x14ac:dyDescent="0.35">
      <c r="A272" s="1"/>
      <c r="B272" s="6"/>
      <c r="C272" s="20"/>
      <c r="D272" s="41"/>
      <c r="E272" s="6"/>
      <c r="F272" s="6"/>
      <c r="G272" s="6"/>
      <c r="H272" s="19"/>
      <c r="I272" s="19"/>
      <c r="J272" s="20"/>
      <c r="K272" s="6"/>
      <c r="L272" s="6"/>
      <c r="M272" s="1"/>
      <c r="N272" s="6"/>
      <c r="O272" s="6"/>
      <c r="P272" s="6"/>
      <c r="Q272" s="6"/>
      <c r="R272" s="6"/>
      <c r="S272" s="6"/>
      <c r="T272" s="6"/>
      <c r="U272" s="6"/>
      <c r="V272" s="6"/>
      <c r="W272" s="6"/>
      <c r="X272" s="6"/>
      <c r="Y272" s="6"/>
      <c r="Z272" s="6"/>
    </row>
    <row r="273" spans="1:26" ht="15.75" customHeight="1" x14ac:dyDescent="0.35">
      <c r="A273" s="1"/>
      <c r="B273" s="6"/>
      <c r="C273" s="20"/>
      <c r="D273" s="41"/>
      <c r="E273" s="6"/>
      <c r="F273" s="6"/>
      <c r="G273" s="6"/>
      <c r="H273" s="19"/>
      <c r="I273" s="19"/>
      <c r="J273" s="20"/>
      <c r="K273" s="6"/>
      <c r="L273" s="6"/>
      <c r="M273" s="1"/>
      <c r="N273" s="6"/>
      <c r="O273" s="6"/>
      <c r="P273" s="6"/>
      <c r="Q273" s="6"/>
      <c r="R273" s="6"/>
      <c r="S273" s="6"/>
      <c r="T273" s="6"/>
      <c r="U273" s="6"/>
      <c r="V273" s="6"/>
      <c r="W273" s="6"/>
      <c r="X273" s="6"/>
      <c r="Y273" s="6"/>
      <c r="Z273" s="6"/>
    </row>
    <row r="274" spans="1:26" ht="15.75" customHeight="1" x14ac:dyDescent="0.35">
      <c r="A274" s="1"/>
      <c r="B274" s="6"/>
      <c r="C274" s="20"/>
      <c r="D274" s="41"/>
      <c r="E274" s="6"/>
      <c r="F274" s="6"/>
      <c r="G274" s="6"/>
      <c r="H274" s="19"/>
      <c r="I274" s="19"/>
      <c r="J274" s="20"/>
      <c r="K274" s="6"/>
      <c r="L274" s="6"/>
      <c r="M274" s="1"/>
      <c r="N274" s="6"/>
      <c r="O274" s="6"/>
      <c r="P274" s="6"/>
      <c r="Q274" s="6"/>
      <c r="R274" s="6"/>
      <c r="S274" s="6"/>
      <c r="T274" s="6"/>
      <c r="U274" s="6"/>
      <c r="V274" s="6"/>
      <c r="W274" s="6"/>
      <c r="X274" s="6"/>
      <c r="Y274" s="6"/>
      <c r="Z274" s="6"/>
    </row>
    <row r="275" spans="1:26" ht="15.75" customHeight="1" x14ac:dyDescent="0.35">
      <c r="A275" s="1"/>
      <c r="B275" s="6"/>
      <c r="C275" s="20"/>
      <c r="D275" s="41"/>
      <c r="E275" s="6"/>
      <c r="F275" s="6"/>
      <c r="G275" s="6"/>
      <c r="H275" s="19"/>
      <c r="I275" s="19"/>
      <c r="J275" s="20"/>
      <c r="K275" s="6"/>
      <c r="L275" s="6"/>
      <c r="M275" s="1"/>
      <c r="N275" s="6"/>
      <c r="O275" s="6"/>
      <c r="P275" s="6"/>
      <c r="Q275" s="6"/>
      <c r="R275" s="6"/>
      <c r="S275" s="6"/>
      <c r="T275" s="6"/>
      <c r="U275" s="6"/>
      <c r="V275" s="6"/>
      <c r="W275" s="6"/>
      <c r="X275" s="6"/>
      <c r="Y275" s="6"/>
      <c r="Z275" s="6"/>
    </row>
    <row r="276" spans="1:26" ht="15.75" customHeight="1" x14ac:dyDescent="0.35">
      <c r="A276" s="1"/>
      <c r="B276" s="6"/>
      <c r="C276" s="20"/>
      <c r="D276" s="41"/>
      <c r="E276" s="6"/>
      <c r="F276" s="6"/>
      <c r="G276" s="6"/>
      <c r="H276" s="19"/>
      <c r="I276" s="19"/>
      <c r="J276" s="20"/>
      <c r="K276" s="6"/>
      <c r="L276" s="6"/>
      <c r="M276" s="1"/>
      <c r="N276" s="6"/>
      <c r="O276" s="6"/>
      <c r="P276" s="6"/>
      <c r="Q276" s="6"/>
      <c r="R276" s="6"/>
      <c r="S276" s="6"/>
      <c r="T276" s="6"/>
      <c r="U276" s="6"/>
      <c r="V276" s="6"/>
      <c r="W276" s="6"/>
      <c r="X276" s="6"/>
      <c r="Y276" s="6"/>
      <c r="Z276" s="6"/>
    </row>
    <row r="277" spans="1:26" ht="15.75" customHeight="1" x14ac:dyDescent="0.35">
      <c r="A277" s="1"/>
      <c r="B277" s="6"/>
      <c r="C277" s="20"/>
      <c r="D277" s="41"/>
      <c r="E277" s="6"/>
      <c r="F277" s="6"/>
      <c r="G277" s="6"/>
      <c r="H277" s="19"/>
      <c r="I277" s="19"/>
      <c r="J277" s="20"/>
      <c r="K277" s="6"/>
      <c r="L277" s="6"/>
      <c r="M277" s="1"/>
      <c r="N277" s="6"/>
      <c r="O277" s="6"/>
      <c r="P277" s="6"/>
      <c r="Q277" s="6"/>
      <c r="R277" s="6"/>
      <c r="S277" s="6"/>
      <c r="T277" s="6"/>
      <c r="U277" s="6"/>
      <c r="V277" s="6"/>
      <c r="W277" s="6"/>
      <c r="X277" s="6"/>
      <c r="Y277" s="6"/>
      <c r="Z277" s="6"/>
    </row>
    <row r="278" spans="1:26" ht="15.75" customHeight="1" x14ac:dyDescent="0.35">
      <c r="A278" s="1"/>
      <c r="B278" s="6"/>
      <c r="C278" s="20"/>
      <c r="D278" s="41"/>
      <c r="E278" s="6"/>
      <c r="F278" s="6"/>
      <c r="G278" s="6"/>
      <c r="H278" s="19"/>
      <c r="I278" s="19"/>
      <c r="J278" s="20"/>
      <c r="K278" s="6"/>
      <c r="L278" s="6"/>
      <c r="M278" s="1"/>
      <c r="N278" s="6"/>
      <c r="O278" s="6"/>
      <c r="P278" s="6"/>
      <c r="Q278" s="6"/>
      <c r="R278" s="6"/>
      <c r="S278" s="6"/>
      <c r="T278" s="6"/>
      <c r="U278" s="6"/>
      <c r="V278" s="6"/>
      <c r="W278" s="6"/>
      <c r="X278" s="6"/>
      <c r="Y278" s="6"/>
      <c r="Z278" s="6"/>
    </row>
    <row r="279" spans="1:26" ht="15.75" customHeight="1" x14ac:dyDescent="0.35">
      <c r="A279" s="1"/>
      <c r="B279" s="6"/>
      <c r="C279" s="20"/>
      <c r="D279" s="41"/>
      <c r="E279" s="6"/>
      <c r="F279" s="6"/>
      <c r="G279" s="6"/>
      <c r="H279" s="19"/>
      <c r="I279" s="19"/>
      <c r="J279" s="20"/>
      <c r="K279" s="6"/>
      <c r="L279" s="6"/>
      <c r="M279" s="1"/>
      <c r="N279" s="6"/>
      <c r="O279" s="6"/>
      <c r="P279" s="6"/>
      <c r="Q279" s="6"/>
      <c r="R279" s="6"/>
      <c r="S279" s="6"/>
      <c r="T279" s="6"/>
      <c r="U279" s="6"/>
      <c r="V279" s="6"/>
      <c r="W279" s="6"/>
      <c r="X279" s="6"/>
      <c r="Y279" s="6"/>
      <c r="Z279" s="6"/>
    </row>
    <row r="280" spans="1:26" ht="15.75" customHeight="1" x14ac:dyDescent="0.35">
      <c r="A280" s="1"/>
      <c r="B280" s="6"/>
      <c r="C280" s="20"/>
      <c r="D280" s="41"/>
      <c r="E280" s="6"/>
      <c r="F280" s="6"/>
      <c r="G280" s="6"/>
      <c r="H280" s="19"/>
      <c r="I280" s="19"/>
      <c r="J280" s="20"/>
      <c r="K280" s="6"/>
      <c r="L280" s="6"/>
      <c r="M280" s="1"/>
      <c r="N280" s="6"/>
      <c r="O280" s="6"/>
      <c r="P280" s="6"/>
      <c r="Q280" s="6"/>
      <c r="R280" s="6"/>
      <c r="S280" s="6"/>
      <c r="T280" s="6"/>
      <c r="U280" s="6"/>
      <c r="V280" s="6"/>
      <c r="W280" s="6"/>
      <c r="X280" s="6"/>
      <c r="Y280" s="6"/>
      <c r="Z280" s="6"/>
    </row>
    <row r="281" spans="1:26" ht="15.75" customHeight="1" x14ac:dyDescent="0.35">
      <c r="A281" s="1"/>
      <c r="B281" s="6"/>
      <c r="C281" s="20"/>
      <c r="D281" s="41"/>
      <c r="E281" s="6"/>
      <c r="F281" s="6"/>
      <c r="G281" s="6"/>
      <c r="H281" s="19"/>
      <c r="I281" s="19"/>
      <c r="J281" s="20"/>
      <c r="K281" s="6"/>
      <c r="L281" s="6"/>
      <c r="M281" s="1"/>
      <c r="N281" s="6"/>
      <c r="O281" s="6"/>
      <c r="P281" s="6"/>
      <c r="Q281" s="6"/>
      <c r="R281" s="6"/>
      <c r="S281" s="6"/>
      <c r="T281" s="6"/>
      <c r="U281" s="6"/>
      <c r="V281" s="6"/>
      <c r="W281" s="6"/>
      <c r="X281" s="6"/>
      <c r="Y281" s="6"/>
      <c r="Z281" s="6"/>
    </row>
    <row r="282" spans="1:26" ht="15.75" customHeight="1" x14ac:dyDescent="0.35">
      <c r="A282" s="1"/>
      <c r="B282" s="6"/>
      <c r="C282" s="20"/>
      <c r="D282" s="41"/>
      <c r="E282" s="6"/>
      <c r="F282" s="6"/>
      <c r="G282" s="6"/>
      <c r="H282" s="19"/>
      <c r="I282" s="19"/>
      <c r="J282" s="20"/>
      <c r="K282" s="6"/>
      <c r="L282" s="6"/>
      <c r="M282" s="1"/>
      <c r="N282" s="6"/>
      <c r="O282" s="6"/>
      <c r="P282" s="6"/>
      <c r="Q282" s="6"/>
      <c r="R282" s="6"/>
      <c r="S282" s="6"/>
      <c r="T282" s="6"/>
      <c r="U282" s="6"/>
      <c r="V282" s="6"/>
      <c r="W282" s="6"/>
      <c r="X282" s="6"/>
      <c r="Y282" s="6"/>
      <c r="Z282" s="6"/>
    </row>
    <row r="283" spans="1:26" ht="15.75" customHeight="1" x14ac:dyDescent="0.35">
      <c r="A283" s="1"/>
      <c r="B283" s="6"/>
      <c r="C283" s="20"/>
      <c r="D283" s="41"/>
      <c r="E283" s="6"/>
      <c r="F283" s="6"/>
      <c r="G283" s="6"/>
      <c r="H283" s="19"/>
      <c r="I283" s="19"/>
      <c r="J283" s="20"/>
      <c r="K283" s="6"/>
      <c r="L283" s="6"/>
      <c r="M283" s="1"/>
      <c r="N283" s="6"/>
      <c r="O283" s="6"/>
      <c r="P283" s="6"/>
      <c r="Q283" s="6"/>
      <c r="R283" s="6"/>
      <c r="S283" s="6"/>
      <c r="T283" s="6"/>
      <c r="U283" s="6"/>
      <c r="V283" s="6"/>
      <c r="W283" s="6"/>
      <c r="X283" s="6"/>
      <c r="Y283" s="6"/>
      <c r="Z283" s="6"/>
    </row>
    <row r="284" spans="1:26" ht="15.75" customHeight="1" x14ac:dyDescent="0.35">
      <c r="A284" s="1"/>
      <c r="B284" s="6"/>
      <c r="C284" s="20"/>
      <c r="D284" s="41"/>
      <c r="E284" s="6"/>
      <c r="F284" s="6"/>
      <c r="G284" s="6"/>
      <c r="H284" s="19"/>
      <c r="I284" s="19"/>
      <c r="J284" s="20"/>
      <c r="K284" s="6"/>
      <c r="L284" s="6"/>
      <c r="M284" s="1"/>
      <c r="N284" s="6"/>
      <c r="O284" s="6"/>
      <c r="P284" s="6"/>
      <c r="Q284" s="6"/>
      <c r="R284" s="6"/>
      <c r="S284" s="6"/>
      <c r="T284" s="6"/>
      <c r="U284" s="6"/>
      <c r="V284" s="6"/>
      <c r="W284" s="6"/>
      <c r="X284" s="6"/>
      <c r="Y284" s="6"/>
      <c r="Z284" s="6"/>
    </row>
    <row r="285" spans="1:26" ht="15.75" customHeight="1" x14ac:dyDescent="0.35">
      <c r="A285" s="1"/>
      <c r="B285" s="6"/>
      <c r="C285" s="20"/>
      <c r="D285" s="41"/>
      <c r="E285" s="6"/>
      <c r="F285" s="6"/>
      <c r="G285" s="6"/>
      <c r="H285" s="19"/>
      <c r="I285" s="19"/>
      <c r="J285" s="20"/>
      <c r="K285" s="6"/>
      <c r="L285" s="6"/>
      <c r="M285" s="1"/>
      <c r="N285" s="6"/>
      <c r="O285" s="6"/>
      <c r="P285" s="6"/>
      <c r="Q285" s="6"/>
      <c r="R285" s="6"/>
      <c r="S285" s="6"/>
      <c r="T285" s="6"/>
      <c r="U285" s="6"/>
      <c r="V285" s="6"/>
      <c r="W285" s="6"/>
      <c r="X285" s="6"/>
      <c r="Y285" s="6"/>
      <c r="Z285" s="6"/>
    </row>
    <row r="286" spans="1:26" ht="15.75" customHeight="1" x14ac:dyDescent="0.35">
      <c r="A286" s="1"/>
      <c r="B286" s="6"/>
      <c r="C286" s="20"/>
      <c r="D286" s="41"/>
      <c r="E286" s="6"/>
      <c r="F286" s="6"/>
      <c r="G286" s="6"/>
      <c r="H286" s="19"/>
      <c r="I286" s="19"/>
      <c r="J286" s="20"/>
      <c r="K286" s="6"/>
      <c r="L286" s="6"/>
      <c r="M286" s="1"/>
      <c r="N286" s="6"/>
      <c r="O286" s="6"/>
      <c r="P286" s="6"/>
      <c r="Q286" s="6"/>
      <c r="R286" s="6"/>
      <c r="S286" s="6"/>
      <c r="T286" s="6"/>
      <c r="U286" s="6"/>
      <c r="V286" s="6"/>
      <c r="W286" s="6"/>
      <c r="X286" s="6"/>
      <c r="Y286" s="6"/>
      <c r="Z286" s="6"/>
    </row>
    <row r="287" spans="1:26" ht="15.75" customHeight="1" x14ac:dyDescent="0.35">
      <c r="A287" s="1"/>
      <c r="B287" s="6"/>
      <c r="C287" s="20"/>
      <c r="D287" s="41"/>
      <c r="E287" s="6"/>
      <c r="F287" s="6"/>
      <c r="G287" s="6"/>
      <c r="H287" s="19"/>
      <c r="I287" s="19"/>
      <c r="J287" s="20"/>
      <c r="K287" s="6"/>
      <c r="L287" s="6"/>
      <c r="M287" s="1"/>
      <c r="N287" s="6"/>
      <c r="O287" s="6"/>
      <c r="P287" s="6"/>
      <c r="Q287" s="6"/>
      <c r="R287" s="6"/>
      <c r="S287" s="6"/>
      <c r="T287" s="6"/>
      <c r="U287" s="6"/>
      <c r="V287" s="6"/>
      <c r="W287" s="6"/>
      <c r="X287" s="6"/>
      <c r="Y287" s="6"/>
      <c r="Z287" s="6"/>
    </row>
    <row r="288" spans="1:26" ht="15.75" customHeight="1" x14ac:dyDescent="0.35">
      <c r="A288" s="1"/>
      <c r="B288" s="6"/>
      <c r="C288" s="20"/>
      <c r="D288" s="41"/>
      <c r="E288" s="6"/>
      <c r="F288" s="6"/>
      <c r="G288" s="6"/>
      <c r="H288" s="19"/>
      <c r="I288" s="19"/>
      <c r="J288" s="20"/>
      <c r="K288" s="6"/>
      <c r="L288" s="6"/>
      <c r="M288" s="1"/>
      <c r="N288" s="6"/>
      <c r="O288" s="6"/>
      <c r="P288" s="6"/>
      <c r="Q288" s="6"/>
      <c r="R288" s="6"/>
      <c r="S288" s="6"/>
      <c r="T288" s="6"/>
      <c r="U288" s="6"/>
      <c r="V288" s="6"/>
      <c r="W288" s="6"/>
      <c r="X288" s="6"/>
      <c r="Y288" s="6"/>
      <c r="Z288" s="6"/>
    </row>
    <row r="289" spans="1:26" ht="15.75" customHeight="1" x14ac:dyDescent="0.35">
      <c r="A289" s="1"/>
      <c r="B289" s="6"/>
      <c r="C289" s="20"/>
      <c r="D289" s="41"/>
      <c r="E289" s="6"/>
      <c r="F289" s="6"/>
      <c r="G289" s="6"/>
      <c r="H289" s="19"/>
      <c r="I289" s="19"/>
      <c r="J289" s="20"/>
      <c r="K289" s="6"/>
      <c r="L289" s="6"/>
      <c r="M289" s="1"/>
      <c r="N289" s="6"/>
      <c r="O289" s="6"/>
      <c r="P289" s="6"/>
      <c r="Q289" s="6"/>
      <c r="R289" s="6"/>
      <c r="S289" s="6"/>
      <c r="T289" s="6"/>
      <c r="U289" s="6"/>
      <c r="V289" s="6"/>
      <c r="W289" s="6"/>
      <c r="X289" s="6"/>
      <c r="Y289" s="6"/>
      <c r="Z289" s="6"/>
    </row>
    <row r="290" spans="1:26" ht="15.75" customHeight="1" x14ac:dyDescent="0.35">
      <c r="A290" s="1"/>
      <c r="B290" s="6"/>
      <c r="C290" s="20"/>
      <c r="D290" s="41"/>
      <c r="E290" s="6"/>
      <c r="F290" s="6"/>
      <c r="G290" s="6"/>
      <c r="H290" s="19"/>
      <c r="I290" s="19"/>
      <c r="J290" s="20"/>
      <c r="K290" s="6"/>
      <c r="L290" s="6"/>
      <c r="M290" s="1"/>
      <c r="N290" s="6"/>
      <c r="O290" s="6"/>
      <c r="P290" s="6"/>
      <c r="Q290" s="6"/>
      <c r="R290" s="6"/>
      <c r="S290" s="6"/>
      <c r="T290" s="6"/>
      <c r="U290" s="6"/>
      <c r="V290" s="6"/>
      <c r="W290" s="6"/>
      <c r="X290" s="6"/>
      <c r="Y290" s="6"/>
      <c r="Z290" s="6"/>
    </row>
    <row r="291" spans="1:26" ht="15.75" customHeight="1" x14ac:dyDescent="0.35">
      <c r="A291" s="1"/>
      <c r="B291" s="6"/>
      <c r="C291" s="20"/>
      <c r="D291" s="41"/>
      <c r="E291" s="6"/>
      <c r="F291" s="6"/>
      <c r="G291" s="6"/>
      <c r="H291" s="19"/>
      <c r="I291" s="19"/>
      <c r="J291" s="20"/>
      <c r="K291" s="6"/>
      <c r="L291" s="6"/>
      <c r="M291" s="1"/>
      <c r="N291" s="6"/>
      <c r="O291" s="6"/>
      <c r="P291" s="6"/>
      <c r="Q291" s="6"/>
      <c r="R291" s="6"/>
      <c r="S291" s="6"/>
      <c r="T291" s="6"/>
      <c r="U291" s="6"/>
      <c r="V291" s="6"/>
      <c r="W291" s="6"/>
      <c r="X291" s="6"/>
      <c r="Y291" s="6"/>
      <c r="Z291" s="6"/>
    </row>
    <row r="292" spans="1:26" ht="15.75" customHeight="1" x14ac:dyDescent="0.35">
      <c r="A292" s="1"/>
      <c r="B292" s="6"/>
      <c r="C292" s="20"/>
      <c r="D292" s="41"/>
      <c r="E292" s="6"/>
      <c r="F292" s="6"/>
      <c r="G292" s="6"/>
      <c r="H292" s="19"/>
      <c r="I292" s="19"/>
      <c r="J292" s="20"/>
      <c r="K292" s="6"/>
      <c r="L292" s="6"/>
      <c r="M292" s="1"/>
      <c r="N292" s="6"/>
      <c r="O292" s="6"/>
      <c r="P292" s="6"/>
      <c r="Q292" s="6"/>
      <c r="R292" s="6"/>
      <c r="S292" s="6"/>
      <c r="T292" s="6"/>
      <c r="U292" s="6"/>
      <c r="V292" s="6"/>
      <c r="W292" s="6"/>
      <c r="X292" s="6"/>
      <c r="Y292" s="6"/>
      <c r="Z292" s="6"/>
    </row>
    <row r="293" spans="1:26" ht="15.75" customHeight="1" x14ac:dyDescent="0.35">
      <c r="A293" s="1"/>
      <c r="B293" s="6"/>
      <c r="C293" s="20"/>
      <c r="D293" s="41"/>
      <c r="E293" s="6"/>
      <c r="F293" s="6"/>
      <c r="G293" s="6"/>
      <c r="H293" s="19"/>
      <c r="I293" s="19"/>
      <c r="J293" s="20"/>
      <c r="K293" s="6"/>
      <c r="L293" s="6"/>
      <c r="M293" s="1"/>
      <c r="N293" s="6"/>
      <c r="O293" s="6"/>
      <c r="P293" s="6"/>
      <c r="Q293" s="6"/>
      <c r="R293" s="6"/>
      <c r="S293" s="6"/>
      <c r="T293" s="6"/>
      <c r="U293" s="6"/>
      <c r="V293" s="6"/>
      <c r="W293" s="6"/>
      <c r="X293" s="6"/>
      <c r="Y293" s="6"/>
      <c r="Z293" s="6"/>
    </row>
    <row r="294" spans="1:26" ht="15.75" customHeight="1" x14ac:dyDescent="0.35">
      <c r="A294" s="1"/>
      <c r="B294" s="6"/>
      <c r="C294" s="20"/>
      <c r="D294" s="41"/>
      <c r="E294" s="6"/>
      <c r="F294" s="6"/>
      <c r="G294" s="6"/>
      <c r="H294" s="19"/>
      <c r="I294" s="19"/>
      <c r="J294" s="20"/>
      <c r="K294" s="6"/>
      <c r="L294" s="6"/>
      <c r="M294" s="1"/>
      <c r="N294" s="6"/>
      <c r="O294" s="6"/>
      <c r="P294" s="6"/>
      <c r="Q294" s="6"/>
      <c r="R294" s="6"/>
      <c r="S294" s="6"/>
      <c r="T294" s="6"/>
      <c r="U294" s="6"/>
      <c r="V294" s="6"/>
      <c r="W294" s="6"/>
      <c r="X294" s="6"/>
      <c r="Y294" s="6"/>
      <c r="Z294" s="6"/>
    </row>
    <row r="295" spans="1:26" ht="15.75" customHeight="1" x14ac:dyDescent="0.35">
      <c r="A295" s="1"/>
      <c r="B295" s="6"/>
      <c r="C295" s="20"/>
      <c r="D295" s="41"/>
      <c r="E295" s="6"/>
      <c r="F295" s="6"/>
      <c r="G295" s="6"/>
      <c r="H295" s="19"/>
      <c r="I295" s="19"/>
      <c r="J295" s="20"/>
      <c r="K295" s="6"/>
      <c r="L295" s="6"/>
      <c r="M295" s="1"/>
      <c r="N295" s="6"/>
      <c r="O295" s="6"/>
      <c r="P295" s="6"/>
      <c r="Q295" s="6"/>
      <c r="R295" s="6"/>
      <c r="S295" s="6"/>
      <c r="T295" s="6"/>
      <c r="U295" s="6"/>
      <c r="V295" s="6"/>
      <c r="W295" s="6"/>
      <c r="X295" s="6"/>
      <c r="Y295" s="6"/>
      <c r="Z295" s="6"/>
    </row>
    <row r="296" spans="1:26" ht="15.75" customHeight="1" x14ac:dyDescent="0.35">
      <c r="A296" s="1"/>
      <c r="B296" s="6"/>
      <c r="C296" s="20"/>
      <c r="D296" s="41"/>
      <c r="E296" s="6"/>
      <c r="F296" s="6"/>
      <c r="G296" s="6"/>
      <c r="H296" s="19"/>
      <c r="I296" s="19"/>
      <c r="J296" s="20"/>
      <c r="K296" s="6"/>
      <c r="L296" s="6"/>
      <c r="M296" s="1"/>
      <c r="N296" s="6"/>
      <c r="O296" s="6"/>
      <c r="P296" s="6"/>
      <c r="Q296" s="6"/>
      <c r="R296" s="6"/>
      <c r="S296" s="6"/>
      <c r="T296" s="6"/>
      <c r="U296" s="6"/>
      <c r="V296" s="6"/>
      <c r="W296" s="6"/>
      <c r="X296" s="6"/>
      <c r="Y296" s="6"/>
      <c r="Z296" s="6"/>
    </row>
    <row r="297" spans="1:26" ht="15.75" customHeight="1" x14ac:dyDescent="0.35">
      <c r="A297" s="1"/>
      <c r="B297" s="6"/>
      <c r="C297" s="20"/>
      <c r="D297" s="41"/>
      <c r="E297" s="6"/>
      <c r="F297" s="6"/>
      <c r="G297" s="6"/>
      <c r="H297" s="19"/>
      <c r="I297" s="19"/>
      <c r="J297" s="20"/>
      <c r="K297" s="6"/>
      <c r="L297" s="6"/>
      <c r="M297" s="1"/>
      <c r="N297" s="6"/>
      <c r="O297" s="6"/>
      <c r="P297" s="6"/>
      <c r="Q297" s="6"/>
      <c r="R297" s="6"/>
      <c r="S297" s="6"/>
      <c r="T297" s="6"/>
      <c r="U297" s="6"/>
      <c r="V297" s="6"/>
      <c r="W297" s="6"/>
      <c r="X297" s="6"/>
      <c r="Y297" s="6"/>
      <c r="Z297" s="6"/>
    </row>
    <row r="298" spans="1:26" ht="15.75" customHeight="1" x14ac:dyDescent="0.35">
      <c r="A298" s="1"/>
      <c r="B298" s="6"/>
      <c r="C298" s="20"/>
      <c r="D298" s="41"/>
      <c r="E298" s="6"/>
      <c r="F298" s="6"/>
      <c r="G298" s="6"/>
      <c r="H298" s="19"/>
      <c r="I298" s="19"/>
      <c r="J298" s="20"/>
      <c r="K298" s="6"/>
      <c r="L298" s="6"/>
      <c r="M298" s="1"/>
      <c r="N298" s="6"/>
      <c r="O298" s="6"/>
      <c r="P298" s="6"/>
      <c r="Q298" s="6"/>
      <c r="R298" s="6"/>
      <c r="S298" s="6"/>
      <c r="T298" s="6"/>
      <c r="U298" s="6"/>
      <c r="V298" s="6"/>
      <c r="W298" s="6"/>
      <c r="X298" s="6"/>
      <c r="Y298" s="6"/>
      <c r="Z298" s="6"/>
    </row>
    <row r="299" spans="1:26" ht="15.75" customHeight="1" x14ac:dyDescent="0.35">
      <c r="A299" s="1"/>
      <c r="B299" s="6"/>
      <c r="C299" s="20"/>
      <c r="D299" s="41"/>
      <c r="E299" s="6"/>
      <c r="F299" s="6"/>
      <c r="G299" s="6"/>
      <c r="H299" s="19"/>
      <c r="I299" s="19"/>
      <c r="J299" s="20"/>
      <c r="K299" s="6"/>
      <c r="L299" s="6"/>
      <c r="M299" s="1"/>
      <c r="N299" s="6"/>
      <c r="O299" s="6"/>
      <c r="P299" s="6"/>
      <c r="Q299" s="6"/>
      <c r="R299" s="6"/>
      <c r="S299" s="6"/>
      <c r="T299" s="6"/>
      <c r="U299" s="6"/>
      <c r="V299" s="6"/>
      <c r="W299" s="6"/>
      <c r="X299" s="6"/>
      <c r="Y299" s="6"/>
      <c r="Z299" s="6"/>
    </row>
    <row r="300" spans="1:26" ht="15.75" customHeight="1" x14ac:dyDescent="0.35">
      <c r="A300" s="1"/>
      <c r="B300" s="6"/>
      <c r="C300" s="20"/>
      <c r="D300" s="41"/>
      <c r="E300" s="6"/>
      <c r="F300" s="6"/>
      <c r="G300" s="6"/>
      <c r="H300" s="19"/>
      <c r="I300" s="19"/>
      <c r="J300" s="20"/>
      <c r="K300" s="6"/>
      <c r="L300" s="6"/>
      <c r="M300" s="1"/>
      <c r="N300" s="6"/>
      <c r="O300" s="6"/>
      <c r="P300" s="6"/>
      <c r="Q300" s="6"/>
      <c r="R300" s="6"/>
      <c r="S300" s="6"/>
      <c r="T300" s="6"/>
      <c r="U300" s="6"/>
      <c r="V300" s="6"/>
      <c r="W300" s="6"/>
      <c r="X300" s="6"/>
      <c r="Y300" s="6"/>
      <c r="Z300" s="6"/>
    </row>
    <row r="301" spans="1:26" ht="15.75" customHeight="1" x14ac:dyDescent="0.35">
      <c r="A301" s="1"/>
      <c r="B301" s="6"/>
      <c r="C301" s="20"/>
      <c r="D301" s="41"/>
      <c r="E301" s="6"/>
      <c r="F301" s="6"/>
      <c r="G301" s="6"/>
      <c r="H301" s="19"/>
      <c r="I301" s="19"/>
      <c r="J301" s="20"/>
      <c r="K301" s="6"/>
      <c r="L301" s="6"/>
      <c r="M301" s="1"/>
      <c r="N301" s="6"/>
      <c r="O301" s="6"/>
      <c r="P301" s="6"/>
      <c r="Q301" s="6"/>
      <c r="R301" s="6"/>
      <c r="S301" s="6"/>
      <c r="T301" s="6"/>
      <c r="U301" s="6"/>
      <c r="V301" s="6"/>
      <c r="W301" s="6"/>
      <c r="X301" s="6"/>
      <c r="Y301" s="6"/>
      <c r="Z301" s="6"/>
    </row>
    <row r="302" spans="1:26" ht="15.75" customHeight="1" x14ac:dyDescent="0.35">
      <c r="A302" s="1"/>
      <c r="B302" s="6"/>
      <c r="C302" s="20"/>
      <c r="D302" s="41"/>
      <c r="E302" s="6"/>
      <c r="F302" s="6"/>
      <c r="G302" s="6"/>
      <c r="H302" s="19"/>
      <c r="I302" s="19"/>
      <c r="J302" s="20"/>
      <c r="K302" s="6"/>
      <c r="L302" s="6"/>
      <c r="M302" s="1"/>
      <c r="N302" s="6"/>
      <c r="O302" s="6"/>
      <c r="P302" s="6"/>
      <c r="Q302" s="6"/>
      <c r="R302" s="6"/>
      <c r="S302" s="6"/>
      <c r="T302" s="6"/>
      <c r="U302" s="6"/>
      <c r="V302" s="6"/>
      <c r="W302" s="6"/>
      <c r="X302" s="6"/>
      <c r="Y302" s="6"/>
      <c r="Z302" s="6"/>
    </row>
    <row r="303" spans="1:26" ht="15.75" customHeight="1" x14ac:dyDescent="0.35">
      <c r="A303" s="1"/>
      <c r="B303" s="6"/>
      <c r="C303" s="20"/>
      <c r="D303" s="41"/>
      <c r="E303" s="6"/>
      <c r="F303" s="6"/>
      <c r="G303" s="6"/>
      <c r="H303" s="19"/>
      <c r="I303" s="19"/>
      <c r="J303" s="20"/>
      <c r="K303" s="6"/>
      <c r="L303" s="6"/>
      <c r="M303" s="1"/>
      <c r="N303" s="6"/>
      <c r="O303" s="6"/>
      <c r="P303" s="6"/>
      <c r="Q303" s="6"/>
      <c r="R303" s="6"/>
      <c r="S303" s="6"/>
      <c r="T303" s="6"/>
      <c r="U303" s="6"/>
      <c r="V303" s="6"/>
      <c r="W303" s="6"/>
      <c r="X303" s="6"/>
      <c r="Y303" s="6"/>
      <c r="Z303" s="6"/>
    </row>
    <row r="304" spans="1:26" ht="15.75" customHeight="1" x14ac:dyDescent="0.35">
      <c r="A304" s="1"/>
      <c r="B304" s="6"/>
      <c r="C304" s="20"/>
      <c r="D304" s="41"/>
      <c r="E304" s="6"/>
      <c r="F304" s="6"/>
      <c r="G304" s="6"/>
      <c r="H304" s="19"/>
      <c r="I304" s="19"/>
      <c r="J304" s="20"/>
      <c r="K304" s="6"/>
      <c r="L304" s="6"/>
      <c r="M304" s="1"/>
      <c r="N304" s="6"/>
      <c r="O304" s="6"/>
      <c r="P304" s="6"/>
      <c r="Q304" s="6"/>
      <c r="R304" s="6"/>
      <c r="S304" s="6"/>
      <c r="T304" s="6"/>
      <c r="U304" s="6"/>
      <c r="V304" s="6"/>
      <c r="W304" s="6"/>
      <c r="X304" s="6"/>
      <c r="Y304" s="6"/>
      <c r="Z304" s="6"/>
    </row>
    <row r="305" spans="1:26" ht="15.75" customHeight="1" x14ac:dyDescent="0.35">
      <c r="A305" s="1"/>
      <c r="B305" s="6"/>
      <c r="C305" s="20"/>
      <c r="D305" s="41"/>
      <c r="E305" s="6"/>
      <c r="F305" s="6"/>
      <c r="G305" s="6"/>
      <c r="H305" s="19"/>
      <c r="I305" s="19"/>
      <c r="J305" s="20"/>
      <c r="K305" s="6"/>
      <c r="L305" s="6"/>
      <c r="M305" s="1"/>
      <c r="N305" s="6"/>
      <c r="O305" s="6"/>
      <c r="P305" s="6"/>
      <c r="Q305" s="6"/>
      <c r="R305" s="6"/>
      <c r="S305" s="6"/>
      <c r="T305" s="6"/>
      <c r="U305" s="6"/>
      <c r="V305" s="6"/>
      <c r="W305" s="6"/>
      <c r="X305" s="6"/>
      <c r="Y305" s="6"/>
      <c r="Z305" s="6"/>
    </row>
    <row r="306" spans="1:26" ht="15.75" customHeight="1" x14ac:dyDescent="0.35">
      <c r="A306" s="1"/>
      <c r="B306" s="6"/>
      <c r="C306" s="20"/>
      <c r="D306" s="41"/>
      <c r="E306" s="6"/>
      <c r="F306" s="6"/>
      <c r="G306" s="6"/>
      <c r="H306" s="19"/>
      <c r="I306" s="19"/>
      <c r="J306" s="20"/>
      <c r="K306" s="6"/>
      <c r="L306" s="6"/>
      <c r="M306" s="1"/>
      <c r="N306" s="6"/>
      <c r="O306" s="6"/>
      <c r="P306" s="6"/>
      <c r="Q306" s="6"/>
      <c r="R306" s="6"/>
      <c r="S306" s="6"/>
      <c r="T306" s="6"/>
      <c r="U306" s="6"/>
      <c r="V306" s="6"/>
      <c r="W306" s="6"/>
      <c r="X306" s="6"/>
      <c r="Y306" s="6"/>
      <c r="Z306" s="6"/>
    </row>
    <row r="307" spans="1:26" ht="15.75" customHeight="1" x14ac:dyDescent="0.35">
      <c r="A307" s="1"/>
      <c r="B307" s="6"/>
      <c r="C307" s="20"/>
      <c r="D307" s="41"/>
      <c r="E307" s="6"/>
      <c r="F307" s="6"/>
      <c r="G307" s="6"/>
      <c r="H307" s="19"/>
      <c r="I307" s="19"/>
      <c r="J307" s="20"/>
      <c r="K307" s="6"/>
      <c r="L307" s="6"/>
      <c r="M307" s="1"/>
      <c r="N307" s="6"/>
      <c r="O307" s="6"/>
      <c r="P307" s="6"/>
      <c r="Q307" s="6"/>
      <c r="R307" s="6"/>
      <c r="S307" s="6"/>
      <c r="T307" s="6"/>
      <c r="U307" s="6"/>
      <c r="V307" s="6"/>
      <c r="W307" s="6"/>
      <c r="X307" s="6"/>
      <c r="Y307" s="6"/>
      <c r="Z307" s="6"/>
    </row>
    <row r="308" spans="1:26" ht="15.75" customHeight="1" x14ac:dyDescent="0.35">
      <c r="A308" s="1"/>
      <c r="B308" s="6"/>
      <c r="C308" s="20"/>
      <c r="D308" s="41"/>
      <c r="E308" s="6"/>
      <c r="F308" s="6"/>
      <c r="G308" s="6"/>
      <c r="H308" s="19"/>
      <c r="I308" s="19"/>
      <c r="J308" s="20"/>
      <c r="K308" s="6"/>
      <c r="L308" s="6"/>
      <c r="M308" s="1"/>
      <c r="N308" s="6"/>
      <c r="O308" s="6"/>
      <c r="P308" s="6"/>
      <c r="Q308" s="6"/>
      <c r="R308" s="6"/>
      <c r="S308" s="6"/>
      <c r="T308" s="6"/>
      <c r="U308" s="6"/>
      <c r="V308" s="6"/>
      <c r="W308" s="6"/>
      <c r="X308" s="6"/>
      <c r="Y308" s="6"/>
      <c r="Z308" s="6"/>
    </row>
    <row r="309" spans="1:26" ht="15.75" customHeight="1" x14ac:dyDescent="0.35">
      <c r="A309" s="1"/>
      <c r="B309" s="6"/>
      <c r="C309" s="20"/>
      <c r="D309" s="41"/>
      <c r="E309" s="6"/>
      <c r="F309" s="6"/>
      <c r="G309" s="6"/>
      <c r="H309" s="19"/>
      <c r="I309" s="19"/>
      <c r="J309" s="20"/>
      <c r="K309" s="6"/>
      <c r="L309" s="6"/>
      <c r="M309" s="1"/>
      <c r="N309" s="6"/>
      <c r="O309" s="6"/>
      <c r="P309" s="6"/>
      <c r="Q309" s="6"/>
      <c r="R309" s="6"/>
      <c r="S309" s="6"/>
      <c r="T309" s="6"/>
      <c r="U309" s="6"/>
      <c r="V309" s="6"/>
      <c r="W309" s="6"/>
      <c r="X309" s="6"/>
      <c r="Y309" s="6"/>
      <c r="Z309" s="6"/>
    </row>
    <row r="310" spans="1:26" ht="15.75" customHeight="1" x14ac:dyDescent="0.35">
      <c r="A310" s="1"/>
      <c r="B310" s="6"/>
      <c r="C310" s="20"/>
      <c r="D310" s="41"/>
      <c r="E310" s="6"/>
      <c r="F310" s="6"/>
      <c r="G310" s="6"/>
      <c r="H310" s="19"/>
      <c r="I310" s="19"/>
      <c r="J310" s="20"/>
      <c r="K310" s="6"/>
      <c r="L310" s="6"/>
      <c r="M310" s="1"/>
      <c r="N310" s="6"/>
      <c r="O310" s="6"/>
      <c r="P310" s="6"/>
      <c r="Q310" s="6"/>
      <c r="R310" s="6"/>
      <c r="S310" s="6"/>
      <c r="T310" s="6"/>
      <c r="U310" s="6"/>
      <c r="V310" s="6"/>
      <c r="W310" s="6"/>
      <c r="X310" s="6"/>
      <c r="Y310" s="6"/>
      <c r="Z310" s="6"/>
    </row>
    <row r="311" spans="1:26" ht="15.75" customHeight="1" x14ac:dyDescent="0.35">
      <c r="A311" s="1"/>
      <c r="B311" s="6"/>
      <c r="C311" s="20"/>
      <c r="D311" s="41"/>
      <c r="E311" s="6"/>
      <c r="F311" s="6"/>
      <c r="G311" s="6"/>
      <c r="H311" s="19"/>
      <c r="I311" s="19"/>
      <c r="J311" s="20"/>
      <c r="K311" s="6"/>
      <c r="L311" s="6"/>
      <c r="M311" s="1"/>
      <c r="N311" s="6"/>
      <c r="O311" s="6"/>
      <c r="P311" s="6"/>
      <c r="Q311" s="6"/>
      <c r="R311" s="6"/>
      <c r="S311" s="6"/>
      <c r="T311" s="6"/>
      <c r="U311" s="6"/>
      <c r="V311" s="6"/>
      <c r="W311" s="6"/>
      <c r="X311" s="6"/>
      <c r="Y311" s="6"/>
      <c r="Z311" s="6"/>
    </row>
    <row r="312" spans="1:26" ht="15.75" customHeight="1" x14ac:dyDescent="0.35">
      <c r="A312" s="1"/>
      <c r="B312" s="6"/>
      <c r="C312" s="20"/>
      <c r="D312" s="41"/>
      <c r="E312" s="6"/>
      <c r="F312" s="6"/>
      <c r="G312" s="6"/>
      <c r="H312" s="19"/>
      <c r="I312" s="19"/>
      <c r="J312" s="20"/>
      <c r="K312" s="6"/>
      <c r="L312" s="6"/>
      <c r="M312" s="1"/>
      <c r="N312" s="6"/>
      <c r="O312" s="6"/>
      <c r="P312" s="6"/>
      <c r="Q312" s="6"/>
      <c r="R312" s="6"/>
      <c r="S312" s="6"/>
      <c r="T312" s="6"/>
      <c r="U312" s="6"/>
      <c r="V312" s="6"/>
      <c r="W312" s="6"/>
      <c r="X312" s="6"/>
      <c r="Y312" s="6"/>
      <c r="Z312" s="6"/>
    </row>
    <row r="313" spans="1:26" ht="15.75" customHeight="1" x14ac:dyDescent="0.35">
      <c r="A313" s="1"/>
      <c r="B313" s="6"/>
      <c r="C313" s="20"/>
      <c r="D313" s="41"/>
      <c r="E313" s="6"/>
      <c r="F313" s="6"/>
      <c r="G313" s="6"/>
      <c r="H313" s="19"/>
      <c r="I313" s="19"/>
      <c r="J313" s="20"/>
      <c r="K313" s="6"/>
      <c r="L313" s="6"/>
      <c r="M313" s="1"/>
      <c r="N313" s="6"/>
      <c r="O313" s="6"/>
      <c r="P313" s="6"/>
      <c r="Q313" s="6"/>
      <c r="R313" s="6"/>
      <c r="S313" s="6"/>
      <c r="T313" s="6"/>
      <c r="U313" s="6"/>
      <c r="V313" s="6"/>
      <c r="W313" s="6"/>
      <c r="X313" s="6"/>
      <c r="Y313" s="6"/>
      <c r="Z313" s="6"/>
    </row>
    <row r="314" spans="1:26" ht="15.75" customHeight="1" x14ac:dyDescent="0.35">
      <c r="A314" s="1"/>
      <c r="B314" s="6"/>
      <c r="C314" s="20"/>
      <c r="D314" s="41"/>
      <c r="E314" s="6"/>
      <c r="F314" s="6"/>
      <c r="G314" s="6"/>
      <c r="H314" s="19"/>
      <c r="I314" s="19"/>
      <c r="J314" s="20"/>
      <c r="K314" s="6"/>
      <c r="L314" s="6"/>
      <c r="M314" s="1"/>
      <c r="N314" s="6"/>
      <c r="O314" s="6"/>
      <c r="P314" s="6"/>
      <c r="Q314" s="6"/>
      <c r="R314" s="6"/>
      <c r="S314" s="6"/>
      <c r="T314" s="6"/>
      <c r="U314" s="6"/>
      <c r="V314" s="6"/>
      <c r="W314" s="6"/>
      <c r="X314" s="6"/>
      <c r="Y314" s="6"/>
      <c r="Z314" s="6"/>
    </row>
    <row r="315" spans="1:26" ht="15.75" customHeight="1" x14ac:dyDescent="0.35">
      <c r="A315" s="1"/>
      <c r="B315" s="6"/>
      <c r="C315" s="20"/>
      <c r="D315" s="41"/>
      <c r="E315" s="6"/>
      <c r="F315" s="6"/>
      <c r="G315" s="6"/>
      <c r="H315" s="19"/>
      <c r="I315" s="19"/>
      <c r="J315" s="20"/>
      <c r="K315" s="6"/>
      <c r="L315" s="6"/>
      <c r="M315" s="1"/>
      <c r="N315" s="6"/>
      <c r="O315" s="6"/>
      <c r="P315" s="6"/>
      <c r="Q315" s="6"/>
      <c r="R315" s="6"/>
      <c r="S315" s="6"/>
      <c r="T315" s="6"/>
      <c r="U315" s="6"/>
      <c r="V315" s="6"/>
      <c r="W315" s="6"/>
      <c r="X315" s="6"/>
      <c r="Y315" s="6"/>
      <c r="Z315" s="6"/>
    </row>
    <row r="316" spans="1:26" ht="15.75" customHeight="1" x14ac:dyDescent="0.35">
      <c r="A316" s="1"/>
      <c r="B316" s="6"/>
      <c r="C316" s="20"/>
      <c r="D316" s="41"/>
      <c r="E316" s="6"/>
      <c r="F316" s="6"/>
      <c r="G316" s="6"/>
      <c r="H316" s="19"/>
      <c r="I316" s="19"/>
      <c r="J316" s="20"/>
      <c r="K316" s="6"/>
      <c r="L316" s="6"/>
      <c r="M316" s="1"/>
      <c r="N316" s="6"/>
      <c r="O316" s="6"/>
      <c r="P316" s="6"/>
      <c r="Q316" s="6"/>
      <c r="R316" s="6"/>
      <c r="S316" s="6"/>
      <c r="T316" s="6"/>
      <c r="U316" s="6"/>
      <c r="V316" s="6"/>
      <c r="W316" s="6"/>
      <c r="X316" s="6"/>
      <c r="Y316" s="6"/>
      <c r="Z316" s="6"/>
    </row>
    <row r="317" spans="1:26" ht="15.75" customHeight="1" x14ac:dyDescent="0.35">
      <c r="A317" s="1"/>
      <c r="B317" s="6"/>
      <c r="C317" s="20"/>
      <c r="D317" s="41"/>
      <c r="E317" s="6"/>
      <c r="F317" s="6"/>
      <c r="G317" s="6"/>
      <c r="H317" s="19"/>
      <c r="I317" s="19"/>
      <c r="J317" s="20"/>
      <c r="K317" s="6"/>
      <c r="L317" s="6"/>
      <c r="M317" s="1"/>
      <c r="N317" s="6"/>
      <c r="O317" s="6"/>
      <c r="P317" s="6"/>
      <c r="Q317" s="6"/>
      <c r="R317" s="6"/>
      <c r="S317" s="6"/>
      <c r="T317" s="6"/>
      <c r="U317" s="6"/>
      <c r="V317" s="6"/>
      <c r="W317" s="6"/>
      <c r="X317" s="6"/>
      <c r="Y317" s="6"/>
      <c r="Z317" s="6"/>
    </row>
    <row r="318" spans="1:26" ht="15.75" customHeight="1" x14ac:dyDescent="0.35">
      <c r="A318" s="1"/>
      <c r="B318" s="6"/>
      <c r="C318" s="20"/>
      <c r="D318" s="41"/>
      <c r="E318" s="6"/>
      <c r="F318" s="6"/>
      <c r="G318" s="6"/>
      <c r="H318" s="19"/>
      <c r="I318" s="19"/>
      <c r="J318" s="20"/>
      <c r="K318" s="6"/>
      <c r="L318" s="6"/>
      <c r="M318" s="1"/>
      <c r="N318" s="6"/>
      <c r="O318" s="6"/>
      <c r="P318" s="6"/>
      <c r="Q318" s="6"/>
      <c r="R318" s="6"/>
      <c r="S318" s="6"/>
      <c r="T318" s="6"/>
      <c r="U318" s="6"/>
      <c r="V318" s="6"/>
      <c r="W318" s="6"/>
      <c r="X318" s="6"/>
      <c r="Y318" s="6"/>
      <c r="Z318" s="6"/>
    </row>
    <row r="319" spans="1:26" ht="15.75" customHeight="1" x14ac:dyDescent="0.35">
      <c r="A319" s="1"/>
      <c r="B319" s="6"/>
      <c r="C319" s="20"/>
      <c r="D319" s="41"/>
      <c r="E319" s="6"/>
      <c r="F319" s="6"/>
      <c r="G319" s="6"/>
      <c r="H319" s="19"/>
      <c r="I319" s="19"/>
      <c r="J319" s="20"/>
      <c r="K319" s="6"/>
      <c r="L319" s="6"/>
      <c r="M319" s="1"/>
      <c r="N319" s="6"/>
      <c r="O319" s="6"/>
      <c r="P319" s="6"/>
      <c r="Q319" s="6"/>
      <c r="R319" s="6"/>
      <c r="S319" s="6"/>
      <c r="T319" s="6"/>
      <c r="U319" s="6"/>
      <c r="V319" s="6"/>
      <c r="W319" s="6"/>
      <c r="X319" s="6"/>
      <c r="Y319" s="6"/>
      <c r="Z319" s="6"/>
    </row>
    <row r="320" spans="1:26" ht="15.75" customHeight="1" x14ac:dyDescent="0.35">
      <c r="A320" s="1"/>
      <c r="B320" s="6"/>
      <c r="C320" s="20"/>
      <c r="D320" s="41"/>
      <c r="E320" s="6"/>
      <c r="F320" s="6"/>
      <c r="G320" s="6"/>
      <c r="H320" s="19"/>
      <c r="I320" s="19"/>
      <c r="J320" s="20"/>
      <c r="K320" s="6"/>
      <c r="L320" s="6"/>
      <c r="M320" s="1"/>
      <c r="N320" s="6"/>
      <c r="O320" s="6"/>
      <c r="P320" s="6"/>
      <c r="Q320" s="6"/>
      <c r="R320" s="6"/>
      <c r="S320" s="6"/>
      <c r="T320" s="6"/>
      <c r="U320" s="6"/>
      <c r="V320" s="6"/>
      <c r="W320" s="6"/>
      <c r="X320" s="6"/>
      <c r="Y320" s="6"/>
      <c r="Z320" s="6"/>
    </row>
    <row r="321" spans="1:26" ht="15.75" customHeight="1" x14ac:dyDescent="0.35">
      <c r="A321" s="1"/>
      <c r="B321" s="6"/>
      <c r="C321" s="20"/>
      <c r="D321" s="41"/>
      <c r="E321" s="6"/>
      <c r="F321" s="6"/>
      <c r="G321" s="6"/>
      <c r="H321" s="19"/>
      <c r="I321" s="19"/>
      <c r="J321" s="20"/>
      <c r="K321" s="6"/>
      <c r="L321" s="6"/>
      <c r="M321" s="1"/>
      <c r="N321" s="6"/>
      <c r="O321" s="6"/>
      <c r="P321" s="6"/>
      <c r="Q321" s="6"/>
      <c r="R321" s="6"/>
      <c r="S321" s="6"/>
      <c r="T321" s="6"/>
      <c r="U321" s="6"/>
      <c r="V321" s="6"/>
      <c r="W321" s="6"/>
      <c r="X321" s="6"/>
      <c r="Y321" s="6"/>
      <c r="Z321" s="6"/>
    </row>
    <row r="322" spans="1:26" ht="15.75" customHeight="1" x14ac:dyDescent="0.35">
      <c r="A322" s="1"/>
      <c r="B322" s="6"/>
      <c r="C322" s="20"/>
      <c r="D322" s="41"/>
      <c r="E322" s="6"/>
      <c r="F322" s="6"/>
      <c r="G322" s="6"/>
      <c r="H322" s="19"/>
      <c r="I322" s="19"/>
      <c r="J322" s="20"/>
      <c r="K322" s="6"/>
      <c r="L322" s="6"/>
      <c r="M322" s="1"/>
      <c r="N322" s="6"/>
      <c r="O322" s="6"/>
      <c r="P322" s="6"/>
      <c r="Q322" s="6"/>
      <c r="R322" s="6"/>
      <c r="S322" s="6"/>
      <c r="T322" s="6"/>
      <c r="U322" s="6"/>
      <c r="V322" s="6"/>
      <c r="W322" s="6"/>
      <c r="X322" s="6"/>
      <c r="Y322" s="6"/>
      <c r="Z322" s="6"/>
    </row>
    <row r="323" spans="1:26" ht="15.75" customHeight="1" x14ac:dyDescent="0.35">
      <c r="A323" s="1"/>
      <c r="B323" s="6"/>
      <c r="C323" s="20"/>
      <c r="D323" s="41"/>
      <c r="E323" s="6"/>
      <c r="F323" s="6"/>
      <c r="G323" s="6"/>
      <c r="H323" s="19"/>
      <c r="I323" s="19"/>
      <c r="J323" s="20"/>
      <c r="K323" s="6"/>
      <c r="L323" s="6"/>
      <c r="M323" s="1"/>
      <c r="N323" s="6"/>
      <c r="O323" s="6"/>
      <c r="P323" s="6"/>
      <c r="Q323" s="6"/>
      <c r="R323" s="6"/>
      <c r="S323" s="6"/>
      <c r="T323" s="6"/>
      <c r="U323" s="6"/>
      <c r="V323" s="6"/>
      <c r="W323" s="6"/>
      <c r="X323" s="6"/>
      <c r="Y323" s="6"/>
      <c r="Z323" s="6"/>
    </row>
    <row r="324" spans="1:26" ht="15.75" customHeight="1" x14ac:dyDescent="0.35">
      <c r="A324" s="1"/>
      <c r="B324" s="6"/>
      <c r="C324" s="20"/>
      <c r="D324" s="41"/>
      <c r="E324" s="6"/>
      <c r="F324" s="6"/>
      <c r="G324" s="6"/>
      <c r="H324" s="19"/>
      <c r="I324" s="19"/>
      <c r="J324" s="20"/>
      <c r="K324" s="6"/>
      <c r="L324" s="6"/>
      <c r="M324" s="1"/>
      <c r="N324" s="6"/>
      <c r="O324" s="6"/>
      <c r="P324" s="6"/>
      <c r="Q324" s="6"/>
      <c r="R324" s="6"/>
      <c r="S324" s="6"/>
      <c r="T324" s="6"/>
      <c r="U324" s="6"/>
      <c r="V324" s="6"/>
      <c r="W324" s="6"/>
      <c r="X324" s="6"/>
      <c r="Y324" s="6"/>
      <c r="Z324" s="6"/>
    </row>
    <row r="325" spans="1:26" ht="15.75" customHeight="1" x14ac:dyDescent="0.35">
      <c r="A325" s="1"/>
      <c r="B325" s="6"/>
      <c r="C325" s="20"/>
      <c r="D325" s="41"/>
      <c r="E325" s="6"/>
      <c r="F325" s="6"/>
      <c r="G325" s="6"/>
      <c r="H325" s="19"/>
      <c r="I325" s="19"/>
      <c r="J325" s="20"/>
      <c r="K325" s="6"/>
      <c r="L325" s="6"/>
      <c r="M325" s="1"/>
      <c r="N325" s="6"/>
      <c r="O325" s="6"/>
      <c r="P325" s="6"/>
      <c r="Q325" s="6"/>
      <c r="R325" s="6"/>
      <c r="S325" s="6"/>
      <c r="T325" s="6"/>
      <c r="U325" s="6"/>
      <c r="V325" s="6"/>
      <c r="W325" s="6"/>
      <c r="X325" s="6"/>
      <c r="Y325" s="6"/>
      <c r="Z325" s="6"/>
    </row>
    <row r="326" spans="1:26" ht="15.75" customHeight="1" x14ac:dyDescent="0.35">
      <c r="A326" s="1"/>
      <c r="B326" s="6"/>
      <c r="C326" s="20"/>
      <c r="D326" s="41"/>
      <c r="E326" s="6"/>
      <c r="F326" s="6"/>
      <c r="G326" s="6"/>
      <c r="H326" s="19"/>
      <c r="I326" s="19"/>
      <c r="J326" s="20"/>
      <c r="K326" s="6"/>
      <c r="L326" s="6"/>
      <c r="M326" s="1"/>
      <c r="N326" s="6"/>
      <c r="O326" s="6"/>
      <c r="P326" s="6"/>
      <c r="Q326" s="6"/>
      <c r="R326" s="6"/>
      <c r="S326" s="6"/>
      <c r="T326" s="6"/>
      <c r="U326" s="6"/>
      <c r="V326" s="6"/>
      <c r="W326" s="6"/>
      <c r="X326" s="6"/>
      <c r="Y326" s="6"/>
      <c r="Z326" s="6"/>
    </row>
    <row r="327" spans="1:26" ht="15.75" customHeight="1" x14ac:dyDescent="0.35">
      <c r="A327" s="1"/>
      <c r="B327" s="6"/>
      <c r="C327" s="20"/>
      <c r="D327" s="41"/>
      <c r="E327" s="6"/>
      <c r="F327" s="6"/>
      <c r="G327" s="6"/>
      <c r="H327" s="19"/>
      <c r="I327" s="19"/>
      <c r="J327" s="20"/>
      <c r="K327" s="6"/>
      <c r="L327" s="6"/>
      <c r="M327" s="1"/>
      <c r="N327" s="6"/>
      <c r="O327" s="6"/>
      <c r="P327" s="6"/>
      <c r="Q327" s="6"/>
      <c r="R327" s="6"/>
      <c r="S327" s="6"/>
      <c r="T327" s="6"/>
      <c r="U327" s="6"/>
      <c r="V327" s="6"/>
      <c r="W327" s="6"/>
      <c r="X327" s="6"/>
      <c r="Y327" s="6"/>
      <c r="Z327" s="6"/>
    </row>
    <row r="328" spans="1:26" ht="15.75" customHeight="1" x14ac:dyDescent="0.35">
      <c r="A328" s="1"/>
      <c r="B328" s="6"/>
      <c r="C328" s="20"/>
      <c r="D328" s="41"/>
      <c r="E328" s="6"/>
      <c r="F328" s="6"/>
      <c r="G328" s="6"/>
      <c r="H328" s="19"/>
      <c r="I328" s="19"/>
      <c r="J328" s="20"/>
      <c r="K328" s="6"/>
      <c r="L328" s="6"/>
      <c r="M328" s="1"/>
      <c r="N328" s="6"/>
      <c r="O328" s="6"/>
      <c r="P328" s="6"/>
      <c r="Q328" s="6"/>
      <c r="R328" s="6"/>
      <c r="S328" s="6"/>
      <c r="T328" s="6"/>
      <c r="U328" s="6"/>
      <c r="V328" s="6"/>
      <c r="W328" s="6"/>
      <c r="X328" s="6"/>
      <c r="Y328" s="6"/>
      <c r="Z328" s="6"/>
    </row>
    <row r="329" spans="1:26" ht="15.75" customHeight="1" x14ac:dyDescent="0.35">
      <c r="A329" s="1"/>
      <c r="B329" s="6"/>
      <c r="C329" s="20"/>
      <c r="D329" s="41"/>
      <c r="E329" s="6"/>
      <c r="F329" s="6"/>
      <c r="G329" s="6"/>
      <c r="H329" s="19"/>
      <c r="I329" s="19"/>
      <c r="J329" s="20"/>
      <c r="K329" s="6"/>
      <c r="L329" s="6"/>
      <c r="M329" s="1"/>
      <c r="N329" s="6"/>
      <c r="O329" s="6"/>
      <c r="P329" s="6"/>
      <c r="Q329" s="6"/>
      <c r="R329" s="6"/>
      <c r="S329" s="6"/>
      <c r="T329" s="6"/>
      <c r="U329" s="6"/>
      <c r="V329" s="6"/>
      <c r="W329" s="6"/>
      <c r="X329" s="6"/>
      <c r="Y329" s="6"/>
      <c r="Z329" s="6"/>
    </row>
    <row r="330" spans="1:26" ht="15.75" customHeight="1" x14ac:dyDescent="0.35">
      <c r="A330" s="1"/>
      <c r="B330" s="6"/>
      <c r="C330" s="20"/>
      <c r="D330" s="41"/>
      <c r="E330" s="6"/>
      <c r="F330" s="6"/>
      <c r="G330" s="6"/>
      <c r="H330" s="19"/>
      <c r="I330" s="19"/>
      <c r="J330" s="20"/>
      <c r="K330" s="6"/>
      <c r="L330" s="6"/>
      <c r="M330" s="1"/>
      <c r="N330" s="6"/>
      <c r="O330" s="6"/>
      <c r="P330" s="6"/>
      <c r="Q330" s="6"/>
      <c r="R330" s="6"/>
      <c r="S330" s="6"/>
      <c r="T330" s="6"/>
      <c r="U330" s="6"/>
      <c r="V330" s="6"/>
      <c r="W330" s="6"/>
      <c r="X330" s="6"/>
      <c r="Y330" s="6"/>
      <c r="Z330" s="6"/>
    </row>
    <row r="331" spans="1:26" ht="15.75" customHeight="1" x14ac:dyDescent="0.35">
      <c r="A331" s="1"/>
      <c r="B331" s="6"/>
      <c r="C331" s="20"/>
      <c r="D331" s="41"/>
      <c r="E331" s="6"/>
      <c r="F331" s="6"/>
      <c r="G331" s="6"/>
      <c r="H331" s="19"/>
      <c r="I331" s="19"/>
      <c r="J331" s="20"/>
      <c r="K331" s="6"/>
      <c r="L331" s="6"/>
      <c r="M331" s="1"/>
      <c r="N331" s="6"/>
      <c r="O331" s="6"/>
      <c r="P331" s="6"/>
      <c r="Q331" s="6"/>
      <c r="R331" s="6"/>
      <c r="S331" s="6"/>
      <c r="T331" s="6"/>
      <c r="U331" s="6"/>
      <c r="V331" s="6"/>
      <c r="W331" s="6"/>
      <c r="X331" s="6"/>
      <c r="Y331" s="6"/>
      <c r="Z331" s="6"/>
    </row>
    <row r="332" spans="1:26" ht="15.75" customHeight="1" x14ac:dyDescent="0.35">
      <c r="A332" s="1"/>
      <c r="B332" s="6"/>
      <c r="C332" s="20"/>
      <c r="D332" s="41"/>
      <c r="E332" s="6"/>
      <c r="F332" s="6"/>
      <c r="G332" s="6"/>
      <c r="H332" s="19"/>
      <c r="I332" s="19"/>
      <c r="J332" s="20"/>
      <c r="K332" s="6"/>
      <c r="L332" s="6"/>
      <c r="M332" s="1"/>
      <c r="N332" s="6"/>
      <c r="O332" s="6"/>
      <c r="P332" s="6"/>
      <c r="Q332" s="6"/>
      <c r="R332" s="6"/>
      <c r="S332" s="6"/>
      <c r="T332" s="6"/>
      <c r="U332" s="6"/>
      <c r="V332" s="6"/>
      <c r="W332" s="6"/>
      <c r="X332" s="6"/>
      <c r="Y332" s="6"/>
      <c r="Z332" s="6"/>
    </row>
    <row r="333" spans="1:26" ht="15.75" customHeight="1" x14ac:dyDescent="0.35">
      <c r="A333" s="1"/>
      <c r="B333" s="6"/>
      <c r="C333" s="20"/>
      <c r="D333" s="41"/>
      <c r="E333" s="6"/>
      <c r="F333" s="6"/>
      <c r="G333" s="6"/>
      <c r="H333" s="19"/>
      <c r="I333" s="19"/>
      <c r="J333" s="20"/>
      <c r="K333" s="6"/>
      <c r="L333" s="6"/>
      <c r="M333" s="1"/>
      <c r="N333" s="6"/>
      <c r="O333" s="6"/>
      <c r="P333" s="6"/>
      <c r="Q333" s="6"/>
      <c r="R333" s="6"/>
      <c r="S333" s="6"/>
      <c r="T333" s="6"/>
      <c r="U333" s="6"/>
      <c r="V333" s="6"/>
      <c r="W333" s="6"/>
      <c r="X333" s="6"/>
      <c r="Y333" s="6"/>
      <c r="Z333" s="6"/>
    </row>
    <row r="334" spans="1:26" ht="15.75" customHeight="1" x14ac:dyDescent="0.35">
      <c r="A334" s="1"/>
      <c r="B334" s="6"/>
      <c r="C334" s="20"/>
      <c r="D334" s="41"/>
      <c r="E334" s="6"/>
      <c r="F334" s="6"/>
      <c r="G334" s="6"/>
      <c r="H334" s="19"/>
      <c r="I334" s="19"/>
      <c r="J334" s="20"/>
      <c r="K334" s="6"/>
      <c r="L334" s="6"/>
      <c r="M334" s="1"/>
      <c r="N334" s="6"/>
      <c r="O334" s="6"/>
      <c r="P334" s="6"/>
      <c r="Q334" s="6"/>
      <c r="R334" s="6"/>
      <c r="S334" s="6"/>
      <c r="T334" s="6"/>
      <c r="U334" s="6"/>
      <c r="V334" s="6"/>
      <c r="W334" s="6"/>
      <c r="X334" s="6"/>
      <c r="Y334" s="6"/>
      <c r="Z334" s="6"/>
    </row>
    <row r="335" spans="1:26" ht="15.75" customHeight="1" x14ac:dyDescent="0.35">
      <c r="A335" s="1"/>
      <c r="B335" s="6"/>
      <c r="C335" s="20"/>
      <c r="D335" s="41"/>
      <c r="E335" s="6"/>
      <c r="F335" s="6"/>
      <c r="G335" s="6"/>
      <c r="H335" s="19"/>
      <c r="I335" s="19"/>
      <c r="J335" s="20"/>
      <c r="K335" s="6"/>
      <c r="L335" s="6"/>
      <c r="M335" s="1"/>
      <c r="N335" s="6"/>
      <c r="O335" s="6"/>
      <c r="P335" s="6"/>
      <c r="Q335" s="6"/>
      <c r="R335" s="6"/>
      <c r="S335" s="6"/>
      <c r="T335" s="6"/>
      <c r="U335" s="6"/>
      <c r="V335" s="6"/>
      <c r="W335" s="6"/>
      <c r="X335" s="6"/>
      <c r="Y335" s="6"/>
      <c r="Z335" s="6"/>
    </row>
    <row r="336" spans="1:26" ht="15.75" customHeight="1" x14ac:dyDescent="0.35">
      <c r="A336" s="1"/>
      <c r="B336" s="6"/>
      <c r="C336" s="20"/>
      <c r="D336" s="41"/>
      <c r="E336" s="6"/>
      <c r="F336" s="6"/>
      <c r="G336" s="6"/>
      <c r="H336" s="19"/>
      <c r="I336" s="19"/>
      <c r="J336" s="20"/>
      <c r="K336" s="6"/>
      <c r="L336" s="6"/>
      <c r="M336" s="1"/>
      <c r="N336" s="6"/>
      <c r="O336" s="6"/>
      <c r="P336" s="6"/>
      <c r="Q336" s="6"/>
      <c r="R336" s="6"/>
      <c r="S336" s="6"/>
      <c r="T336" s="6"/>
      <c r="U336" s="6"/>
      <c r="V336" s="6"/>
      <c r="W336" s="6"/>
      <c r="X336" s="6"/>
      <c r="Y336" s="6"/>
      <c r="Z336" s="6"/>
    </row>
    <row r="337" spans="1:26" ht="15.75" customHeight="1" x14ac:dyDescent="0.35">
      <c r="A337" s="1"/>
      <c r="B337" s="6"/>
      <c r="C337" s="20"/>
      <c r="D337" s="41"/>
      <c r="E337" s="6"/>
      <c r="F337" s="6"/>
      <c r="G337" s="6"/>
      <c r="H337" s="19"/>
      <c r="I337" s="19"/>
      <c r="J337" s="20"/>
      <c r="K337" s="6"/>
      <c r="L337" s="6"/>
      <c r="M337" s="1"/>
      <c r="N337" s="6"/>
      <c r="O337" s="6"/>
      <c r="P337" s="6"/>
      <c r="Q337" s="6"/>
      <c r="R337" s="6"/>
      <c r="S337" s="6"/>
      <c r="T337" s="6"/>
      <c r="U337" s="6"/>
      <c r="V337" s="6"/>
      <c r="W337" s="6"/>
      <c r="X337" s="6"/>
      <c r="Y337" s="6"/>
      <c r="Z337" s="6"/>
    </row>
    <row r="338" spans="1:26" ht="15.75" customHeight="1" x14ac:dyDescent="0.35">
      <c r="A338" s="1"/>
      <c r="B338" s="6"/>
      <c r="C338" s="20"/>
      <c r="D338" s="41"/>
      <c r="E338" s="6"/>
      <c r="F338" s="6"/>
      <c r="G338" s="6"/>
      <c r="H338" s="19"/>
      <c r="I338" s="19"/>
      <c r="J338" s="20"/>
      <c r="K338" s="6"/>
      <c r="L338" s="6"/>
      <c r="M338" s="1"/>
      <c r="N338" s="6"/>
      <c r="O338" s="6"/>
      <c r="P338" s="6"/>
      <c r="Q338" s="6"/>
      <c r="R338" s="6"/>
      <c r="S338" s="6"/>
      <c r="T338" s="6"/>
      <c r="U338" s="6"/>
      <c r="V338" s="6"/>
      <c r="W338" s="6"/>
      <c r="X338" s="6"/>
      <c r="Y338" s="6"/>
      <c r="Z338" s="6"/>
    </row>
    <row r="339" spans="1:26" ht="15.75" customHeight="1" x14ac:dyDescent="0.35">
      <c r="A339" s="1"/>
      <c r="B339" s="6"/>
      <c r="C339" s="20"/>
      <c r="D339" s="41"/>
      <c r="E339" s="6"/>
      <c r="F339" s="6"/>
      <c r="G339" s="6"/>
      <c r="H339" s="19"/>
      <c r="I339" s="19"/>
      <c r="J339" s="20"/>
      <c r="K339" s="6"/>
      <c r="L339" s="6"/>
      <c r="M339" s="1"/>
      <c r="N339" s="6"/>
      <c r="O339" s="6"/>
      <c r="P339" s="6"/>
      <c r="Q339" s="6"/>
      <c r="R339" s="6"/>
      <c r="S339" s="6"/>
      <c r="T339" s="6"/>
      <c r="U339" s="6"/>
      <c r="V339" s="6"/>
      <c r="W339" s="6"/>
      <c r="X339" s="6"/>
      <c r="Y339" s="6"/>
      <c r="Z339" s="6"/>
    </row>
    <row r="340" spans="1:26" ht="15.75" customHeight="1" x14ac:dyDescent="0.35">
      <c r="A340" s="1"/>
      <c r="B340" s="6"/>
      <c r="C340" s="20"/>
      <c r="D340" s="41"/>
      <c r="E340" s="6"/>
      <c r="F340" s="6"/>
      <c r="G340" s="6"/>
      <c r="H340" s="19"/>
      <c r="I340" s="19"/>
      <c r="J340" s="20"/>
      <c r="K340" s="6"/>
      <c r="L340" s="6"/>
      <c r="M340" s="1"/>
      <c r="N340" s="6"/>
      <c r="O340" s="6"/>
      <c r="P340" s="6"/>
      <c r="Q340" s="6"/>
      <c r="R340" s="6"/>
      <c r="S340" s="6"/>
      <c r="T340" s="6"/>
      <c r="U340" s="6"/>
      <c r="V340" s="6"/>
      <c r="W340" s="6"/>
      <c r="X340" s="6"/>
      <c r="Y340" s="6"/>
      <c r="Z340" s="6"/>
    </row>
    <row r="341" spans="1:26" ht="15.75" customHeight="1" x14ac:dyDescent="0.35">
      <c r="A341" s="1"/>
      <c r="B341" s="6"/>
      <c r="C341" s="20"/>
      <c r="D341" s="41"/>
      <c r="E341" s="6"/>
      <c r="F341" s="6"/>
      <c r="G341" s="6"/>
      <c r="H341" s="19"/>
      <c r="I341" s="19"/>
      <c r="J341" s="20"/>
      <c r="K341" s="6"/>
      <c r="L341" s="6"/>
      <c r="M341" s="1"/>
      <c r="N341" s="6"/>
      <c r="O341" s="6"/>
      <c r="P341" s="6"/>
      <c r="Q341" s="6"/>
      <c r="R341" s="6"/>
      <c r="S341" s="6"/>
      <c r="T341" s="6"/>
      <c r="U341" s="6"/>
      <c r="V341" s="6"/>
      <c r="W341" s="6"/>
      <c r="X341" s="6"/>
      <c r="Y341" s="6"/>
      <c r="Z341" s="6"/>
    </row>
    <row r="342" spans="1:26" ht="15.75" customHeight="1" x14ac:dyDescent="0.35">
      <c r="A342" s="1"/>
      <c r="B342" s="6"/>
      <c r="C342" s="20"/>
      <c r="D342" s="41"/>
      <c r="E342" s="6"/>
      <c r="F342" s="6"/>
      <c r="G342" s="6"/>
      <c r="H342" s="19"/>
      <c r="I342" s="19"/>
      <c r="J342" s="20"/>
      <c r="K342" s="6"/>
      <c r="L342" s="6"/>
      <c r="M342" s="1"/>
      <c r="N342" s="6"/>
      <c r="O342" s="6"/>
      <c r="P342" s="6"/>
      <c r="Q342" s="6"/>
      <c r="R342" s="6"/>
      <c r="S342" s="6"/>
      <c r="T342" s="6"/>
      <c r="U342" s="6"/>
      <c r="V342" s="6"/>
      <c r="W342" s="6"/>
      <c r="X342" s="6"/>
      <c r="Y342" s="6"/>
      <c r="Z342" s="6"/>
    </row>
    <row r="343" spans="1:26" ht="15.75" customHeight="1" x14ac:dyDescent="0.35">
      <c r="A343" s="1"/>
      <c r="B343" s="6"/>
      <c r="C343" s="20"/>
      <c r="D343" s="41"/>
      <c r="E343" s="6"/>
      <c r="F343" s="6"/>
      <c r="G343" s="6"/>
      <c r="H343" s="19"/>
      <c r="I343" s="19"/>
      <c r="J343" s="20"/>
      <c r="K343" s="6"/>
      <c r="L343" s="6"/>
      <c r="M343" s="1"/>
      <c r="N343" s="6"/>
      <c r="O343" s="6"/>
      <c r="P343" s="6"/>
      <c r="Q343" s="6"/>
      <c r="R343" s="6"/>
      <c r="S343" s="6"/>
      <c r="T343" s="6"/>
      <c r="U343" s="6"/>
      <c r="V343" s="6"/>
      <c r="W343" s="6"/>
      <c r="X343" s="6"/>
      <c r="Y343" s="6"/>
      <c r="Z343" s="6"/>
    </row>
    <row r="344" spans="1:26" ht="15.75" customHeight="1" x14ac:dyDescent="0.35">
      <c r="A344" s="1"/>
      <c r="B344" s="6"/>
      <c r="C344" s="20"/>
      <c r="D344" s="41"/>
      <c r="E344" s="6"/>
      <c r="F344" s="6"/>
      <c r="G344" s="6"/>
      <c r="H344" s="19"/>
      <c r="I344" s="19"/>
      <c r="J344" s="20"/>
      <c r="K344" s="6"/>
      <c r="L344" s="6"/>
      <c r="M344" s="1"/>
      <c r="N344" s="6"/>
      <c r="O344" s="6"/>
      <c r="P344" s="6"/>
      <c r="Q344" s="6"/>
      <c r="R344" s="6"/>
      <c r="S344" s="6"/>
      <c r="T344" s="6"/>
      <c r="U344" s="6"/>
      <c r="V344" s="6"/>
      <c r="W344" s="6"/>
      <c r="X344" s="6"/>
      <c r="Y344" s="6"/>
      <c r="Z344" s="6"/>
    </row>
    <row r="345" spans="1:26" ht="15.75" customHeight="1" x14ac:dyDescent="0.35">
      <c r="A345" s="1"/>
      <c r="B345" s="6"/>
      <c r="C345" s="20"/>
      <c r="D345" s="41"/>
      <c r="E345" s="6"/>
      <c r="F345" s="6"/>
      <c r="G345" s="6"/>
      <c r="H345" s="19"/>
      <c r="I345" s="19"/>
      <c r="J345" s="20"/>
      <c r="K345" s="6"/>
      <c r="L345" s="6"/>
      <c r="M345" s="1"/>
      <c r="N345" s="6"/>
      <c r="O345" s="6"/>
      <c r="P345" s="6"/>
      <c r="Q345" s="6"/>
      <c r="R345" s="6"/>
      <c r="S345" s="6"/>
      <c r="T345" s="6"/>
      <c r="U345" s="6"/>
      <c r="V345" s="6"/>
      <c r="W345" s="6"/>
      <c r="X345" s="6"/>
      <c r="Y345" s="6"/>
      <c r="Z345" s="6"/>
    </row>
    <row r="346" spans="1:26" ht="15.75" customHeight="1" x14ac:dyDescent="0.35">
      <c r="A346" s="1"/>
      <c r="B346" s="6"/>
      <c r="C346" s="20"/>
      <c r="D346" s="41"/>
      <c r="E346" s="6"/>
      <c r="F346" s="6"/>
      <c r="G346" s="6"/>
      <c r="H346" s="19"/>
      <c r="I346" s="19"/>
      <c r="J346" s="20"/>
      <c r="K346" s="6"/>
      <c r="L346" s="6"/>
      <c r="M346" s="1"/>
      <c r="N346" s="6"/>
      <c r="O346" s="6"/>
      <c r="P346" s="6"/>
      <c r="Q346" s="6"/>
      <c r="R346" s="6"/>
      <c r="S346" s="6"/>
      <c r="T346" s="6"/>
      <c r="U346" s="6"/>
      <c r="V346" s="6"/>
      <c r="W346" s="6"/>
      <c r="X346" s="6"/>
      <c r="Y346" s="6"/>
      <c r="Z346" s="6"/>
    </row>
    <row r="347" spans="1:26" ht="15.75" customHeight="1" x14ac:dyDescent="0.35">
      <c r="A347" s="1"/>
      <c r="B347" s="6"/>
      <c r="C347" s="20"/>
      <c r="D347" s="41"/>
      <c r="E347" s="6"/>
      <c r="F347" s="6"/>
      <c r="G347" s="6"/>
      <c r="H347" s="19"/>
      <c r="I347" s="19"/>
      <c r="J347" s="20"/>
      <c r="K347" s="6"/>
      <c r="L347" s="6"/>
      <c r="M347" s="1"/>
      <c r="N347" s="6"/>
      <c r="O347" s="6"/>
      <c r="P347" s="6"/>
      <c r="Q347" s="6"/>
      <c r="R347" s="6"/>
      <c r="S347" s="6"/>
      <c r="T347" s="6"/>
      <c r="U347" s="6"/>
      <c r="V347" s="6"/>
      <c r="W347" s="6"/>
      <c r="X347" s="6"/>
      <c r="Y347" s="6"/>
      <c r="Z347" s="6"/>
    </row>
    <row r="348" spans="1:26" ht="15.75" customHeight="1" x14ac:dyDescent="0.35">
      <c r="A348" s="1"/>
      <c r="B348" s="6"/>
      <c r="C348" s="20"/>
      <c r="D348" s="41"/>
      <c r="E348" s="6"/>
      <c r="F348" s="6"/>
      <c r="G348" s="6"/>
      <c r="H348" s="19"/>
      <c r="I348" s="19"/>
      <c r="J348" s="20"/>
      <c r="K348" s="6"/>
      <c r="L348" s="6"/>
      <c r="M348" s="1"/>
      <c r="N348" s="6"/>
      <c r="O348" s="6"/>
      <c r="P348" s="6"/>
      <c r="Q348" s="6"/>
      <c r="R348" s="6"/>
      <c r="S348" s="6"/>
      <c r="T348" s="6"/>
      <c r="U348" s="6"/>
      <c r="V348" s="6"/>
      <c r="W348" s="6"/>
      <c r="X348" s="6"/>
      <c r="Y348" s="6"/>
      <c r="Z348" s="6"/>
    </row>
    <row r="349" spans="1:26" ht="15.75" customHeight="1" x14ac:dyDescent="0.35">
      <c r="A349" s="1"/>
      <c r="B349" s="6"/>
      <c r="C349" s="20"/>
      <c r="D349" s="41"/>
      <c r="E349" s="6"/>
      <c r="F349" s="6"/>
      <c r="G349" s="6"/>
      <c r="H349" s="19"/>
      <c r="I349" s="19"/>
      <c r="J349" s="20"/>
      <c r="K349" s="6"/>
      <c r="L349" s="6"/>
      <c r="M349" s="1"/>
      <c r="N349" s="6"/>
      <c r="O349" s="6"/>
      <c r="P349" s="6"/>
      <c r="Q349" s="6"/>
      <c r="R349" s="6"/>
      <c r="S349" s="6"/>
      <c r="T349" s="6"/>
      <c r="U349" s="6"/>
      <c r="V349" s="6"/>
      <c r="W349" s="6"/>
      <c r="X349" s="6"/>
      <c r="Y349" s="6"/>
      <c r="Z349" s="6"/>
    </row>
    <row r="350" spans="1:26" ht="15.75" customHeight="1" x14ac:dyDescent="0.35">
      <c r="A350" s="1"/>
      <c r="B350" s="6"/>
      <c r="C350" s="20"/>
      <c r="D350" s="41"/>
      <c r="E350" s="6"/>
      <c r="F350" s="6"/>
      <c r="G350" s="6"/>
      <c r="H350" s="19"/>
      <c r="I350" s="19"/>
      <c r="J350" s="20"/>
      <c r="K350" s="6"/>
      <c r="L350" s="6"/>
      <c r="M350" s="1"/>
      <c r="N350" s="6"/>
      <c r="O350" s="6"/>
      <c r="P350" s="6"/>
      <c r="Q350" s="6"/>
      <c r="R350" s="6"/>
      <c r="S350" s="6"/>
      <c r="T350" s="6"/>
      <c r="U350" s="6"/>
      <c r="V350" s="6"/>
      <c r="W350" s="6"/>
      <c r="X350" s="6"/>
      <c r="Y350" s="6"/>
      <c r="Z350" s="6"/>
    </row>
    <row r="351" spans="1:26" ht="15.75" customHeight="1" x14ac:dyDescent="0.35">
      <c r="A351" s="1"/>
      <c r="B351" s="6"/>
      <c r="C351" s="20"/>
      <c r="D351" s="41"/>
      <c r="E351" s="6"/>
      <c r="F351" s="6"/>
      <c r="G351" s="6"/>
      <c r="H351" s="19"/>
      <c r="I351" s="19"/>
      <c r="J351" s="20"/>
      <c r="K351" s="6"/>
      <c r="L351" s="6"/>
      <c r="M351" s="1"/>
      <c r="N351" s="6"/>
      <c r="O351" s="6"/>
      <c r="P351" s="6"/>
      <c r="Q351" s="6"/>
      <c r="R351" s="6"/>
      <c r="S351" s="6"/>
      <c r="T351" s="6"/>
      <c r="U351" s="6"/>
      <c r="V351" s="6"/>
      <c r="W351" s="6"/>
      <c r="X351" s="6"/>
      <c r="Y351" s="6"/>
      <c r="Z351" s="6"/>
    </row>
    <row r="352" spans="1:26" ht="15.75" customHeight="1" x14ac:dyDescent="0.35">
      <c r="A352" s="1"/>
      <c r="B352" s="6"/>
      <c r="C352" s="20"/>
      <c r="D352" s="41"/>
      <c r="E352" s="6"/>
      <c r="F352" s="6"/>
      <c r="G352" s="6"/>
      <c r="H352" s="19"/>
      <c r="I352" s="19"/>
      <c r="J352" s="20"/>
      <c r="K352" s="6"/>
      <c r="L352" s="6"/>
      <c r="M352" s="1"/>
      <c r="N352" s="6"/>
      <c r="O352" s="6"/>
      <c r="P352" s="6"/>
      <c r="Q352" s="6"/>
      <c r="R352" s="6"/>
      <c r="S352" s="6"/>
      <c r="T352" s="6"/>
      <c r="U352" s="6"/>
      <c r="V352" s="6"/>
      <c r="W352" s="6"/>
      <c r="X352" s="6"/>
      <c r="Y352" s="6"/>
      <c r="Z352" s="6"/>
    </row>
    <row r="353" spans="1:26" ht="15.75" customHeight="1" x14ac:dyDescent="0.35">
      <c r="A353" s="1"/>
      <c r="B353" s="6"/>
      <c r="C353" s="20"/>
      <c r="D353" s="41"/>
      <c r="E353" s="6"/>
      <c r="F353" s="6"/>
      <c r="G353" s="6"/>
      <c r="H353" s="19"/>
      <c r="I353" s="19"/>
      <c r="J353" s="20"/>
      <c r="K353" s="6"/>
      <c r="L353" s="6"/>
      <c r="M353" s="1"/>
      <c r="N353" s="6"/>
      <c r="O353" s="6"/>
      <c r="P353" s="6"/>
      <c r="Q353" s="6"/>
      <c r="R353" s="6"/>
      <c r="S353" s="6"/>
      <c r="T353" s="6"/>
      <c r="U353" s="6"/>
      <c r="V353" s="6"/>
      <c r="W353" s="6"/>
      <c r="X353" s="6"/>
      <c r="Y353" s="6"/>
      <c r="Z353" s="6"/>
    </row>
    <row r="354" spans="1:26" ht="15.75" customHeight="1" x14ac:dyDescent="0.35">
      <c r="A354" s="1"/>
      <c r="B354" s="6"/>
      <c r="C354" s="20"/>
      <c r="D354" s="41"/>
      <c r="E354" s="6"/>
      <c r="F354" s="6"/>
      <c r="G354" s="6"/>
      <c r="H354" s="19"/>
      <c r="I354" s="19"/>
      <c r="J354" s="20"/>
      <c r="K354" s="6"/>
      <c r="L354" s="6"/>
      <c r="M354" s="1"/>
      <c r="N354" s="6"/>
      <c r="O354" s="6"/>
      <c r="P354" s="6"/>
      <c r="Q354" s="6"/>
      <c r="R354" s="6"/>
      <c r="S354" s="6"/>
      <c r="T354" s="6"/>
      <c r="U354" s="6"/>
      <c r="V354" s="6"/>
      <c r="W354" s="6"/>
      <c r="X354" s="6"/>
      <c r="Y354" s="6"/>
      <c r="Z354" s="6"/>
    </row>
    <row r="355" spans="1:26" ht="15.75" customHeight="1" x14ac:dyDescent="0.35">
      <c r="A355" s="1"/>
      <c r="B355" s="6"/>
      <c r="C355" s="20"/>
      <c r="D355" s="41"/>
      <c r="E355" s="6"/>
      <c r="F355" s="6"/>
      <c r="G355" s="6"/>
      <c r="H355" s="19"/>
      <c r="I355" s="19"/>
      <c r="J355" s="20"/>
      <c r="K355" s="6"/>
      <c r="L355" s="6"/>
      <c r="M355" s="1"/>
      <c r="N355" s="6"/>
      <c r="O355" s="6"/>
      <c r="P355" s="6"/>
      <c r="Q355" s="6"/>
      <c r="R355" s="6"/>
      <c r="S355" s="6"/>
      <c r="T355" s="6"/>
      <c r="U355" s="6"/>
      <c r="V355" s="6"/>
      <c r="W355" s="6"/>
      <c r="X355" s="6"/>
      <c r="Y355" s="6"/>
      <c r="Z355" s="6"/>
    </row>
    <row r="356" spans="1:26" ht="15.75" customHeight="1" x14ac:dyDescent="0.35">
      <c r="A356" s="1"/>
      <c r="B356" s="6"/>
      <c r="C356" s="20"/>
      <c r="D356" s="41"/>
      <c r="E356" s="6"/>
      <c r="F356" s="6"/>
      <c r="G356" s="6"/>
      <c r="H356" s="19"/>
      <c r="I356" s="19"/>
      <c r="J356" s="20"/>
      <c r="K356" s="6"/>
      <c r="L356" s="6"/>
      <c r="M356" s="1"/>
      <c r="N356" s="6"/>
      <c r="O356" s="6"/>
      <c r="P356" s="6"/>
      <c r="Q356" s="6"/>
      <c r="R356" s="6"/>
      <c r="S356" s="6"/>
      <c r="T356" s="6"/>
      <c r="U356" s="6"/>
      <c r="V356" s="6"/>
      <c r="W356" s="6"/>
      <c r="X356" s="6"/>
      <c r="Y356" s="6"/>
      <c r="Z356" s="6"/>
    </row>
    <row r="357" spans="1:26" ht="15.75" customHeight="1" x14ac:dyDescent="0.35">
      <c r="A357" s="1"/>
      <c r="B357" s="6"/>
      <c r="C357" s="20"/>
      <c r="D357" s="41"/>
      <c r="E357" s="6"/>
      <c r="F357" s="6"/>
      <c r="G357" s="6"/>
      <c r="H357" s="19"/>
      <c r="I357" s="19"/>
      <c r="J357" s="20"/>
      <c r="K357" s="6"/>
      <c r="L357" s="6"/>
      <c r="M357" s="1"/>
      <c r="N357" s="6"/>
      <c r="O357" s="6"/>
      <c r="P357" s="6"/>
      <c r="Q357" s="6"/>
      <c r="R357" s="6"/>
      <c r="S357" s="6"/>
      <c r="T357" s="6"/>
      <c r="U357" s="6"/>
      <c r="V357" s="6"/>
      <c r="W357" s="6"/>
      <c r="X357" s="6"/>
      <c r="Y357" s="6"/>
      <c r="Z357" s="6"/>
    </row>
    <row r="358" spans="1:26" ht="15.75" customHeight="1" x14ac:dyDescent="0.35">
      <c r="A358" s="1"/>
      <c r="B358" s="6"/>
      <c r="C358" s="20"/>
      <c r="D358" s="41"/>
      <c r="E358" s="6"/>
      <c r="F358" s="6"/>
      <c r="G358" s="6"/>
      <c r="H358" s="19"/>
      <c r="I358" s="19"/>
      <c r="J358" s="20"/>
      <c r="K358" s="6"/>
      <c r="L358" s="6"/>
      <c r="M358" s="1"/>
      <c r="N358" s="6"/>
      <c r="O358" s="6"/>
      <c r="P358" s="6"/>
      <c r="Q358" s="6"/>
      <c r="R358" s="6"/>
      <c r="S358" s="6"/>
      <c r="T358" s="6"/>
      <c r="U358" s="6"/>
      <c r="V358" s="6"/>
      <c r="W358" s="6"/>
      <c r="X358" s="6"/>
      <c r="Y358" s="6"/>
      <c r="Z358" s="6"/>
    </row>
    <row r="359" spans="1:26" ht="15.75" customHeight="1" x14ac:dyDescent="0.35">
      <c r="A359" s="1"/>
      <c r="B359" s="6"/>
      <c r="C359" s="20"/>
      <c r="D359" s="41"/>
      <c r="E359" s="6"/>
      <c r="F359" s="6"/>
      <c r="G359" s="6"/>
      <c r="H359" s="19"/>
      <c r="I359" s="19"/>
      <c r="J359" s="20"/>
      <c r="K359" s="6"/>
      <c r="L359" s="6"/>
      <c r="M359" s="1"/>
      <c r="N359" s="6"/>
      <c r="O359" s="6"/>
      <c r="P359" s="6"/>
      <c r="Q359" s="6"/>
      <c r="R359" s="6"/>
      <c r="S359" s="6"/>
      <c r="T359" s="6"/>
      <c r="U359" s="6"/>
      <c r="V359" s="6"/>
      <c r="W359" s="6"/>
      <c r="X359" s="6"/>
      <c r="Y359" s="6"/>
      <c r="Z359" s="6"/>
    </row>
    <row r="360" spans="1:26" ht="15.75" customHeight="1" x14ac:dyDescent="0.35">
      <c r="A360" s="1"/>
      <c r="B360" s="6"/>
      <c r="C360" s="20"/>
      <c r="D360" s="41"/>
      <c r="E360" s="6"/>
      <c r="F360" s="6"/>
      <c r="G360" s="6"/>
      <c r="H360" s="19"/>
      <c r="I360" s="19"/>
      <c r="J360" s="20"/>
      <c r="K360" s="6"/>
      <c r="L360" s="6"/>
      <c r="M360" s="1"/>
      <c r="N360" s="6"/>
      <c r="O360" s="6"/>
      <c r="P360" s="6"/>
      <c r="Q360" s="6"/>
      <c r="R360" s="6"/>
      <c r="S360" s="6"/>
      <c r="T360" s="6"/>
      <c r="U360" s="6"/>
      <c r="V360" s="6"/>
      <c r="W360" s="6"/>
      <c r="X360" s="6"/>
      <c r="Y360" s="6"/>
      <c r="Z360" s="6"/>
    </row>
    <row r="361" spans="1:26" ht="15.75" customHeight="1" x14ac:dyDescent="0.35">
      <c r="A361" s="1"/>
      <c r="B361" s="6"/>
      <c r="C361" s="20"/>
      <c r="D361" s="41"/>
      <c r="E361" s="6"/>
      <c r="F361" s="6"/>
      <c r="G361" s="6"/>
      <c r="H361" s="19"/>
      <c r="I361" s="19"/>
      <c r="J361" s="20"/>
      <c r="K361" s="6"/>
      <c r="L361" s="6"/>
      <c r="M361" s="1"/>
      <c r="N361" s="6"/>
      <c r="O361" s="6"/>
      <c r="P361" s="6"/>
      <c r="Q361" s="6"/>
      <c r="R361" s="6"/>
      <c r="S361" s="6"/>
      <c r="T361" s="6"/>
      <c r="U361" s="6"/>
      <c r="V361" s="6"/>
      <c r="W361" s="6"/>
      <c r="X361" s="6"/>
      <c r="Y361" s="6"/>
      <c r="Z361" s="6"/>
    </row>
    <row r="362" spans="1:26" ht="15.75" customHeight="1" x14ac:dyDescent="0.35">
      <c r="A362" s="1"/>
      <c r="B362" s="6"/>
      <c r="C362" s="20"/>
      <c r="D362" s="41"/>
      <c r="E362" s="6"/>
      <c r="F362" s="6"/>
      <c r="G362" s="6"/>
      <c r="H362" s="19"/>
      <c r="I362" s="19"/>
      <c r="J362" s="20"/>
      <c r="K362" s="6"/>
      <c r="L362" s="6"/>
      <c r="M362" s="1"/>
      <c r="N362" s="6"/>
      <c r="O362" s="6"/>
      <c r="P362" s="6"/>
      <c r="Q362" s="6"/>
      <c r="R362" s="6"/>
      <c r="S362" s="6"/>
      <c r="T362" s="6"/>
      <c r="U362" s="6"/>
      <c r="V362" s="6"/>
      <c r="W362" s="6"/>
      <c r="X362" s="6"/>
      <c r="Y362" s="6"/>
      <c r="Z362" s="6"/>
    </row>
    <row r="363" spans="1:26" ht="15.75" customHeight="1" x14ac:dyDescent="0.35">
      <c r="A363" s="1"/>
      <c r="B363" s="6"/>
      <c r="C363" s="20"/>
      <c r="D363" s="41"/>
      <c r="E363" s="6"/>
      <c r="F363" s="6"/>
      <c r="G363" s="6"/>
      <c r="H363" s="19"/>
      <c r="I363" s="19"/>
      <c r="J363" s="20"/>
      <c r="K363" s="6"/>
      <c r="L363" s="6"/>
      <c r="M363" s="1"/>
      <c r="N363" s="6"/>
      <c r="O363" s="6"/>
      <c r="P363" s="6"/>
      <c r="Q363" s="6"/>
      <c r="R363" s="6"/>
      <c r="S363" s="6"/>
      <c r="T363" s="6"/>
      <c r="U363" s="6"/>
      <c r="V363" s="6"/>
      <c r="W363" s="6"/>
      <c r="X363" s="6"/>
      <c r="Y363" s="6"/>
      <c r="Z363" s="6"/>
    </row>
    <row r="364" spans="1:26" ht="15.75" customHeight="1" x14ac:dyDescent="0.35">
      <c r="A364" s="1"/>
      <c r="B364" s="6"/>
      <c r="C364" s="20"/>
      <c r="D364" s="41"/>
      <c r="E364" s="6"/>
      <c r="F364" s="6"/>
      <c r="G364" s="6"/>
      <c r="H364" s="19"/>
      <c r="I364" s="19"/>
      <c r="J364" s="20"/>
      <c r="K364" s="6"/>
      <c r="L364" s="6"/>
      <c r="M364" s="1"/>
      <c r="N364" s="6"/>
      <c r="O364" s="6"/>
      <c r="P364" s="6"/>
      <c r="Q364" s="6"/>
      <c r="R364" s="6"/>
      <c r="S364" s="6"/>
      <c r="T364" s="6"/>
      <c r="U364" s="6"/>
      <c r="V364" s="6"/>
      <c r="W364" s="6"/>
      <c r="X364" s="6"/>
      <c r="Y364" s="6"/>
      <c r="Z364" s="6"/>
    </row>
    <row r="365" spans="1:26" ht="15.75" customHeight="1" x14ac:dyDescent="0.35">
      <c r="A365" s="1"/>
      <c r="B365" s="6"/>
      <c r="C365" s="20"/>
      <c r="D365" s="41"/>
      <c r="E365" s="6"/>
      <c r="F365" s="6"/>
      <c r="G365" s="6"/>
      <c r="H365" s="19"/>
      <c r="I365" s="19"/>
      <c r="J365" s="20"/>
      <c r="K365" s="6"/>
      <c r="L365" s="6"/>
      <c r="M365" s="1"/>
      <c r="N365" s="6"/>
      <c r="O365" s="6"/>
      <c r="P365" s="6"/>
      <c r="Q365" s="6"/>
      <c r="R365" s="6"/>
      <c r="S365" s="6"/>
      <c r="T365" s="6"/>
      <c r="U365" s="6"/>
      <c r="V365" s="6"/>
      <c r="W365" s="6"/>
      <c r="X365" s="6"/>
      <c r="Y365" s="6"/>
      <c r="Z365" s="6"/>
    </row>
    <row r="366" spans="1:26" ht="15.75" customHeight="1" x14ac:dyDescent="0.35">
      <c r="A366" s="1"/>
      <c r="B366" s="6"/>
      <c r="C366" s="20"/>
      <c r="D366" s="41"/>
      <c r="E366" s="6"/>
      <c r="F366" s="6"/>
      <c r="G366" s="6"/>
      <c r="H366" s="19"/>
      <c r="I366" s="19"/>
      <c r="J366" s="20"/>
      <c r="K366" s="6"/>
      <c r="L366" s="6"/>
      <c r="M366" s="1"/>
      <c r="N366" s="6"/>
      <c r="O366" s="6"/>
      <c r="P366" s="6"/>
      <c r="Q366" s="6"/>
      <c r="R366" s="6"/>
      <c r="S366" s="6"/>
      <c r="T366" s="6"/>
      <c r="U366" s="6"/>
      <c r="V366" s="6"/>
      <c r="W366" s="6"/>
      <c r="X366" s="6"/>
      <c r="Y366" s="6"/>
      <c r="Z366" s="6"/>
    </row>
    <row r="367" spans="1:26" ht="15.75" customHeight="1" x14ac:dyDescent="0.35">
      <c r="A367" s="1"/>
      <c r="B367" s="6"/>
      <c r="C367" s="20"/>
      <c r="D367" s="41"/>
      <c r="E367" s="6"/>
      <c r="F367" s="6"/>
      <c r="G367" s="6"/>
      <c r="H367" s="19"/>
      <c r="I367" s="19"/>
      <c r="J367" s="20"/>
      <c r="K367" s="6"/>
      <c r="L367" s="6"/>
      <c r="M367" s="1"/>
      <c r="N367" s="6"/>
      <c r="O367" s="6"/>
      <c r="P367" s="6"/>
      <c r="Q367" s="6"/>
      <c r="R367" s="6"/>
      <c r="S367" s="6"/>
      <c r="T367" s="6"/>
      <c r="U367" s="6"/>
      <c r="V367" s="6"/>
      <c r="W367" s="6"/>
      <c r="X367" s="6"/>
      <c r="Y367" s="6"/>
      <c r="Z367" s="6"/>
    </row>
    <row r="368" spans="1:26" ht="15.75" customHeight="1" x14ac:dyDescent="0.35">
      <c r="A368" s="1"/>
      <c r="B368" s="6"/>
      <c r="C368" s="20"/>
      <c r="D368" s="41"/>
      <c r="E368" s="6"/>
      <c r="F368" s="6"/>
      <c r="G368" s="6"/>
      <c r="H368" s="19"/>
      <c r="I368" s="19"/>
      <c r="J368" s="20"/>
      <c r="K368" s="6"/>
      <c r="L368" s="6"/>
      <c r="M368" s="1"/>
      <c r="N368" s="6"/>
      <c r="O368" s="6"/>
      <c r="P368" s="6"/>
      <c r="Q368" s="6"/>
      <c r="R368" s="6"/>
      <c r="S368" s="6"/>
      <c r="T368" s="6"/>
      <c r="U368" s="6"/>
      <c r="V368" s="6"/>
      <c r="W368" s="6"/>
      <c r="X368" s="6"/>
      <c r="Y368" s="6"/>
      <c r="Z368" s="6"/>
    </row>
    <row r="369" spans="1:26" ht="15.75" customHeight="1" x14ac:dyDescent="0.35">
      <c r="A369" s="1"/>
      <c r="B369" s="6"/>
      <c r="C369" s="20"/>
      <c r="D369" s="41"/>
      <c r="E369" s="6"/>
      <c r="F369" s="6"/>
      <c r="G369" s="6"/>
      <c r="H369" s="19"/>
      <c r="I369" s="19"/>
      <c r="J369" s="20"/>
      <c r="K369" s="6"/>
      <c r="L369" s="6"/>
      <c r="M369" s="1"/>
      <c r="N369" s="6"/>
      <c r="O369" s="6"/>
      <c r="P369" s="6"/>
      <c r="Q369" s="6"/>
      <c r="R369" s="6"/>
      <c r="S369" s="6"/>
      <c r="T369" s="6"/>
      <c r="U369" s="6"/>
      <c r="V369" s="6"/>
      <c r="W369" s="6"/>
      <c r="X369" s="6"/>
      <c r="Y369" s="6"/>
      <c r="Z369" s="6"/>
    </row>
    <row r="370" spans="1:26" ht="15.75" customHeight="1" x14ac:dyDescent="0.35">
      <c r="A370" s="1"/>
      <c r="B370" s="6"/>
      <c r="C370" s="20"/>
      <c r="D370" s="41"/>
      <c r="E370" s="6"/>
      <c r="F370" s="6"/>
      <c r="G370" s="6"/>
      <c r="H370" s="19"/>
      <c r="I370" s="19"/>
      <c r="J370" s="20"/>
      <c r="K370" s="6"/>
      <c r="L370" s="6"/>
      <c r="M370" s="1"/>
      <c r="N370" s="6"/>
      <c r="O370" s="6"/>
      <c r="P370" s="6"/>
      <c r="Q370" s="6"/>
      <c r="R370" s="6"/>
      <c r="S370" s="6"/>
      <c r="T370" s="6"/>
      <c r="U370" s="6"/>
      <c r="V370" s="6"/>
      <c r="W370" s="6"/>
      <c r="X370" s="6"/>
      <c r="Y370" s="6"/>
      <c r="Z370" s="6"/>
    </row>
    <row r="371" spans="1:26" ht="15.75" customHeight="1" x14ac:dyDescent="0.35">
      <c r="A371" s="1"/>
      <c r="B371" s="6"/>
      <c r="C371" s="20"/>
      <c r="D371" s="41"/>
      <c r="E371" s="6"/>
      <c r="F371" s="6"/>
      <c r="G371" s="6"/>
      <c r="H371" s="19"/>
      <c r="I371" s="19"/>
      <c r="J371" s="20"/>
      <c r="K371" s="6"/>
      <c r="L371" s="6"/>
      <c r="M371" s="1"/>
      <c r="N371" s="6"/>
      <c r="O371" s="6"/>
      <c r="P371" s="6"/>
      <c r="Q371" s="6"/>
      <c r="R371" s="6"/>
      <c r="S371" s="6"/>
      <c r="T371" s="6"/>
      <c r="U371" s="6"/>
      <c r="V371" s="6"/>
      <c r="W371" s="6"/>
      <c r="X371" s="6"/>
      <c r="Y371" s="6"/>
      <c r="Z371" s="6"/>
    </row>
    <row r="372" spans="1:26" ht="15.75" customHeight="1" x14ac:dyDescent="0.35">
      <c r="A372" s="1"/>
      <c r="B372" s="6"/>
      <c r="C372" s="20"/>
      <c r="D372" s="41"/>
      <c r="E372" s="6"/>
      <c r="F372" s="6"/>
      <c r="G372" s="6"/>
      <c r="H372" s="19"/>
      <c r="I372" s="19"/>
      <c r="J372" s="20"/>
      <c r="K372" s="6"/>
      <c r="L372" s="6"/>
      <c r="M372" s="1"/>
      <c r="N372" s="6"/>
      <c r="O372" s="6"/>
      <c r="P372" s="6"/>
      <c r="Q372" s="6"/>
      <c r="R372" s="6"/>
      <c r="S372" s="6"/>
      <c r="T372" s="6"/>
      <c r="U372" s="6"/>
      <c r="V372" s="6"/>
      <c r="W372" s="6"/>
      <c r="X372" s="6"/>
      <c r="Y372" s="6"/>
      <c r="Z372" s="6"/>
    </row>
    <row r="373" spans="1:26" ht="15.75" customHeight="1" x14ac:dyDescent="0.35">
      <c r="A373" s="1"/>
      <c r="B373" s="6"/>
      <c r="C373" s="20"/>
      <c r="D373" s="41"/>
      <c r="E373" s="6"/>
      <c r="F373" s="6"/>
      <c r="G373" s="6"/>
      <c r="H373" s="19"/>
      <c r="I373" s="19"/>
      <c r="J373" s="20"/>
      <c r="K373" s="6"/>
      <c r="L373" s="6"/>
      <c r="M373" s="1"/>
      <c r="N373" s="6"/>
      <c r="O373" s="6"/>
      <c r="P373" s="6"/>
      <c r="Q373" s="6"/>
      <c r="R373" s="6"/>
      <c r="S373" s="6"/>
      <c r="T373" s="6"/>
      <c r="U373" s="6"/>
      <c r="V373" s="6"/>
      <c r="W373" s="6"/>
      <c r="X373" s="6"/>
      <c r="Y373" s="6"/>
      <c r="Z373" s="6"/>
    </row>
    <row r="374" spans="1:26" ht="15.75" customHeight="1" x14ac:dyDescent="0.35">
      <c r="A374" s="1"/>
      <c r="B374" s="6"/>
      <c r="C374" s="20"/>
      <c r="D374" s="41"/>
      <c r="E374" s="6"/>
      <c r="F374" s="6"/>
      <c r="G374" s="6"/>
      <c r="H374" s="19"/>
      <c r="I374" s="19"/>
      <c r="J374" s="20"/>
      <c r="K374" s="6"/>
      <c r="L374" s="6"/>
      <c r="M374" s="1"/>
      <c r="N374" s="6"/>
      <c r="O374" s="6"/>
      <c r="P374" s="6"/>
      <c r="Q374" s="6"/>
      <c r="R374" s="6"/>
      <c r="S374" s="6"/>
      <c r="T374" s="6"/>
      <c r="U374" s="6"/>
      <c r="V374" s="6"/>
      <c r="W374" s="6"/>
      <c r="X374" s="6"/>
      <c r="Y374" s="6"/>
      <c r="Z374" s="6"/>
    </row>
    <row r="375" spans="1:26" ht="15.75" customHeight="1" x14ac:dyDescent="0.35">
      <c r="A375" s="1"/>
      <c r="B375" s="6"/>
      <c r="C375" s="20"/>
      <c r="D375" s="41"/>
      <c r="E375" s="6"/>
      <c r="F375" s="6"/>
      <c r="G375" s="6"/>
      <c r="H375" s="19"/>
      <c r="I375" s="19"/>
      <c r="J375" s="20"/>
      <c r="K375" s="6"/>
      <c r="L375" s="6"/>
      <c r="M375" s="1"/>
      <c r="N375" s="6"/>
      <c r="O375" s="6"/>
      <c r="P375" s="6"/>
      <c r="Q375" s="6"/>
      <c r="R375" s="6"/>
      <c r="S375" s="6"/>
      <c r="T375" s="6"/>
      <c r="U375" s="6"/>
      <c r="V375" s="6"/>
      <c r="W375" s="6"/>
      <c r="X375" s="6"/>
      <c r="Y375" s="6"/>
      <c r="Z375" s="6"/>
    </row>
    <row r="376" spans="1:26" ht="15.75" customHeight="1" x14ac:dyDescent="0.35">
      <c r="A376" s="1"/>
      <c r="B376" s="6"/>
      <c r="C376" s="20"/>
      <c r="D376" s="41"/>
      <c r="E376" s="6"/>
      <c r="F376" s="6"/>
      <c r="G376" s="6"/>
      <c r="H376" s="19"/>
      <c r="I376" s="19"/>
      <c r="J376" s="20"/>
      <c r="K376" s="6"/>
      <c r="L376" s="6"/>
      <c r="M376" s="1"/>
      <c r="N376" s="6"/>
      <c r="O376" s="6"/>
      <c r="P376" s="6"/>
      <c r="Q376" s="6"/>
      <c r="R376" s="6"/>
      <c r="S376" s="6"/>
      <c r="T376" s="6"/>
      <c r="U376" s="6"/>
      <c r="V376" s="6"/>
      <c r="W376" s="6"/>
      <c r="X376" s="6"/>
      <c r="Y376" s="6"/>
      <c r="Z376" s="6"/>
    </row>
    <row r="377" spans="1:26" ht="15.75" customHeight="1" x14ac:dyDescent="0.35">
      <c r="A377" s="1"/>
      <c r="B377" s="6"/>
      <c r="C377" s="20"/>
      <c r="D377" s="41"/>
      <c r="E377" s="6"/>
      <c r="F377" s="6"/>
      <c r="G377" s="6"/>
      <c r="H377" s="19"/>
      <c r="I377" s="19"/>
      <c r="J377" s="20"/>
      <c r="K377" s="6"/>
      <c r="L377" s="6"/>
      <c r="M377" s="1"/>
      <c r="N377" s="6"/>
      <c r="O377" s="6"/>
      <c r="P377" s="6"/>
      <c r="Q377" s="6"/>
      <c r="R377" s="6"/>
      <c r="S377" s="6"/>
      <c r="T377" s="6"/>
      <c r="U377" s="6"/>
      <c r="V377" s="6"/>
      <c r="W377" s="6"/>
      <c r="X377" s="6"/>
      <c r="Y377" s="6"/>
      <c r="Z377" s="6"/>
    </row>
    <row r="378" spans="1:26" ht="15.75" customHeight="1" x14ac:dyDescent="0.35">
      <c r="A378" s="1"/>
      <c r="B378" s="6"/>
      <c r="C378" s="20"/>
      <c r="D378" s="41"/>
      <c r="E378" s="6"/>
      <c r="F378" s="6"/>
      <c r="G378" s="6"/>
      <c r="H378" s="19"/>
      <c r="I378" s="19"/>
      <c r="J378" s="20"/>
      <c r="K378" s="6"/>
      <c r="L378" s="6"/>
      <c r="M378" s="1"/>
      <c r="N378" s="6"/>
      <c r="O378" s="6"/>
      <c r="P378" s="6"/>
      <c r="Q378" s="6"/>
      <c r="R378" s="6"/>
      <c r="S378" s="6"/>
      <c r="T378" s="6"/>
      <c r="U378" s="6"/>
      <c r="V378" s="6"/>
      <c r="W378" s="6"/>
      <c r="X378" s="6"/>
      <c r="Y378" s="6"/>
      <c r="Z378" s="6"/>
    </row>
    <row r="379" spans="1:26" ht="15.75" customHeight="1" x14ac:dyDescent="0.35">
      <c r="A379" s="1"/>
      <c r="B379" s="6"/>
      <c r="C379" s="20"/>
      <c r="D379" s="41"/>
      <c r="E379" s="6"/>
      <c r="F379" s="6"/>
      <c r="G379" s="6"/>
      <c r="H379" s="19"/>
      <c r="I379" s="19"/>
      <c r="J379" s="20"/>
      <c r="K379" s="6"/>
      <c r="L379" s="6"/>
      <c r="M379" s="1"/>
      <c r="N379" s="6"/>
      <c r="O379" s="6"/>
      <c r="P379" s="6"/>
      <c r="Q379" s="6"/>
      <c r="R379" s="6"/>
      <c r="S379" s="6"/>
      <c r="T379" s="6"/>
      <c r="U379" s="6"/>
      <c r="V379" s="6"/>
      <c r="W379" s="6"/>
      <c r="X379" s="6"/>
      <c r="Y379" s="6"/>
      <c r="Z379" s="6"/>
    </row>
    <row r="380" spans="1:26" ht="15.75" customHeight="1" x14ac:dyDescent="0.35">
      <c r="A380" s="1"/>
      <c r="B380" s="6"/>
      <c r="C380" s="20"/>
      <c r="D380" s="41"/>
      <c r="E380" s="6"/>
      <c r="F380" s="6"/>
      <c r="G380" s="6"/>
      <c r="H380" s="19"/>
      <c r="I380" s="19"/>
      <c r="J380" s="20"/>
      <c r="K380" s="6"/>
      <c r="L380" s="6"/>
      <c r="M380" s="1"/>
      <c r="N380" s="6"/>
      <c r="O380" s="6"/>
      <c r="P380" s="6"/>
      <c r="Q380" s="6"/>
      <c r="R380" s="6"/>
      <c r="S380" s="6"/>
      <c r="T380" s="6"/>
      <c r="U380" s="6"/>
      <c r="V380" s="6"/>
      <c r="W380" s="6"/>
      <c r="X380" s="6"/>
      <c r="Y380" s="6"/>
      <c r="Z380" s="6"/>
    </row>
    <row r="381" spans="1:26" ht="15.75" customHeight="1" x14ac:dyDescent="0.35">
      <c r="A381" s="1"/>
      <c r="B381" s="6"/>
      <c r="C381" s="20"/>
      <c r="D381" s="41"/>
      <c r="E381" s="6"/>
      <c r="F381" s="6"/>
      <c r="G381" s="6"/>
      <c r="H381" s="19"/>
      <c r="I381" s="19"/>
      <c r="J381" s="20"/>
      <c r="K381" s="6"/>
      <c r="L381" s="6"/>
      <c r="M381" s="1"/>
      <c r="N381" s="6"/>
      <c r="O381" s="6"/>
      <c r="P381" s="6"/>
      <c r="Q381" s="6"/>
      <c r="R381" s="6"/>
      <c r="S381" s="6"/>
      <c r="T381" s="6"/>
      <c r="U381" s="6"/>
      <c r="V381" s="6"/>
      <c r="W381" s="6"/>
      <c r="X381" s="6"/>
      <c r="Y381" s="6"/>
      <c r="Z381" s="6"/>
    </row>
    <row r="382" spans="1:26" ht="15.75" customHeight="1" x14ac:dyDescent="0.35">
      <c r="A382" s="1"/>
      <c r="B382" s="6"/>
      <c r="C382" s="20"/>
      <c r="D382" s="41"/>
      <c r="E382" s="6"/>
      <c r="F382" s="6"/>
      <c r="G382" s="6"/>
      <c r="H382" s="19"/>
      <c r="I382" s="19"/>
      <c r="J382" s="20"/>
      <c r="K382" s="6"/>
      <c r="L382" s="6"/>
      <c r="M382" s="1"/>
      <c r="N382" s="6"/>
      <c r="O382" s="6"/>
      <c r="P382" s="6"/>
      <c r="Q382" s="6"/>
      <c r="R382" s="6"/>
      <c r="S382" s="6"/>
      <c r="T382" s="6"/>
      <c r="U382" s="6"/>
      <c r="V382" s="6"/>
      <c r="W382" s="6"/>
      <c r="X382" s="6"/>
      <c r="Y382" s="6"/>
      <c r="Z382" s="6"/>
    </row>
    <row r="383" spans="1:26" ht="15.75" customHeight="1" x14ac:dyDescent="0.35">
      <c r="A383" s="1"/>
      <c r="B383" s="6"/>
      <c r="C383" s="20"/>
      <c r="D383" s="41"/>
      <c r="E383" s="6"/>
      <c r="F383" s="6"/>
      <c r="G383" s="6"/>
      <c r="H383" s="19"/>
      <c r="I383" s="19"/>
      <c r="J383" s="20"/>
      <c r="K383" s="6"/>
      <c r="L383" s="6"/>
      <c r="M383" s="1"/>
      <c r="N383" s="6"/>
      <c r="O383" s="6"/>
      <c r="P383" s="6"/>
      <c r="Q383" s="6"/>
      <c r="R383" s="6"/>
      <c r="S383" s="6"/>
      <c r="T383" s="6"/>
      <c r="U383" s="6"/>
      <c r="V383" s="6"/>
      <c r="W383" s="6"/>
      <c r="X383" s="6"/>
      <c r="Y383" s="6"/>
      <c r="Z383" s="6"/>
    </row>
    <row r="384" spans="1:26" ht="15.75" customHeight="1" x14ac:dyDescent="0.35">
      <c r="A384" s="1"/>
      <c r="B384" s="6"/>
      <c r="C384" s="20"/>
      <c r="D384" s="41"/>
      <c r="E384" s="6"/>
      <c r="F384" s="6"/>
      <c r="G384" s="6"/>
      <c r="H384" s="19"/>
      <c r="I384" s="19"/>
      <c r="J384" s="20"/>
      <c r="K384" s="6"/>
      <c r="L384" s="6"/>
      <c r="M384" s="1"/>
      <c r="N384" s="6"/>
      <c r="O384" s="6"/>
      <c r="P384" s="6"/>
      <c r="Q384" s="6"/>
      <c r="R384" s="6"/>
      <c r="S384" s="6"/>
      <c r="T384" s="6"/>
      <c r="U384" s="6"/>
      <c r="V384" s="6"/>
      <c r="W384" s="6"/>
      <c r="X384" s="6"/>
      <c r="Y384" s="6"/>
      <c r="Z384" s="6"/>
    </row>
    <row r="385" spans="1:26" ht="15.75" customHeight="1" x14ac:dyDescent="0.35">
      <c r="A385" s="1"/>
      <c r="B385" s="6"/>
      <c r="C385" s="20"/>
      <c r="D385" s="41"/>
      <c r="E385" s="6"/>
      <c r="F385" s="6"/>
      <c r="G385" s="6"/>
      <c r="H385" s="19"/>
      <c r="I385" s="19"/>
      <c r="J385" s="20"/>
      <c r="K385" s="6"/>
      <c r="L385" s="6"/>
      <c r="M385" s="1"/>
      <c r="N385" s="6"/>
      <c r="O385" s="6"/>
      <c r="P385" s="6"/>
      <c r="Q385" s="6"/>
      <c r="R385" s="6"/>
      <c r="S385" s="6"/>
      <c r="T385" s="6"/>
      <c r="U385" s="6"/>
      <c r="V385" s="6"/>
      <c r="W385" s="6"/>
      <c r="X385" s="6"/>
      <c r="Y385" s="6"/>
      <c r="Z385" s="6"/>
    </row>
    <row r="386" spans="1:26" ht="15.75" customHeight="1" x14ac:dyDescent="0.35">
      <c r="A386" s="1"/>
      <c r="B386" s="6"/>
      <c r="C386" s="20"/>
      <c r="D386" s="41"/>
      <c r="E386" s="6"/>
      <c r="F386" s="6"/>
      <c r="G386" s="6"/>
      <c r="H386" s="19"/>
      <c r="I386" s="19"/>
      <c r="J386" s="20"/>
      <c r="K386" s="6"/>
      <c r="L386" s="6"/>
      <c r="M386" s="1"/>
      <c r="N386" s="6"/>
      <c r="O386" s="6"/>
      <c r="P386" s="6"/>
      <c r="Q386" s="6"/>
      <c r="R386" s="6"/>
      <c r="S386" s="6"/>
      <c r="T386" s="6"/>
      <c r="U386" s="6"/>
      <c r="V386" s="6"/>
      <c r="W386" s="6"/>
      <c r="X386" s="6"/>
      <c r="Y386" s="6"/>
      <c r="Z386" s="6"/>
    </row>
    <row r="387" spans="1:26" ht="15.75" customHeight="1" x14ac:dyDescent="0.35">
      <c r="A387" s="1"/>
      <c r="B387" s="6"/>
      <c r="C387" s="20"/>
      <c r="D387" s="41"/>
      <c r="E387" s="6"/>
      <c r="F387" s="6"/>
      <c r="G387" s="6"/>
      <c r="H387" s="19"/>
      <c r="I387" s="19"/>
      <c r="J387" s="20"/>
      <c r="K387" s="6"/>
      <c r="L387" s="6"/>
      <c r="M387" s="1"/>
      <c r="N387" s="6"/>
      <c r="O387" s="6"/>
      <c r="P387" s="6"/>
      <c r="Q387" s="6"/>
      <c r="R387" s="6"/>
      <c r="S387" s="6"/>
      <c r="T387" s="6"/>
      <c r="U387" s="6"/>
      <c r="V387" s="6"/>
      <c r="W387" s="6"/>
      <c r="X387" s="6"/>
      <c r="Y387" s="6"/>
      <c r="Z387" s="6"/>
    </row>
    <row r="388" spans="1:26" ht="15.75" customHeight="1" x14ac:dyDescent="0.35">
      <c r="A388" s="1"/>
      <c r="B388" s="6"/>
      <c r="C388" s="20"/>
      <c r="D388" s="41"/>
      <c r="E388" s="6"/>
      <c r="F388" s="6"/>
      <c r="G388" s="6"/>
      <c r="H388" s="19"/>
      <c r="I388" s="19"/>
      <c r="J388" s="20"/>
      <c r="K388" s="6"/>
      <c r="L388" s="6"/>
      <c r="M388" s="1"/>
      <c r="N388" s="6"/>
      <c r="O388" s="6"/>
      <c r="P388" s="6"/>
      <c r="Q388" s="6"/>
      <c r="R388" s="6"/>
      <c r="S388" s="6"/>
      <c r="T388" s="6"/>
      <c r="U388" s="6"/>
      <c r="V388" s="6"/>
      <c r="W388" s="6"/>
      <c r="X388" s="6"/>
      <c r="Y388" s="6"/>
      <c r="Z388" s="6"/>
    </row>
    <row r="389" spans="1:26" ht="15.75" customHeight="1" x14ac:dyDescent="0.35">
      <c r="A389" s="1"/>
      <c r="B389" s="6"/>
      <c r="C389" s="20"/>
      <c r="D389" s="41"/>
      <c r="E389" s="6"/>
      <c r="F389" s="6"/>
      <c r="G389" s="6"/>
      <c r="H389" s="19"/>
      <c r="I389" s="19"/>
      <c r="J389" s="20"/>
      <c r="K389" s="6"/>
      <c r="L389" s="6"/>
      <c r="M389" s="1"/>
      <c r="N389" s="6"/>
      <c r="O389" s="6"/>
      <c r="P389" s="6"/>
      <c r="Q389" s="6"/>
      <c r="R389" s="6"/>
      <c r="S389" s="6"/>
      <c r="T389" s="6"/>
      <c r="U389" s="6"/>
      <c r="V389" s="6"/>
      <c r="W389" s="6"/>
      <c r="X389" s="6"/>
      <c r="Y389" s="6"/>
      <c r="Z389" s="6"/>
    </row>
    <row r="390" spans="1:26" ht="15.75" customHeight="1" x14ac:dyDescent="0.35">
      <c r="A390" s="1"/>
      <c r="B390" s="6"/>
      <c r="C390" s="20"/>
      <c r="D390" s="41"/>
      <c r="E390" s="6"/>
      <c r="F390" s="6"/>
      <c r="G390" s="6"/>
      <c r="H390" s="19"/>
      <c r="I390" s="19"/>
      <c r="J390" s="20"/>
      <c r="K390" s="6"/>
      <c r="L390" s="6"/>
      <c r="M390" s="1"/>
      <c r="N390" s="6"/>
      <c r="O390" s="6"/>
      <c r="P390" s="6"/>
      <c r="Q390" s="6"/>
      <c r="R390" s="6"/>
      <c r="S390" s="6"/>
      <c r="T390" s="6"/>
      <c r="U390" s="6"/>
      <c r="V390" s="6"/>
      <c r="W390" s="6"/>
      <c r="X390" s="6"/>
      <c r="Y390" s="6"/>
      <c r="Z390" s="6"/>
    </row>
    <row r="391" spans="1:26" ht="15.75" customHeight="1" x14ac:dyDescent="0.35">
      <c r="A391" s="1"/>
      <c r="B391" s="6"/>
      <c r="C391" s="20"/>
      <c r="D391" s="41"/>
      <c r="E391" s="6"/>
      <c r="F391" s="6"/>
      <c r="G391" s="6"/>
      <c r="H391" s="19"/>
      <c r="I391" s="19"/>
      <c r="J391" s="20"/>
      <c r="K391" s="6"/>
      <c r="L391" s="6"/>
      <c r="M391" s="1"/>
      <c r="N391" s="6"/>
      <c r="O391" s="6"/>
      <c r="P391" s="6"/>
      <c r="Q391" s="6"/>
      <c r="R391" s="6"/>
      <c r="S391" s="6"/>
      <c r="T391" s="6"/>
      <c r="U391" s="6"/>
      <c r="V391" s="6"/>
      <c r="W391" s="6"/>
      <c r="X391" s="6"/>
      <c r="Y391" s="6"/>
      <c r="Z391" s="6"/>
    </row>
    <row r="392" spans="1:26" ht="15.75" customHeight="1" x14ac:dyDescent="0.35">
      <c r="A392" s="1"/>
      <c r="B392" s="6"/>
      <c r="C392" s="20"/>
      <c r="D392" s="41"/>
      <c r="E392" s="6"/>
      <c r="F392" s="6"/>
      <c r="G392" s="6"/>
      <c r="H392" s="19"/>
      <c r="I392" s="19"/>
      <c r="J392" s="20"/>
      <c r="K392" s="6"/>
      <c r="L392" s="6"/>
      <c r="M392" s="1"/>
      <c r="N392" s="6"/>
      <c r="O392" s="6"/>
      <c r="P392" s="6"/>
      <c r="Q392" s="6"/>
      <c r="R392" s="6"/>
      <c r="S392" s="6"/>
      <c r="T392" s="6"/>
      <c r="U392" s="6"/>
      <c r="V392" s="6"/>
      <c r="W392" s="6"/>
      <c r="X392" s="6"/>
      <c r="Y392" s="6"/>
      <c r="Z392" s="6"/>
    </row>
    <row r="393" spans="1:26" ht="15.75" customHeight="1" x14ac:dyDescent="0.35">
      <c r="A393" s="1"/>
      <c r="B393" s="6"/>
      <c r="C393" s="20"/>
      <c r="D393" s="41"/>
      <c r="E393" s="6"/>
      <c r="F393" s="6"/>
      <c r="G393" s="6"/>
      <c r="H393" s="19"/>
      <c r="I393" s="19"/>
      <c r="J393" s="20"/>
      <c r="K393" s="6"/>
      <c r="L393" s="6"/>
      <c r="M393" s="1"/>
      <c r="N393" s="6"/>
      <c r="O393" s="6"/>
      <c r="P393" s="6"/>
      <c r="Q393" s="6"/>
      <c r="R393" s="6"/>
      <c r="S393" s="6"/>
      <c r="T393" s="6"/>
      <c r="U393" s="6"/>
      <c r="V393" s="6"/>
      <c r="W393" s="6"/>
      <c r="X393" s="6"/>
      <c r="Y393" s="6"/>
      <c r="Z393" s="6"/>
    </row>
    <row r="394" spans="1:26" ht="15.75" customHeight="1" x14ac:dyDescent="0.35">
      <c r="A394" s="1"/>
      <c r="B394" s="6"/>
      <c r="C394" s="20"/>
      <c r="D394" s="41"/>
      <c r="E394" s="6"/>
      <c r="F394" s="6"/>
      <c r="G394" s="6"/>
      <c r="H394" s="19"/>
      <c r="I394" s="19"/>
      <c r="J394" s="20"/>
      <c r="K394" s="6"/>
      <c r="L394" s="6"/>
      <c r="M394" s="1"/>
      <c r="N394" s="6"/>
      <c r="O394" s="6"/>
      <c r="P394" s="6"/>
      <c r="Q394" s="6"/>
      <c r="R394" s="6"/>
      <c r="S394" s="6"/>
      <c r="T394" s="6"/>
      <c r="U394" s="6"/>
      <c r="V394" s="6"/>
      <c r="W394" s="6"/>
      <c r="X394" s="6"/>
      <c r="Y394" s="6"/>
      <c r="Z394" s="6"/>
    </row>
    <row r="395" spans="1:26" ht="15.75" customHeight="1" x14ac:dyDescent="0.35">
      <c r="A395" s="1"/>
      <c r="B395" s="6"/>
      <c r="C395" s="20"/>
      <c r="D395" s="41"/>
      <c r="E395" s="6"/>
      <c r="F395" s="6"/>
      <c r="G395" s="6"/>
      <c r="H395" s="19"/>
      <c r="I395" s="19"/>
      <c r="J395" s="20"/>
      <c r="K395" s="6"/>
      <c r="L395" s="6"/>
      <c r="M395" s="1"/>
      <c r="N395" s="6"/>
      <c r="O395" s="6"/>
      <c r="P395" s="6"/>
      <c r="Q395" s="6"/>
      <c r="R395" s="6"/>
      <c r="S395" s="6"/>
      <c r="T395" s="6"/>
      <c r="U395" s="6"/>
      <c r="V395" s="6"/>
      <c r="W395" s="6"/>
      <c r="X395" s="6"/>
      <c r="Y395" s="6"/>
      <c r="Z395" s="6"/>
    </row>
    <row r="396" spans="1:26" ht="15.75" customHeight="1" x14ac:dyDescent="0.35">
      <c r="A396" s="1"/>
      <c r="B396" s="6"/>
      <c r="C396" s="20"/>
      <c r="D396" s="41"/>
      <c r="E396" s="6"/>
      <c r="F396" s="6"/>
      <c r="G396" s="6"/>
      <c r="H396" s="19"/>
      <c r="I396" s="19"/>
      <c r="J396" s="20"/>
      <c r="K396" s="6"/>
      <c r="L396" s="6"/>
      <c r="M396" s="1"/>
      <c r="N396" s="6"/>
      <c r="O396" s="6"/>
      <c r="P396" s="6"/>
      <c r="Q396" s="6"/>
      <c r="R396" s="6"/>
      <c r="S396" s="6"/>
      <c r="T396" s="6"/>
      <c r="U396" s="6"/>
      <c r="V396" s="6"/>
      <c r="W396" s="6"/>
      <c r="X396" s="6"/>
      <c r="Y396" s="6"/>
      <c r="Z396" s="6"/>
    </row>
  </sheetData>
  <autoFilter ref="A6:Q6" xr:uid="{00000000-0009-0000-0000-000005000000}"/>
  <mergeCells count="3">
    <mergeCell ref="B1:M1"/>
    <mergeCell ref="B2:M2"/>
    <mergeCell ref="B3:M3"/>
  </mergeCells>
  <conditionalFormatting sqref="H1:H50 H73:H74 H92:H396">
    <cfRule type="colorScale" priority="1">
      <colorScale>
        <cfvo type="min"/>
        <cfvo type="percentile" val="50"/>
        <cfvo type="max"/>
        <color rgb="FFF8696B"/>
        <color rgb="FFFFEB84"/>
        <color rgb="FF63BE7B"/>
      </colorScale>
    </cfRule>
  </conditionalFormatting>
  <conditionalFormatting sqref="H51:H72">
    <cfRule type="colorScale" priority="2">
      <colorScale>
        <cfvo type="min"/>
        <cfvo type="percentile" val="50"/>
        <cfvo type="max"/>
        <color rgb="FFF8696B"/>
        <color rgb="FFFFEB84"/>
        <color rgb="FF63BE7B"/>
      </colorScale>
    </cfRule>
  </conditionalFormatting>
  <conditionalFormatting sqref="H75">
    <cfRule type="colorScale" priority="3">
      <colorScale>
        <cfvo type="min"/>
        <cfvo type="percentile" val="50"/>
        <cfvo type="max"/>
        <color rgb="FFF8696B"/>
        <color rgb="FFFFEB84"/>
        <color rgb="FF63BE7B"/>
      </colorScale>
    </cfRule>
  </conditionalFormatting>
  <conditionalFormatting sqref="H76:H79">
    <cfRule type="colorScale" priority="4">
      <colorScale>
        <cfvo type="min"/>
        <cfvo type="percentile" val="50"/>
        <cfvo type="max"/>
        <color rgb="FFF8696B"/>
        <color rgb="FFFFEB84"/>
        <color rgb="FF63BE7B"/>
      </colorScale>
    </cfRule>
  </conditionalFormatting>
  <conditionalFormatting sqref="H80">
    <cfRule type="colorScale" priority="5">
      <colorScale>
        <cfvo type="min"/>
        <cfvo type="percentile" val="50"/>
        <cfvo type="max"/>
        <color rgb="FFF8696B"/>
        <color rgb="FFFFEB84"/>
        <color rgb="FF63BE7B"/>
      </colorScale>
    </cfRule>
  </conditionalFormatting>
  <conditionalFormatting sqref="H81:H82">
    <cfRule type="colorScale" priority="6">
      <colorScale>
        <cfvo type="min"/>
        <cfvo type="percentile" val="50"/>
        <cfvo type="max"/>
        <color rgb="FFF8696B"/>
        <color rgb="FFFFEB84"/>
        <color rgb="FF63BE7B"/>
      </colorScale>
    </cfRule>
  </conditionalFormatting>
  <conditionalFormatting sqref="H83">
    <cfRule type="colorScale" priority="7">
      <colorScale>
        <cfvo type="min"/>
        <cfvo type="percentile" val="50"/>
        <cfvo type="max"/>
        <color rgb="FFF8696B"/>
        <color rgb="FFFFEB84"/>
        <color rgb="FF63BE7B"/>
      </colorScale>
    </cfRule>
  </conditionalFormatting>
  <conditionalFormatting sqref="H84">
    <cfRule type="colorScale" priority="8">
      <colorScale>
        <cfvo type="min"/>
        <cfvo type="percentile" val="50"/>
        <cfvo type="max"/>
        <color rgb="FFF8696B"/>
        <color rgb="FFFFEB84"/>
        <color rgb="FF63BE7B"/>
      </colorScale>
    </cfRule>
  </conditionalFormatting>
  <conditionalFormatting sqref="H85:H86">
    <cfRule type="colorScale" priority="9">
      <colorScale>
        <cfvo type="min"/>
        <cfvo type="percentile" val="50"/>
        <cfvo type="max"/>
        <color rgb="FFF8696B"/>
        <color rgb="FFFFEB84"/>
        <color rgb="FF63BE7B"/>
      </colorScale>
    </cfRule>
  </conditionalFormatting>
  <conditionalFormatting sqref="H87:H89">
    <cfRule type="colorScale" priority="10">
      <colorScale>
        <cfvo type="min"/>
        <cfvo type="percentile" val="50"/>
        <cfvo type="max"/>
        <color rgb="FFF8696B"/>
        <color rgb="FFFFEB84"/>
        <color rgb="FF63BE7B"/>
      </colorScale>
    </cfRule>
  </conditionalFormatting>
  <conditionalFormatting sqref="H90:H91">
    <cfRule type="colorScale" priority="11">
      <colorScale>
        <cfvo type="min"/>
        <cfvo type="percentile" val="50"/>
        <cfvo type="max"/>
        <color rgb="FFF8696B"/>
        <color rgb="FFFFEB84"/>
        <color rgb="FF63BE7B"/>
      </colorScale>
    </cfRule>
  </conditionalFormatting>
  <dataValidations count="2">
    <dataValidation type="list" allowBlank="1" showErrorMessage="1" sqref="E7:E49 E51:E180" xr:uid="{00000000-0002-0000-0500-000000000000}">
      <formula1>"Barang,Jasa Konsultansi,Jasa Lain,Pekerjaan Konstruksi"</formula1>
    </dataValidation>
    <dataValidation type="list" allowBlank="1" showErrorMessage="1" sqref="F7:F180" xr:uid="{00000000-0002-0000-0500-000001000000}">
      <formula1>"Pengadaan/Transaksi Langsung,Tender/Seleksi Umum,Tender/Seleksi Terbatas,Penunjukan Langsung,Penetapan Langsung"</formula1>
    </dataValidation>
  </dataValidations>
  <pageMargins left="0.70866141732283472" right="0.70866141732283472" top="0.74803149606299213" bottom="0.74803149606299213" header="0" footer="0"/>
  <pageSetup paperSize="9" scale="21"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outlinePr summaryBelow="0" summaryRight="0"/>
  </sheetPr>
  <dimension ref="A1:AK367"/>
  <sheetViews>
    <sheetView workbookViewId="0"/>
  </sheetViews>
  <sheetFormatPr defaultColWidth="14.453125" defaultRowHeight="15" customHeight="1" x14ac:dyDescent="0.35"/>
  <cols>
    <col min="1" max="1" width="9.7265625" customWidth="1"/>
    <col min="2" max="2" width="8.26953125" customWidth="1"/>
    <col min="3" max="3" width="80.54296875" customWidth="1"/>
    <col min="4" max="4" width="20.7265625" customWidth="1"/>
    <col min="5" max="5" width="15.453125" customWidth="1"/>
    <col min="6" max="6" width="27.453125" customWidth="1"/>
    <col min="7" max="7" width="18.81640625" customWidth="1"/>
    <col min="8" max="8" width="21.453125" customWidth="1"/>
    <col min="9" max="9" width="22.453125" customWidth="1"/>
    <col min="10" max="10" width="27.7265625" customWidth="1"/>
    <col min="11" max="11" width="22.453125" customWidth="1"/>
    <col min="12" max="12" width="23.26953125" customWidth="1"/>
    <col min="13" max="13" width="14.1796875" customWidth="1"/>
    <col min="14" max="14" width="25.54296875" customWidth="1"/>
    <col min="15" max="15" width="16" customWidth="1"/>
    <col min="16" max="16" width="21.7265625" customWidth="1"/>
    <col min="17" max="17" width="16" customWidth="1"/>
    <col min="18" max="37" width="14.453125" customWidth="1"/>
  </cols>
  <sheetData>
    <row r="1" spans="1:37" ht="14.5" x14ac:dyDescent="0.35">
      <c r="A1" s="740" t="s">
        <v>1</v>
      </c>
      <c r="B1" s="741"/>
      <c r="C1" s="741"/>
      <c r="D1" s="741"/>
      <c r="E1" s="741"/>
      <c r="F1" s="741"/>
      <c r="G1" s="741"/>
      <c r="H1" s="741"/>
      <c r="I1" s="741"/>
      <c r="J1" s="741"/>
      <c r="K1" s="741"/>
      <c r="L1" s="741"/>
      <c r="M1" s="741"/>
      <c r="N1" s="59"/>
      <c r="O1" s="6"/>
      <c r="P1" s="59"/>
      <c r="Q1" s="6"/>
      <c r="R1" s="6"/>
      <c r="S1" s="6"/>
      <c r="T1" s="6"/>
      <c r="U1" s="6"/>
      <c r="V1" s="6"/>
      <c r="W1" s="6"/>
      <c r="X1" s="6"/>
      <c r="Y1" s="6"/>
      <c r="Z1" s="6"/>
      <c r="AA1" s="6"/>
      <c r="AB1" s="6"/>
      <c r="AC1" s="6"/>
      <c r="AD1" s="6"/>
      <c r="AE1" s="6"/>
      <c r="AF1" s="6"/>
      <c r="AG1" s="6"/>
      <c r="AH1" s="6"/>
      <c r="AI1" s="6"/>
      <c r="AJ1" s="6"/>
      <c r="AK1" s="6"/>
    </row>
    <row r="2" spans="1:37" ht="14.5" x14ac:dyDescent="0.35">
      <c r="A2" s="742" t="s">
        <v>2</v>
      </c>
      <c r="B2" s="741"/>
      <c r="C2" s="741"/>
      <c r="D2" s="741"/>
      <c r="E2" s="741"/>
      <c r="F2" s="741"/>
      <c r="G2" s="741"/>
      <c r="H2" s="741"/>
      <c r="I2" s="741"/>
      <c r="J2" s="741"/>
      <c r="K2" s="741"/>
      <c r="L2" s="741"/>
      <c r="M2" s="741"/>
      <c r="N2" s="59"/>
      <c r="O2" s="6"/>
      <c r="P2" s="59"/>
      <c r="Q2" s="6"/>
      <c r="R2" s="6"/>
      <c r="S2" s="6"/>
      <c r="T2" s="6"/>
      <c r="U2" s="6"/>
      <c r="V2" s="6"/>
      <c r="W2" s="6"/>
      <c r="X2" s="6"/>
      <c r="Y2" s="6"/>
      <c r="Z2" s="6"/>
      <c r="AA2" s="6"/>
      <c r="AB2" s="6"/>
      <c r="AC2" s="6"/>
      <c r="AD2" s="6"/>
      <c r="AE2" s="6"/>
      <c r="AF2" s="6"/>
      <c r="AG2" s="6"/>
      <c r="AH2" s="6"/>
      <c r="AI2" s="6"/>
      <c r="AJ2" s="6"/>
      <c r="AK2" s="6"/>
    </row>
    <row r="3" spans="1:37" ht="14.5" x14ac:dyDescent="0.35">
      <c r="A3" s="743" t="s">
        <v>466</v>
      </c>
      <c r="B3" s="741"/>
      <c r="C3" s="741"/>
      <c r="D3" s="741"/>
      <c r="E3" s="741"/>
      <c r="F3" s="741"/>
      <c r="G3" s="741"/>
      <c r="H3" s="741"/>
      <c r="I3" s="741"/>
      <c r="J3" s="741"/>
      <c r="K3" s="741"/>
      <c r="L3" s="741"/>
      <c r="M3" s="741"/>
      <c r="N3" s="59"/>
      <c r="O3" s="6"/>
      <c r="P3" s="59"/>
      <c r="Q3" s="6"/>
      <c r="R3" s="6"/>
      <c r="S3" s="6"/>
      <c r="T3" s="6"/>
      <c r="U3" s="6"/>
      <c r="V3" s="6"/>
      <c r="W3" s="6"/>
      <c r="X3" s="6"/>
      <c r="Y3" s="6"/>
      <c r="Z3" s="6"/>
      <c r="AA3" s="6"/>
      <c r="AB3" s="6"/>
      <c r="AC3" s="6"/>
      <c r="AD3" s="6"/>
      <c r="AE3" s="6"/>
      <c r="AF3" s="6"/>
      <c r="AG3" s="6"/>
      <c r="AH3" s="6"/>
      <c r="AI3" s="6"/>
      <c r="AJ3" s="6"/>
      <c r="AK3" s="6"/>
    </row>
    <row r="4" spans="1:37" ht="14.5" x14ac:dyDescent="0.35">
      <c r="A4" s="6"/>
      <c r="B4" s="6"/>
      <c r="C4" s="20"/>
      <c r="D4" s="6"/>
      <c r="E4" s="6"/>
      <c r="F4" s="6"/>
      <c r="G4" s="41"/>
      <c r="H4" s="6"/>
      <c r="I4" s="6"/>
      <c r="J4" s="6"/>
      <c r="K4" s="6"/>
      <c r="L4" s="6"/>
      <c r="M4" s="6"/>
      <c r="N4" s="59"/>
      <c r="O4" s="6"/>
      <c r="P4" s="59"/>
      <c r="Q4" s="6"/>
      <c r="R4" s="6"/>
      <c r="S4" s="6"/>
      <c r="T4" s="6"/>
      <c r="U4" s="6"/>
      <c r="V4" s="6"/>
      <c r="W4" s="6"/>
      <c r="X4" s="6"/>
      <c r="Y4" s="6"/>
      <c r="Z4" s="6"/>
      <c r="AA4" s="6"/>
      <c r="AB4" s="6"/>
      <c r="AC4" s="6"/>
      <c r="AD4" s="6"/>
      <c r="AE4" s="6"/>
      <c r="AF4" s="6"/>
      <c r="AG4" s="6"/>
      <c r="AH4" s="6"/>
      <c r="AI4" s="6"/>
      <c r="AJ4" s="6"/>
      <c r="AK4" s="6"/>
    </row>
    <row r="5" spans="1:37" ht="14.5" x14ac:dyDescent="0.35">
      <c r="A5" s="102" t="s">
        <v>4</v>
      </c>
      <c r="B5" s="163"/>
      <c r="C5" s="164" t="s">
        <v>4</v>
      </c>
      <c r="D5" s="163" t="s">
        <v>4</v>
      </c>
      <c r="E5" s="163" t="s">
        <v>4</v>
      </c>
      <c r="F5" s="163" t="s">
        <v>4</v>
      </c>
      <c r="G5" s="165" t="s">
        <v>4</v>
      </c>
      <c r="H5" s="163" t="s">
        <v>4</v>
      </c>
      <c r="I5" s="163" t="s">
        <v>4</v>
      </c>
      <c r="J5" s="166" t="s">
        <v>467</v>
      </c>
      <c r="K5" s="163" t="s">
        <v>4</v>
      </c>
      <c r="L5" s="163" t="s">
        <v>4</v>
      </c>
      <c r="M5" s="163" t="s">
        <v>4</v>
      </c>
      <c r="N5" s="167" t="s">
        <v>4</v>
      </c>
      <c r="O5" s="168" t="s">
        <v>467</v>
      </c>
      <c r="P5" s="167" t="s">
        <v>4</v>
      </c>
      <c r="Q5" s="168" t="s">
        <v>467</v>
      </c>
      <c r="R5" s="6"/>
      <c r="S5" s="6"/>
      <c r="T5" s="6"/>
      <c r="U5" s="6"/>
      <c r="V5" s="6"/>
      <c r="W5" s="6"/>
      <c r="X5" s="6"/>
      <c r="Y5" s="6"/>
      <c r="Z5" s="6"/>
      <c r="AA5" s="6"/>
      <c r="AB5" s="6"/>
      <c r="AC5" s="6"/>
      <c r="AD5" s="6"/>
      <c r="AE5" s="6"/>
      <c r="AF5" s="6"/>
      <c r="AG5" s="6"/>
      <c r="AH5" s="6"/>
      <c r="AI5" s="6"/>
      <c r="AJ5" s="6"/>
      <c r="AK5" s="6"/>
    </row>
    <row r="6" spans="1:37" ht="39.75" customHeight="1" x14ac:dyDescent="0.35">
      <c r="A6" s="103" t="s">
        <v>6</v>
      </c>
      <c r="B6" s="103" t="s">
        <v>7</v>
      </c>
      <c r="C6" s="103" t="s">
        <v>8</v>
      </c>
      <c r="D6" s="9" t="s">
        <v>9</v>
      </c>
      <c r="E6" s="103" t="s">
        <v>10</v>
      </c>
      <c r="F6" s="103" t="s">
        <v>11</v>
      </c>
      <c r="G6" s="104" t="s">
        <v>12</v>
      </c>
      <c r="H6" s="10" t="s">
        <v>13</v>
      </c>
      <c r="I6" s="10" t="s">
        <v>14</v>
      </c>
      <c r="J6" s="25" t="s">
        <v>15</v>
      </c>
      <c r="K6" s="25" t="s">
        <v>16</v>
      </c>
      <c r="L6" s="11" t="s">
        <v>17</v>
      </c>
      <c r="M6" s="103" t="s">
        <v>18</v>
      </c>
      <c r="N6" s="25" t="s">
        <v>19</v>
      </c>
      <c r="O6" s="103" t="s">
        <v>92</v>
      </c>
      <c r="P6" s="11" t="s">
        <v>93</v>
      </c>
      <c r="Q6" s="9" t="s">
        <v>94</v>
      </c>
    </row>
    <row r="7" spans="1:37" ht="43.5" x14ac:dyDescent="0.35">
      <c r="A7" s="169">
        <v>1</v>
      </c>
      <c r="B7" s="170"/>
      <c r="C7" s="171" t="s">
        <v>468</v>
      </c>
      <c r="D7" s="106" t="s">
        <v>305</v>
      </c>
      <c r="E7" s="107" t="s">
        <v>23</v>
      </c>
      <c r="F7" s="108" t="s">
        <v>97</v>
      </c>
      <c r="G7" s="124">
        <v>17042410524</v>
      </c>
      <c r="H7" s="118">
        <v>45017</v>
      </c>
      <c r="I7" s="118">
        <v>45382</v>
      </c>
      <c r="J7" s="106">
        <f t="shared" ref="J7:J39" si="0">I7-H7</f>
        <v>365</v>
      </c>
      <c r="K7" s="118">
        <v>44958</v>
      </c>
      <c r="L7" s="118">
        <v>44986</v>
      </c>
      <c r="M7" s="106" t="s">
        <v>25</v>
      </c>
      <c r="N7" s="172">
        <v>0.81920000000000004</v>
      </c>
      <c r="O7" s="173">
        <f t="shared" ref="O7:O48" si="1">G7*N7</f>
        <v>13961142701.260801</v>
      </c>
      <c r="P7" s="174">
        <v>0.82879999999999998</v>
      </c>
      <c r="Q7" s="173">
        <f t="shared" ref="Q7:Q48" si="2">G7*P7</f>
        <v>14124749842.291199</v>
      </c>
      <c r="R7" s="6"/>
      <c r="S7" s="6"/>
      <c r="T7" s="6"/>
      <c r="U7" s="6"/>
      <c r="V7" s="6"/>
      <c r="W7" s="6"/>
      <c r="X7" s="6"/>
      <c r="Y7" s="6"/>
      <c r="Z7" s="6"/>
      <c r="AA7" s="6"/>
      <c r="AB7" s="6"/>
      <c r="AC7" s="6"/>
      <c r="AD7" s="6"/>
      <c r="AE7" s="6"/>
      <c r="AF7" s="6"/>
      <c r="AG7" s="6"/>
      <c r="AH7" s="6"/>
      <c r="AI7" s="6"/>
      <c r="AJ7" s="6"/>
      <c r="AK7" s="6"/>
    </row>
    <row r="8" spans="1:37" ht="29" x14ac:dyDescent="0.35">
      <c r="A8" s="169">
        <v>2</v>
      </c>
      <c r="B8" s="175"/>
      <c r="C8" s="176" t="s">
        <v>469</v>
      </c>
      <c r="D8" s="106" t="s">
        <v>305</v>
      </c>
      <c r="E8" s="107" t="s">
        <v>23</v>
      </c>
      <c r="F8" s="108" t="s">
        <v>97</v>
      </c>
      <c r="G8" s="124">
        <v>10419628219</v>
      </c>
      <c r="H8" s="118">
        <v>45017</v>
      </c>
      <c r="I8" s="118">
        <v>45382</v>
      </c>
      <c r="J8" s="106">
        <f t="shared" si="0"/>
        <v>365</v>
      </c>
      <c r="K8" s="118">
        <v>44958</v>
      </c>
      <c r="L8" s="118">
        <v>44986</v>
      </c>
      <c r="M8" s="106" t="s">
        <v>25</v>
      </c>
      <c r="N8" s="172">
        <v>0.81920000000000004</v>
      </c>
      <c r="O8" s="173">
        <f t="shared" si="1"/>
        <v>8535759437.0048008</v>
      </c>
      <c r="P8" s="174">
        <v>0.82879999999999998</v>
      </c>
      <c r="Q8" s="173">
        <f t="shared" si="2"/>
        <v>8635787867.9071999</v>
      </c>
      <c r="R8" s="6"/>
      <c r="S8" s="6"/>
      <c r="T8" s="6"/>
      <c r="U8" s="6"/>
      <c r="V8" s="6"/>
      <c r="W8" s="6"/>
      <c r="X8" s="6"/>
      <c r="Y8" s="6"/>
      <c r="Z8" s="6"/>
      <c r="AA8" s="6"/>
      <c r="AB8" s="6"/>
      <c r="AC8" s="6"/>
      <c r="AD8" s="6"/>
      <c r="AE8" s="6"/>
      <c r="AF8" s="6"/>
      <c r="AG8" s="6"/>
      <c r="AH8" s="6"/>
      <c r="AI8" s="6"/>
      <c r="AJ8" s="6"/>
      <c r="AK8" s="6"/>
    </row>
    <row r="9" spans="1:37" ht="43.5" x14ac:dyDescent="0.35">
      <c r="A9" s="169">
        <v>3</v>
      </c>
      <c r="B9" s="175"/>
      <c r="C9" s="176" t="s">
        <v>470</v>
      </c>
      <c r="D9" s="106" t="s">
        <v>305</v>
      </c>
      <c r="E9" s="107" t="s">
        <v>23</v>
      </c>
      <c r="F9" s="108" t="s">
        <v>97</v>
      </c>
      <c r="G9" s="124">
        <v>9239349650</v>
      </c>
      <c r="H9" s="118">
        <v>45017</v>
      </c>
      <c r="I9" s="118">
        <v>45382</v>
      </c>
      <c r="J9" s="106">
        <f t="shared" si="0"/>
        <v>365</v>
      </c>
      <c r="K9" s="118">
        <v>44958</v>
      </c>
      <c r="L9" s="118">
        <v>44986</v>
      </c>
      <c r="M9" s="106" t="s">
        <v>25</v>
      </c>
      <c r="N9" s="172">
        <v>0.81920000000000004</v>
      </c>
      <c r="O9" s="173">
        <f t="shared" si="1"/>
        <v>7568875233.2800007</v>
      </c>
      <c r="P9" s="174">
        <v>0.82879999999999998</v>
      </c>
      <c r="Q9" s="173">
        <f t="shared" si="2"/>
        <v>7657572989.9200001</v>
      </c>
      <c r="R9" s="6"/>
      <c r="S9" s="6"/>
      <c r="T9" s="6"/>
      <c r="U9" s="6"/>
      <c r="V9" s="6"/>
      <c r="W9" s="6"/>
      <c r="X9" s="6"/>
      <c r="Y9" s="6"/>
      <c r="Z9" s="6"/>
      <c r="AA9" s="6"/>
      <c r="AB9" s="6"/>
      <c r="AC9" s="6"/>
      <c r="AD9" s="6"/>
      <c r="AE9" s="6"/>
      <c r="AF9" s="6"/>
      <c r="AG9" s="6"/>
      <c r="AH9" s="6"/>
      <c r="AI9" s="6"/>
      <c r="AJ9" s="6"/>
      <c r="AK9" s="6"/>
    </row>
    <row r="10" spans="1:37" ht="43.5" x14ac:dyDescent="0.35">
      <c r="A10" s="169">
        <v>4</v>
      </c>
      <c r="B10" s="175"/>
      <c r="C10" s="171" t="s">
        <v>311</v>
      </c>
      <c r="D10" s="106" t="s">
        <v>305</v>
      </c>
      <c r="E10" s="107" t="s">
        <v>23</v>
      </c>
      <c r="F10" s="108" t="s">
        <v>97</v>
      </c>
      <c r="G10" s="124">
        <v>9253773712</v>
      </c>
      <c r="H10" s="118">
        <v>45017</v>
      </c>
      <c r="I10" s="118">
        <v>45382</v>
      </c>
      <c r="J10" s="106">
        <f t="shared" si="0"/>
        <v>365</v>
      </c>
      <c r="K10" s="118">
        <v>44958</v>
      </c>
      <c r="L10" s="118">
        <v>44986</v>
      </c>
      <c r="M10" s="106" t="s">
        <v>25</v>
      </c>
      <c r="N10" s="172">
        <v>0.81920000000000004</v>
      </c>
      <c r="O10" s="173">
        <f t="shared" si="1"/>
        <v>7580691424.8704004</v>
      </c>
      <c r="P10" s="174">
        <v>0.82879999999999998</v>
      </c>
      <c r="Q10" s="173">
        <f t="shared" si="2"/>
        <v>7669527652.5056</v>
      </c>
      <c r="R10" s="6"/>
      <c r="S10" s="6"/>
      <c r="T10" s="6"/>
      <c r="U10" s="6"/>
      <c r="V10" s="6"/>
      <c r="W10" s="6"/>
      <c r="X10" s="6"/>
      <c r="Y10" s="6"/>
      <c r="Z10" s="6"/>
      <c r="AA10" s="6"/>
      <c r="AB10" s="6"/>
      <c r="AC10" s="6"/>
      <c r="AD10" s="6"/>
      <c r="AE10" s="6"/>
      <c r="AF10" s="6"/>
      <c r="AG10" s="6"/>
      <c r="AH10" s="6"/>
      <c r="AI10" s="6"/>
      <c r="AJ10" s="6"/>
      <c r="AK10" s="6"/>
    </row>
    <row r="11" spans="1:37" ht="58" x14ac:dyDescent="0.35">
      <c r="A11" s="169">
        <v>5</v>
      </c>
      <c r="B11" s="175"/>
      <c r="C11" s="171" t="s">
        <v>471</v>
      </c>
      <c r="D11" s="106" t="s">
        <v>305</v>
      </c>
      <c r="E11" s="107" t="s">
        <v>23</v>
      </c>
      <c r="F11" s="108" t="s">
        <v>97</v>
      </c>
      <c r="G11" s="124">
        <v>8108318724</v>
      </c>
      <c r="H11" s="118">
        <v>45017</v>
      </c>
      <c r="I11" s="118">
        <v>45382</v>
      </c>
      <c r="J11" s="106">
        <f t="shared" si="0"/>
        <v>365</v>
      </c>
      <c r="K11" s="118">
        <v>44958</v>
      </c>
      <c r="L11" s="118">
        <v>44986</v>
      </c>
      <c r="M11" s="106" t="s">
        <v>25</v>
      </c>
      <c r="N11" s="172">
        <v>0.81920000000000004</v>
      </c>
      <c r="O11" s="173">
        <f t="shared" si="1"/>
        <v>6642334698.7007999</v>
      </c>
      <c r="P11" s="174">
        <v>0.82879999999999998</v>
      </c>
      <c r="Q11" s="173">
        <f t="shared" si="2"/>
        <v>6720174558.4511995</v>
      </c>
      <c r="R11" s="6"/>
      <c r="S11" s="6"/>
      <c r="T11" s="6"/>
      <c r="U11" s="6"/>
      <c r="V11" s="6"/>
      <c r="W11" s="6"/>
      <c r="X11" s="6"/>
      <c r="Y11" s="6"/>
      <c r="Z11" s="6"/>
      <c r="AA11" s="6"/>
      <c r="AB11" s="6"/>
      <c r="AC11" s="6"/>
      <c r="AD11" s="6"/>
      <c r="AE11" s="6"/>
      <c r="AF11" s="6"/>
      <c r="AG11" s="6"/>
      <c r="AH11" s="6"/>
      <c r="AI11" s="6"/>
      <c r="AJ11" s="6"/>
      <c r="AK11" s="6"/>
    </row>
    <row r="12" spans="1:37" ht="29" x14ac:dyDescent="0.35">
      <c r="A12" s="169">
        <v>6</v>
      </c>
      <c r="B12" s="175"/>
      <c r="C12" s="171" t="s">
        <v>472</v>
      </c>
      <c r="D12" s="106" t="s">
        <v>305</v>
      </c>
      <c r="E12" s="107" t="s">
        <v>23</v>
      </c>
      <c r="F12" s="108" t="s">
        <v>97</v>
      </c>
      <c r="G12" s="124">
        <v>5341282417</v>
      </c>
      <c r="H12" s="118">
        <v>45017</v>
      </c>
      <c r="I12" s="118">
        <v>45382</v>
      </c>
      <c r="J12" s="106">
        <f t="shared" si="0"/>
        <v>365</v>
      </c>
      <c r="K12" s="118">
        <v>44958</v>
      </c>
      <c r="L12" s="118">
        <v>44986</v>
      </c>
      <c r="M12" s="106" t="s">
        <v>25</v>
      </c>
      <c r="N12" s="172">
        <v>0.81920000000000004</v>
      </c>
      <c r="O12" s="173">
        <f t="shared" si="1"/>
        <v>4375578556.0064001</v>
      </c>
      <c r="P12" s="174">
        <v>0.82879999999999998</v>
      </c>
      <c r="Q12" s="173">
        <f t="shared" si="2"/>
        <v>4426854867.2095995</v>
      </c>
      <c r="R12" s="6"/>
      <c r="S12" s="6"/>
      <c r="T12" s="6"/>
      <c r="U12" s="6"/>
      <c r="V12" s="6"/>
      <c r="W12" s="6"/>
      <c r="X12" s="6"/>
      <c r="Y12" s="6"/>
      <c r="Z12" s="6"/>
      <c r="AA12" s="6"/>
      <c r="AB12" s="6"/>
      <c r="AC12" s="6"/>
      <c r="AD12" s="6"/>
      <c r="AE12" s="6"/>
      <c r="AF12" s="6"/>
      <c r="AG12" s="6"/>
      <c r="AH12" s="6"/>
      <c r="AI12" s="6"/>
      <c r="AJ12" s="6"/>
      <c r="AK12" s="6"/>
    </row>
    <row r="13" spans="1:37" ht="14.5" x14ac:dyDescent="0.35">
      <c r="A13" s="169">
        <v>7</v>
      </c>
      <c r="B13" s="175"/>
      <c r="C13" s="176" t="s">
        <v>473</v>
      </c>
      <c r="D13" s="106" t="s">
        <v>305</v>
      </c>
      <c r="E13" s="107" t="s">
        <v>23</v>
      </c>
      <c r="F13" s="108" t="s">
        <v>97</v>
      </c>
      <c r="G13" s="124">
        <v>6808043377</v>
      </c>
      <c r="H13" s="118">
        <v>45017</v>
      </c>
      <c r="I13" s="118">
        <v>45382</v>
      </c>
      <c r="J13" s="106">
        <f t="shared" si="0"/>
        <v>365</v>
      </c>
      <c r="K13" s="118">
        <v>44958</v>
      </c>
      <c r="L13" s="118">
        <v>44986</v>
      </c>
      <c r="M13" s="106" t="s">
        <v>25</v>
      </c>
      <c r="N13" s="172">
        <v>0.81920000000000004</v>
      </c>
      <c r="O13" s="173">
        <f t="shared" si="1"/>
        <v>5577149134.4384003</v>
      </c>
      <c r="P13" s="174">
        <v>0.82879999999999998</v>
      </c>
      <c r="Q13" s="173">
        <f t="shared" si="2"/>
        <v>5642506350.8576002</v>
      </c>
      <c r="R13" s="6"/>
      <c r="S13" s="6"/>
      <c r="T13" s="6"/>
      <c r="U13" s="6"/>
      <c r="V13" s="6"/>
      <c r="W13" s="6"/>
      <c r="X13" s="6"/>
      <c r="Y13" s="6"/>
      <c r="Z13" s="6"/>
      <c r="AA13" s="6"/>
      <c r="AB13" s="6"/>
      <c r="AC13" s="6"/>
      <c r="AD13" s="6"/>
      <c r="AE13" s="6"/>
      <c r="AF13" s="6"/>
      <c r="AG13" s="6"/>
      <c r="AH13" s="6"/>
      <c r="AI13" s="6"/>
      <c r="AJ13" s="6"/>
      <c r="AK13" s="6"/>
    </row>
    <row r="14" spans="1:37" ht="29" x14ac:dyDescent="0.35">
      <c r="A14" s="169">
        <v>8</v>
      </c>
      <c r="B14" s="175"/>
      <c r="C14" s="171" t="s">
        <v>474</v>
      </c>
      <c r="D14" s="106" t="s">
        <v>305</v>
      </c>
      <c r="E14" s="107" t="s">
        <v>23</v>
      </c>
      <c r="F14" s="108" t="s">
        <v>97</v>
      </c>
      <c r="G14" s="124">
        <v>5937284693</v>
      </c>
      <c r="H14" s="118">
        <v>45017</v>
      </c>
      <c r="I14" s="118">
        <v>45382</v>
      </c>
      <c r="J14" s="106">
        <f t="shared" si="0"/>
        <v>365</v>
      </c>
      <c r="K14" s="118">
        <v>44958</v>
      </c>
      <c r="L14" s="118">
        <v>44986</v>
      </c>
      <c r="M14" s="106" t="s">
        <v>25</v>
      </c>
      <c r="N14" s="172">
        <v>0.81920000000000004</v>
      </c>
      <c r="O14" s="173">
        <f t="shared" si="1"/>
        <v>4863823620.5056</v>
      </c>
      <c r="P14" s="174">
        <v>0.82879999999999998</v>
      </c>
      <c r="Q14" s="173">
        <f t="shared" si="2"/>
        <v>4920821553.5584002</v>
      </c>
      <c r="R14" s="6"/>
      <c r="S14" s="6"/>
      <c r="T14" s="6"/>
      <c r="U14" s="6"/>
      <c r="V14" s="6"/>
      <c r="W14" s="6"/>
      <c r="X14" s="6"/>
      <c r="Y14" s="6"/>
      <c r="Z14" s="6"/>
      <c r="AA14" s="6"/>
      <c r="AB14" s="6"/>
      <c r="AC14" s="6"/>
      <c r="AD14" s="6"/>
      <c r="AE14" s="6"/>
      <c r="AF14" s="6"/>
      <c r="AG14" s="6"/>
      <c r="AH14" s="6"/>
      <c r="AI14" s="6"/>
      <c r="AJ14" s="6"/>
      <c r="AK14" s="6"/>
    </row>
    <row r="15" spans="1:37" ht="43.5" x14ac:dyDescent="0.35">
      <c r="A15" s="169">
        <v>9</v>
      </c>
      <c r="B15" s="177"/>
      <c r="C15" s="171" t="s">
        <v>320</v>
      </c>
      <c r="D15" s="178" t="s">
        <v>305</v>
      </c>
      <c r="E15" s="108" t="s">
        <v>23</v>
      </c>
      <c r="F15" s="108" t="s">
        <v>97</v>
      </c>
      <c r="G15" s="124">
        <v>9040306189</v>
      </c>
      <c r="H15" s="110">
        <v>45017</v>
      </c>
      <c r="I15" s="110">
        <v>45382</v>
      </c>
      <c r="J15" s="106">
        <f t="shared" si="0"/>
        <v>365</v>
      </c>
      <c r="K15" s="110">
        <v>44958</v>
      </c>
      <c r="L15" s="110">
        <v>44986</v>
      </c>
      <c r="M15" s="178" t="s">
        <v>25</v>
      </c>
      <c r="N15" s="172">
        <v>0.81920000000000004</v>
      </c>
      <c r="O15" s="173">
        <f t="shared" si="1"/>
        <v>7405818830.0288</v>
      </c>
      <c r="P15" s="174">
        <v>0.82879999999999998</v>
      </c>
      <c r="Q15" s="173">
        <f t="shared" si="2"/>
        <v>7492605769.4432001</v>
      </c>
      <c r="R15" s="73"/>
      <c r="S15" s="73"/>
      <c r="T15" s="73"/>
      <c r="U15" s="73"/>
      <c r="V15" s="73"/>
      <c r="W15" s="73"/>
      <c r="X15" s="73"/>
      <c r="Y15" s="73"/>
      <c r="Z15" s="73"/>
      <c r="AA15" s="73"/>
      <c r="AB15" s="73"/>
      <c r="AC15" s="73"/>
      <c r="AD15" s="73"/>
      <c r="AE15" s="73"/>
      <c r="AF15" s="73"/>
      <c r="AG15" s="73"/>
      <c r="AH15" s="73"/>
      <c r="AI15" s="73"/>
      <c r="AJ15" s="73"/>
      <c r="AK15" s="73"/>
    </row>
    <row r="16" spans="1:37" ht="14.5" x14ac:dyDescent="0.35">
      <c r="A16" s="169">
        <v>10</v>
      </c>
      <c r="B16" s="175"/>
      <c r="C16" s="176" t="s">
        <v>322</v>
      </c>
      <c r="D16" s="178" t="s">
        <v>305</v>
      </c>
      <c r="E16" s="108" t="s">
        <v>23</v>
      </c>
      <c r="F16" s="108" t="s">
        <v>97</v>
      </c>
      <c r="G16" s="124">
        <v>4789991001.6000004</v>
      </c>
      <c r="H16" s="110">
        <v>45017</v>
      </c>
      <c r="I16" s="110">
        <v>45382</v>
      </c>
      <c r="J16" s="106">
        <f t="shared" si="0"/>
        <v>365</v>
      </c>
      <c r="K16" s="110">
        <v>44958</v>
      </c>
      <c r="L16" s="110">
        <v>44986</v>
      </c>
      <c r="M16" s="178" t="s">
        <v>25</v>
      </c>
      <c r="N16" s="172">
        <v>0.25</v>
      </c>
      <c r="O16" s="173">
        <f t="shared" si="1"/>
        <v>1197497750.4000001</v>
      </c>
      <c r="P16" s="172">
        <v>0.6472</v>
      </c>
      <c r="Q16" s="173">
        <f t="shared" si="2"/>
        <v>3100082176.2355204</v>
      </c>
      <c r="R16" s="6"/>
      <c r="S16" s="6"/>
      <c r="T16" s="6"/>
      <c r="U16" s="6"/>
      <c r="V16" s="6"/>
      <c r="W16" s="6"/>
      <c r="X16" s="6"/>
      <c r="Y16" s="6"/>
      <c r="Z16" s="6"/>
      <c r="AA16" s="6"/>
      <c r="AB16" s="6"/>
      <c r="AC16" s="6"/>
      <c r="AD16" s="6"/>
      <c r="AE16" s="6"/>
      <c r="AF16" s="6"/>
      <c r="AG16" s="6"/>
      <c r="AH16" s="6"/>
      <c r="AI16" s="6"/>
      <c r="AJ16" s="6"/>
      <c r="AK16" s="6"/>
    </row>
    <row r="17" spans="1:37" ht="14.5" x14ac:dyDescent="0.35">
      <c r="A17" s="169">
        <v>11</v>
      </c>
      <c r="B17" s="175"/>
      <c r="C17" s="176" t="s">
        <v>324</v>
      </c>
      <c r="D17" s="178" t="s">
        <v>305</v>
      </c>
      <c r="E17" s="108" t="s">
        <v>23</v>
      </c>
      <c r="F17" s="108" t="s">
        <v>97</v>
      </c>
      <c r="G17" s="124">
        <v>716009333.86666667</v>
      </c>
      <c r="H17" s="110">
        <v>45017</v>
      </c>
      <c r="I17" s="110">
        <v>45382</v>
      </c>
      <c r="J17" s="106">
        <f t="shared" si="0"/>
        <v>365</v>
      </c>
      <c r="K17" s="110">
        <v>44958</v>
      </c>
      <c r="L17" s="110">
        <v>44986</v>
      </c>
      <c r="M17" s="178" t="s">
        <v>25</v>
      </c>
      <c r="N17" s="172">
        <v>0.25</v>
      </c>
      <c r="O17" s="173">
        <f t="shared" si="1"/>
        <v>179002333.46666667</v>
      </c>
      <c r="P17" s="172">
        <v>0.6472</v>
      </c>
      <c r="Q17" s="173">
        <f t="shared" si="2"/>
        <v>463401240.87850666</v>
      </c>
      <c r="R17" s="6"/>
      <c r="S17" s="6"/>
      <c r="T17" s="6"/>
      <c r="U17" s="6"/>
      <c r="V17" s="6"/>
      <c r="W17" s="6"/>
      <c r="X17" s="6"/>
      <c r="Y17" s="6"/>
      <c r="Z17" s="6"/>
      <c r="AA17" s="6"/>
      <c r="AB17" s="6"/>
      <c r="AC17" s="6"/>
      <c r="AD17" s="6"/>
      <c r="AE17" s="6"/>
      <c r="AF17" s="6"/>
      <c r="AG17" s="6"/>
      <c r="AH17" s="6"/>
      <c r="AI17" s="6"/>
      <c r="AJ17" s="6"/>
      <c r="AK17" s="6"/>
    </row>
    <row r="18" spans="1:37" ht="14.5" x14ac:dyDescent="0.35">
      <c r="A18" s="169">
        <v>12</v>
      </c>
      <c r="B18" s="177"/>
      <c r="C18" s="176" t="s">
        <v>326</v>
      </c>
      <c r="D18" s="178" t="s">
        <v>305</v>
      </c>
      <c r="E18" s="108" t="s">
        <v>23</v>
      </c>
      <c r="F18" s="108" t="s">
        <v>97</v>
      </c>
      <c r="G18" s="124">
        <v>922932933.33333337</v>
      </c>
      <c r="H18" s="110">
        <v>45017</v>
      </c>
      <c r="I18" s="110">
        <v>45382</v>
      </c>
      <c r="J18" s="106">
        <f t="shared" si="0"/>
        <v>365</v>
      </c>
      <c r="K18" s="110">
        <v>44958</v>
      </c>
      <c r="L18" s="110">
        <v>44986</v>
      </c>
      <c r="M18" s="178" t="s">
        <v>25</v>
      </c>
      <c r="N18" s="172">
        <v>0.25</v>
      </c>
      <c r="O18" s="173">
        <f t="shared" si="1"/>
        <v>230733233.33333334</v>
      </c>
      <c r="P18" s="172">
        <v>0.6472</v>
      </c>
      <c r="Q18" s="173">
        <f t="shared" si="2"/>
        <v>597322194.45333338</v>
      </c>
      <c r="R18" s="73"/>
      <c r="S18" s="73"/>
      <c r="T18" s="73"/>
      <c r="U18" s="73"/>
      <c r="V18" s="73"/>
      <c r="W18" s="73"/>
      <c r="X18" s="73"/>
      <c r="Y18" s="73"/>
      <c r="Z18" s="73"/>
      <c r="AA18" s="73"/>
      <c r="AB18" s="73"/>
      <c r="AC18" s="73"/>
      <c r="AD18" s="73"/>
      <c r="AE18" s="73"/>
      <c r="AF18" s="73"/>
      <c r="AG18" s="73"/>
      <c r="AH18" s="73"/>
      <c r="AI18" s="73"/>
      <c r="AJ18" s="73"/>
      <c r="AK18" s="73"/>
    </row>
    <row r="19" spans="1:37" ht="14.5" x14ac:dyDescent="0.35">
      <c r="A19" s="169">
        <v>13</v>
      </c>
      <c r="B19" s="175"/>
      <c r="C19" s="176" t="s">
        <v>328</v>
      </c>
      <c r="D19" s="178" t="s">
        <v>305</v>
      </c>
      <c r="E19" s="108" t="s">
        <v>23</v>
      </c>
      <c r="F19" s="108" t="s">
        <v>97</v>
      </c>
      <c r="G19" s="124">
        <v>1835220482.9902234</v>
      </c>
      <c r="H19" s="110">
        <v>45017</v>
      </c>
      <c r="I19" s="110">
        <v>45382</v>
      </c>
      <c r="J19" s="106">
        <f t="shared" si="0"/>
        <v>365</v>
      </c>
      <c r="K19" s="110">
        <v>44958</v>
      </c>
      <c r="L19" s="110">
        <v>44986</v>
      </c>
      <c r="M19" s="178" t="s">
        <v>25</v>
      </c>
      <c r="N19" s="172">
        <v>0.25</v>
      </c>
      <c r="O19" s="173">
        <f t="shared" si="1"/>
        <v>458805120.74755585</v>
      </c>
      <c r="P19" s="172">
        <v>0.6472</v>
      </c>
      <c r="Q19" s="173">
        <f t="shared" si="2"/>
        <v>1187754696.5912726</v>
      </c>
      <c r="R19" s="6"/>
      <c r="S19" s="6"/>
      <c r="T19" s="6"/>
      <c r="U19" s="6"/>
      <c r="V19" s="6"/>
      <c r="W19" s="6"/>
      <c r="X19" s="6"/>
      <c r="Y19" s="6"/>
      <c r="Z19" s="6"/>
      <c r="AA19" s="6"/>
      <c r="AB19" s="6"/>
      <c r="AC19" s="6"/>
      <c r="AD19" s="6"/>
      <c r="AE19" s="6"/>
      <c r="AF19" s="6"/>
      <c r="AG19" s="6"/>
      <c r="AH19" s="6"/>
      <c r="AI19" s="6"/>
      <c r="AJ19" s="6"/>
      <c r="AK19" s="6"/>
    </row>
    <row r="20" spans="1:37" ht="15.75" customHeight="1" x14ac:dyDescent="0.35">
      <c r="A20" s="169">
        <v>14</v>
      </c>
      <c r="B20" s="177"/>
      <c r="C20" s="171" t="s">
        <v>330</v>
      </c>
      <c r="D20" s="178" t="s">
        <v>305</v>
      </c>
      <c r="E20" s="108" t="s">
        <v>23</v>
      </c>
      <c r="F20" s="108" t="s">
        <v>97</v>
      </c>
      <c r="G20" s="124">
        <v>908646266.66666663</v>
      </c>
      <c r="H20" s="110">
        <v>45017</v>
      </c>
      <c r="I20" s="110">
        <v>45382</v>
      </c>
      <c r="J20" s="106">
        <f t="shared" si="0"/>
        <v>365</v>
      </c>
      <c r="K20" s="110">
        <v>44958</v>
      </c>
      <c r="L20" s="110">
        <v>44986</v>
      </c>
      <c r="M20" s="178" t="s">
        <v>25</v>
      </c>
      <c r="N20" s="179">
        <v>0.25</v>
      </c>
      <c r="O20" s="180">
        <f t="shared" si="1"/>
        <v>227161566.66666666</v>
      </c>
      <c r="P20" s="172">
        <v>0.6472</v>
      </c>
      <c r="Q20" s="173">
        <f t="shared" si="2"/>
        <v>588075863.78666663</v>
      </c>
      <c r="R20" s="73"/>
      <c r="S20" s="73"/>
      <c r="T20" s="73"/>
      <c r="U20" s="73"/>
      <c r="V20" s="73"/>
      <c r="W20" s="73"/>
      <c r="X20" s="73"/>
      <c r="Y20" s="73"/>
      <c r="Z20" s="73"/>
      <c r="AA20" s="73"/>
      <c r="AB20" s="73"/>
      <c r="AC20" s="73"/>
      <c r="AD20" s="73"/>
      <c r="AE20" s="73"/>
      <c r="AF20" s="73"/>
      <c r="AG20" s="73"/>
      <c r="AH20" s="73"/>
      <c r="AI20" s="73"/>
      <c r="AJ20" s="73"/>
      <c r="AK20" s="73"/>
    </row>
    <row r="21" spans="1:37" ht="15.75" customHeight="1" x14ac:dyDescent="0.35">
      <c r="A21" s="169">
        <v>15</v>
      </c>
      <c r="B21" s="175"/>
      <c r="C21" s="176" t="s">
        <v>332</v>
      </c>
      <c r="D21" s="178" t="s">
        <v>305</v>
      </c>
      <c r="E21" s="108" t="s">
        <v>23</v>
      </c>
      <c r="F21" s="108" t="s">
        <v>97</v>
      </c>
      <c r="G21" s="124">
        <v>3849371577.0256414</v>
      </c>
      <c r="H21" s="110">
        <v>45017</v>
      </c>
      <c r="I21" s="110">
        <v>45382</v>
      </c>
      <c r="J21" s="106">
        <f t="shared" si="0"/>
        <v>365</v>
      </c>
      <c r="K21" s="110">
        <v>44958</v>
      </c>
      <c r="L21" s="110">
        <v>44986</v>
      </c>
      <c r="M21" s="178" t="s">
        <v>25</v>
      </c>
      <c r="N21" s="172">
        <v>0.25</v>
      </c>
      <c r="O21" s="173">
        <f t="shared" si="1"/>
        <v>962342894.25641036</v>
      </c>
      <c r="P21" s="172">
        <v>0.6472</v>
      </c>
      <c r="Q21" s="173">
        <f t="shared" si="2"/>
        <v>2491313284.6509953</v>
      </c>
      <c r="R21" s="6"/>
      <c r="S21" s="6"/>
      <c r="T21" s="6"/>
      <c r="U21" s="6"/>
      <c r="V21" s="6"/>
      <c r="W21" s="6"/>
      <c r="X21" s="6"/>
      <c r="Y21" s="6"/>
      <c r="Z21" s="6"/>
      <c r="AA21" s="6"/>
      <c r="AB21" s="6"/>
      <c r="AC21" s="6"/>
      <c r="AD21" s="6"/>
      <c r="AE21" s="6"/>
      <c r="AF21" s="6"/>
      <c r="AG21" s="6"/>
      <c r="AH21" s="6"/>
      <c r="AI21" s="6"/>
      <c r="AJ21" s="6"/>
      <c r="AK21" s="6"/>
    </row>
    <row r="22" spans="1:37" ht="15.75" customHeight="1" x14ac:dyDescent="0.35">
      <c r="A22" s="169">
        <v>16</v>
      </c>
      <c r="B22" s="175"/>
      <c r="C22" s="176" t="s">
        <v>475</v>
      </c>
      <c r="D22" s="106" t="s">
        <v>305</v>
      </c>
      <c r="E22" s="107" t="s">
        <v>23</v>
      </c>
      <c r="F22" s="107" t="s">
        <v>97</v>
      </c>
      <c r="G22" s="124">
        <v>8343947700</v>
      </c>
      <c r="H22" s="118">
        <v>45017</v>
      </c>
      <c r="I22" s="118">
        <v>45930</v>
      </c>
      <c r="J22" s="106">
        <f t="shared" si="0"/>
        <v>913</v>
      </c>
      <c r="K22" s="118">
        <v>44958</v>
      </c>
      <c r="L22" s="118">
        <v>45016</v>
      </c>
      <c r="M22" s="106" t="s">
        <v>25</v>
      </c>
      <c r="N22" s="172">
        <v>0.9</v>
      </c>
      <c r="O22" s="173">
        <f t="shared" si="1"/>
        <v>7509552930</v>
      </c>
      <c r="P22" s="172">
        <v>0.99419999999999997</v>
      </c>
      <c r="Q22" s="173">
        <f t="shared" si="2"/>
        <v>8295552803.3400002</v>
      </c>
      <c r="R22" s="6"/>
      <c r="S22" s="6"/>
      <c r="T22" s="6"/>
      <c r="U22" s="6"/>
      <c r="V22" s="6"/>
      <c r="W22" s="6"/>
      <c r="X22" s="6"/>
      <c r="Y22" s="6"/>
      <c r="Z22" s="6"/>
      <c r="AA22" s="6"/>
      <c r="AB22" s="6"/>
      <c r="AC22" s="6"/>
      <c r="AD22" s="6"/>
      <c r="AE22" s="6"/>
      <c r="AF22" s="6"/>
      <c r="AG22" s="6"/>
      <c r="AH22" s="6"/>
      <c r="AI22" s="6"/>
      <c r="AJ22" s="6"/>
      <c r="AK22" s="6"/>
    </row>
    <row r="23" spans="1:37" ht="15.75" customHeight="1" x14ac:dyDescent="0.35">
      <c r="A23" s="169">
        <v>17</v>
      </c>
      <c r="B23" s="175"/>
      <c r="C23" s="176" t="s">
        <v>476</v>
      </c>
      <c r="D23" s="106" t="s">
        <v>305</v>
      </c>
      <c r="E23" s="107" t="s">
        <v>23</v>
      </c>
      <c r="F23" s="107" t="s">
        <v>97</v>
      </c>
      <c r="G23" s="124">
        <v>6596696700</v>
      </c>
      <c r="H23" s="118">
        <v>45017</v>
      </c>
      <c r="I23" s="118">
        <v>45930</v>
      </c>
      <c r="J23" s="106">
        <f t="shared" si="0"/>
        <v>913</v>
      </c>
      <c r="K23" s="118">
        <v>44958</v>
      </c>
      <c r="L23" s="118">
        <v>45016</v>
      </c>
      <c r="M23" s="106" t="s">
        <v>25</v>
      </c>
      <c r="N23" s="172">
        <v>0.9</v>
      </c>
      <c r="O23" s="173">
        <f t="shared" si="1"/>
        <v>5937027030</v>
      </c>
      <c r="P23" s="172">
        <v>0.99419999999999997</v>
      </c>
      <c r="Q23" s="173">
        <f t="shared" si="2"/>
        <v>6558435859.1399994</v>
      </c>
      <c r="R23" s="6"/>
      <c r="S23" s="6"/>
      <c r="T23" s="6"/>
      <c r="U23" s="6"/>
      <c r="V23" s="6"/>
      <c r="W23" s="6"/>
      <c r="X23" s="6"/>
      <c r="Y23" s="6"/>
      <c r="Z23" s="6"/>
      <c r="AA23" s="6"/>
      <c r="AB23" s="6"/>
      <c r="AC23" s="6"/>
      <c r="AD23" s="6"/>
      <c r="AE23" s="6"/>
      <c r="AF23" s="6"/>
      <c r="AG23" s="6"/>
      <c r="AH23" s="6"/>
      <c r="AI23" s="6"/>
      <c r="AJ23" s="6"/>
      <c r="AK23" s="6"/>
    </row>
    <row r="24" spans="1:37" ht="15.75" customHeight="1" x14ac:dyDescent="0.35">
      <c r="A24" s="169">
        <v>18</v>
      </c>
      <c r="B24" s="177"/>
      <c r="C24" s="171" t="s">
        <v>477</v>
      </c>
      <c r="D24" s="178" t="s">
        <v>305</v>
      </c>
      <c r="E24" s="108" t="s">
        <v>23</v>
      </c>
      <c r="F24" s="108" t="s">
        <v>97</v>
      </c>
      <c r="G24" s="124">
        <v>6371345679</v>
      </c>
      <c r="H24" s="110">
        <v>45017</v>
      </c>
      <c r="I24" s="110">
        <v>46112</v>
      </c>
      <c r="J24" s="178">
        <f t="shared" si="0"/>
        <v>1095</v>
      </c>
      <c r="K24" s="118">
        <v>44958</v>
      </c>
      <c r="L24" s="110">
        <v>44925</v>
      </c>
      <c r="M24" s="178" t="s">
        <v>25</v>
      </c>
      <c r="N24" s="172">
        <v>0.9</v>
      </c>
      <c r="O24" s="173">
        <f t="shared" si="1"/>
        <v>5734211111.1000004</v>
      </c>
      <c r="P24" s="179">
        <v>0.99419999999999997</v>
      </c>
      <c r="Q24" s="173">
        <f t="shared" si="2"/>
        <v>6334391874.0618</v>
      </c>
      <c r="R24" s="73"/>
      <c r="S24" s="73"/>
      <c r="T24" s="73"/>
      <c r="U24" s="73"/>
      <c r="V24" s="73"/>
      <c r="W24" s="73"/>
      <c r="X24" s="73"/>
      <c r="Y24" s="73"/>
      <c r="Z24" s="73"/>
      <c r="AA24" s="73"/>
      <c r="AB24" s="73"/>
      <c r="AC24" s="73"/>
      <c r="AD24" s="73"/>
      <c r="AE24" s="73"/>
      <c r="AF24" s="73"/>
      <c r="AG24" s="73"/>
      <c r="AH24" s="73"/>
      <c r="AI24" s="73"/>
      <c r="AJ24" s="73"/>
      <c r="AK24" s="73"/>
    </row>
    <row r="25" spans="1:37" ht="15.75" customHeight="1" x14ac:dyDescent="0.35">
      <c r="A25" s="169">
        <v>19</v>
      </c>
      <c r="B25" s="175"/>
      <c r="C25" s="176" t="s">
        <v>478</v>
      </c>
      <c r="D25" s="106" t="s">
        <v>305</v>
      </c>
      <c r="E25" s="107" t="s">
        <v>23</v>
      </c>
      <c r="F25" s="107" t="s">
        <v>101</v>
      </c>
      <c r="G25" s="124">
        <v>1739394864</v>
      </c>
      <c r="H25" s="110">
        <v>45017</v>
      </c>
      <c r="I25" s="110">
        <v>45747</v>
      </c>
      <c r="J25" s="178">
        <f t="shared" si="0"/>
        <v>730</v>
      </c>
      <c r="K25" s="118">
        <v>44958</v>
      </c>
      <c r="L25" s="118">
        <v>44925</v>
      </c>
      <c r="M25" s="119" t="s">
        <v>25</v>
      </c>
      <c r="N25" s="172">
        <v>0.9</v>
      </c>
      <c r="O25" s="173">
        <f t="shared" si="1"/>
        <v>1565455377.6000001</v>
      </c>
      <c r="P25" s="172">
        <v>0.99419999999999997</v>
      </c>
      <c r="Q25" s="173">
        <f t="shared" si="2"/>
        <v>1729306373.7888</v>
      </c>
      <c r="R25" s="6"/>
      <c r="S25" s="6"/>
      <c r="T25" s="6"/>
      <c r="U25" s="6"/>
      <c r="V25" s="6"/>
      <c r="W25" s="6"/>
      <c r="X25" s="6"/>
      <c r="Y25" s="6"/>
      <c r="Z25" s="6"/>
      <c r="AA25" s="6"/>
      <c r="AB25" s="6"/>
      <c r="AC25" s="6"/>
      <c r="AD25" s="6"/>
      <c r="AE25" s="6"/>
      <c r="AF25" s="6"/>
      <c r="AG25" s="6"/>
      <c r="AH25" s="6"/>
      <c r="AI25" s="6"/>
      <c r="AJ25" s="6"/>
      <c r="AK25" s="6"/>
    </row>
    <row r="26" spans="1:37" ht="15.75" customHeight="1" x14ac:dyDescent="0.35">
      <c r="A26" s="169">
        <v>20</v>
      </c>
      <c r="B26" s="175"/>
      <c r="C26" s="176" t="s">
        <v>479</v>
      </c>
      <c r="D26" s="106" t="s">
        <v>305</v>
      </c>
      <c r="E26" s="107" t="s">
        <v>23</v>
      </c>
      <c r="F26" s="107" t="s">
        <v>101</v>
      </c>
      <c r="G26" s="124">
        <v>2193126024</v>
      </c>
      <c r="H26" s="110">
        <v>45017</v>
      </c>
      <c r="I26" s="110">
        <v>45747</v>
      </c>
      <c r="J26" s="178">
        <f t="shared" si="0"/>
        <v>730</v>
      </c>
      <c r="K26" s="118">
        <v>44958</v>
      </c>
      <c r="L26" s="118">
        <v>44925</v>
      </c>
      <c r="M26" s="119" t="s">
        <v>25</v>
      </c>
      <c r="N26" s="172">
        <v>0.9</v>
      </c>
      <c r="O26" s="173">
        <f t="shared" si="1"/>
        <v>1973813421.6000001</v>
      </c>
      <c r="P26" s="172">
        <v>0.99419999999999997</v>
      </c>
      <c r="Q26" s="173">
        <f t="shared" si="2"/>
        <v>2180405893.0608001</v>
      </c>
      <c r="R26" s="6"/>
      <c r="S26" s="6"/>
      <c r="T26" s="6"/>
      <c r="U26" s="6"/>
      <c r="V26" s="6"/>
      <c r="W26" s="6"/>
      <c r="X26" s="6"/>
      <c r="Y26" s="6"/>
      <c r="Z26" s="6"/>
      <c r="AA26" s="6"/>
      <c r="AB26" s="6"/>
      <c r="AC26" s="6"/>
      <c r="AD26" s="6"/>
      <c r="AE26" s="6"/>
      <c r="AF26" s="6"/>
      <c r="AG26" s="6"/>
      <c r="AH26" s="6"/>
      <c r="AI26" s="6"/>
      <c r="AJ26" s="6"/>
      <c r="AK26" s="6"/>
    </row>
    <row r="27" spans="1:37" ht="15.75" customHeight="1" x14ac:dyDescent="0.35">
      <c r="A27" s="169">
        <v>21</v>
      </c>
      <c r="B27" s="175"/>
      <c r="C27" s="176" t="s">
        <v>480</v>
      </c>
      <c r="D27" s="106" t="s">
        <v>305</v>
      </c>
      <c r="E27" s="107" t="s">
        <v>23</v>
      </c>
      <c r="F27" s="107" t="s">
        <v>101</v>
      </c>
      <c r="G27" s="124">
        <v>1893481920</v>
      </c>
      <c r="H27" s="110">
        <v>45017</v>
      </c>
      <c r="I27" s="110">
        <v>46112</v>
      </c>
      <c r="J27" s="178">
        <f t="shared" si="0"/>
        <v>1095</v>
      </c>
      <c r="K27" s="118">
        <v>44958</v>
      </c>
      <c r="L27" s="118">
        <v>44925</v>
      </c>
      <c r="M27" s="119" t="s">
        <v>25</v>
      </c>
      <c r="N27" s="172">
        <v>0.9</v>
      </c>
      <c r="O27" s="173">
        <f t="shared" si="1"/>
        <v>1704133728</v>
      </c>
      <c r="P27" s="172">
        <v>0.99429999999999996</v>
      </c>
      <c r="Q27" s="173">
        <f t="shared" si="2"/>
        <v>1882689073.056</v>
      </c>
      <c r="R27" s="6"/>
      <c r="S27" s="6"/>
      <c r="T27" s="6"/>
      <c r="U27" s="6"/>
      <c r="V27" s="6"/>
      <c r="W27" s="6"/>
      <c r="X27" s="6"/>
      <c r="Y27" s="6"/>
      <c r="Z27" s="6"/>
      <c r="AA27" s="6"/>
      <c r="AB27" s="6"/>
      <c r="AC27" s="6"/>
      <c r="AD27" s="6"/>
      <c r="AE27" s="6"/>
      <c r="AF27" s="6"/>
      <c r="AG27" s="6"/>
      <c r="AH27" s="6"/>
      <c r="AI27" s="6"/>
      <c r="AJ27" s="6"/>
      <c r="AK27" s="6"/>
    </row>
    <row r="28" spans="1:37" ht="15.75" customHeight="1" x14ac:dyDescent="0.35">
      <c r="A28" s="169">
        <v>22</v>
      </c>
      <c r="B28" s="175"/>
      <c r="C28" s="176" t="s">
        <v>481</v>
      </c>
      <c r="D28" s="106" t="s">
        <v>305</v>
      </c>
      <c r="E28" s="107" t="s">
        <v>23</v>
      </c>
      <c r="F28" s="107" t="s">
        <v>101</v>
      </c>
      <c r="G28" s="124">
        <f>174785040*2</f>
        <v>349570080</v>
      </c>
      <c r="H28" s="110">
        <v>45017</v>
      </c>
      <c r="I28" s="110">
        <v>45747</v>
      </c>
      <c r="J28" s="178">
        <f t="shared" si="0"/>
        <v>730</v>
      </c>
      <c r="K28" s="118">
        <v>44958</v>
      </c>
      <c r="L28" s="118">
        <v>44925</v>
      </c>
      <c r="M28" s="119" t="s">
        <v>25</v>
      </c>
      <c r="N28" s="172">
        <v>0.9</v>
      </c>
      <c r="O28" s="173">
        <f t="shared" si="1"/>
        <v>314613072</v>
      </c>
      <c r="P28" s="172">
        <v>0.99429999999999996</v>
      </c>
      <c r="Q28" s="173">
        <f t="shared" si="2"/>
        <v>347577530.54399997</v>
      </c>
      <c r="R28" s="6"/>
      <c r="S28" s="6"/>
      <c r="T28" s="6"/>
      <c r="U28" s="6"/>
      <c r="V28" s="6"/>
      <c r="W28" s="6"/>
      <c r="X28" s="6"/>
      <c r="Y28" s="6"/>
      <c r="Z28" s="6"/>
      <c r="AA28" s="6"/>
      <c r="AB28" s="6"/>
      <c r="AC28" s="6"/>
      <c r="AD28" s="6"/>
      <c r="AE28" s="6"/>
      <c r="AF28" s="6"/>
      <c r="AG28" s="6"/>
      <c r="AH28" s="6"/>
      <c r="AI28" s="6"/>
      <c r="AJ28" s="6"/>
      <c r="AK28" s="6"/>
    </row>
    <row r="29" spans="1:37" ht="15.75" customHeight="1" x14ac:dyDescent="0.35">
      <c r="A29" s="169">
        <v>23</v>
      </c>
      <c r="B29" s="177"/>
      <c r="C29" s="171" t="s">
        <v>482</v>
      </c>
      <c r="D29" s="178" t="s">
        <v>305</v>
      </c>
      <c r="E29" s="108" t="s">
        <v>23</v>
      </c>
      <c r="F29" s="108" t="s">
        <v>97</v>
      </c>
      <c r="G29" s="124">
        <v>3834377024.7600002</v>
      </c>
      <c r="H29" s="110">
        <v>44958</v>
      </c>
      <c r="I29" s="110">
        <v>46053</v>
      </c>
      <c r="J29" s="178">
        <f t="shared" si="0"/>
        <v>1095</v>
      </c>
      <c r="K29" s="110">
        <v>44921</v>
      </c>
      <c r="L29" s="110">
        <v>44925</v>
      </c>
      <c r="M29" s="112" t="s">
        <v>25</v>
      </c>
      <c r="N29" s="179">
        <v>0.75</v>
      </c>
      <c r="O29" s="173">
        <f t="shared" si="1"/>
        <v>2875782768.5700002</v>
      </c>
      <c r="P29" s="179">
        <v>0.75</v>
      </c>
      <c r="Q29" s="173">
        <f t="shared" si="2"/>
        <v>2875782768.5700002</v>
      </c>
      <c r="R29" s="73"/>
      <c r="S29" s="73"/>
      <c r="T29" s="73"/>
      <c r="U29" s="73"/>
      <c r="V29" s="73"/>
      <c r="W29" s="73"/>
      <c r="X29" s="73"/>
      <c r="Y29" s="73"/>
      <c r="Z29" s="73"/>
      <c r="AA29" s="73"/>
      <c r="AB29" s="73"/>
      <c r="AC29" s="73"/>
      <c r="AD29" s="73"/>
      <c r="AE29" s="73"/>
      <c r="AF29" s="73"/>
      <c r="AG29" s="73"/>
      <c r="AH29" s="73"/>
      <c r="AI29" s="73"/>
      <c r="AJ29" s="73"/>
      <c r="AK29" s="73"/>
    </row>
    <row r="30" spans="1:37" ht="15.75" customHeight="1" x14ac:dyDescent="0.35">
      <c r="A30" s="169">
        <v>24</v>
      </c>
      <c r="B30" s="175"/>
      <c r="C30" s="176" t="s">
        <v>483</v>
      </c>
      <c r="D30" s="106" t="s">
        <v>305</v>
      </c>
      <c r="E30" s="107" t="s">
        <v>23</v>
      </c>
      <c r="F30" s="107" t="s">
        <v>101</v>
      </c>
      <c r="G30" s="117">
        <v>1111167720</v>
      </c>
      <c r="H30" s="118">
        <v>44958</v>
      </c>
      <c r="I30" s="118">
        <v>45504</v>
      </c>
      <c r="J30" s="178">
        <f t="shared" si="0"/>
        <v>546</v>
      </c>
      <c r="K30" s="118">
        <v>44921</v>
      </c>
      <c r="L30" s="118">
        <v>44925</v>
      </c>
      <c r="M30" s="119" t="s">
        <v>25</v>
      </c>
      <c r="N30" s="172">
        <v>0.75</v>
      </c>
      <c r="O30" s="173">
        <f t="shared" si="1"/>
        <v>833375790</v>
      </c>
      <c r="P30" s="172">
        <v>0.75</v>
      </c>
      <c r="Q30" s="173">
        <f t="shared" si="2"/>
        <v>833375790</v>
      </c>
      <c r="R30" s="6"/>
      <c r="S30" s="6"/>
      <c r="T30" s="6"/>
      <c r="U30" s="6"/>
      <c r="V30" s="6"/>
      <c r="W30" s="6"/>
      <c r="X30" s="6"/>
      <c r="Y30" s="6"/>
      <c r="Z30" s="6"/>
      <c r="AA30" s="6"/>
      <c r="AB30" s="6"/>
      <c r="AC30" s="6"/>
      <c r="AD30" s="6"/>
      <c r="AE30" s="6"/>
      <c r="AF30" s="6"/>
      <c r="AG30" s="6"/>
      <c r="AH30" s="6"/>
      <c r="AI30" s="6"/>
      <c r="AJ30" s="6"/>
      <c r="AK30" s="6"/>
    </row>
    <row r="31" spans="1:37" ht="15.75" customHeight="1" x14ac:dyDescent="0.35">
      <c r="A31" s="169">
        <v>25</v>
      </c>
      <c r="B31" s="175"/>
      <c r="C31" s="176" t="s">
        <v>484</v>
      </c>
      <c r="D31" s="106" t="s">
        <v>305</v>
      </c>
      <c r="E31" s="107" t="s">
        <v>23</v>
      </c>
      <c r="F31" s="107" t="s">
        <v>101</v>
      </c>
      <c r="G31" s="117">
        <v>757801440</v>
      </c>
      <c r="H31" s="118">
        <v>44958</v>
      </c>
      <c r="I31" s="118">
        <v>45688</v>
      </c>
      <c r="J31" s="178">
        <f t="shared" si="0"/>
        <v>730</v>
      </c>
      <c r="K31" s="118">
        <v>44921</v>
      </c>
      <c r="L31" s="118">
        <v>44925</v>
      </c>
      <c r="M31" s="119" t="s">
        <v>25</v>
      </c>
      <c r="N31" s="172">
        <v>0.75</v>
      </c>
      <c r="O31" s="173">
        <f t="shared" si="1"/>
        <v>568351080</v>
      </c>
      <c r="P31" s="172">
        <v>0.75</v>
      </c>
      <c r="Q31" s="173">
        <f t="shared" si="2"/>
        <v>568351080</v>
      </c>
      <c r="R31" s="6"/>
      <c r="S31" s="6"/>
      <c r="T31" s="6"/>
      <c r="U31" s="6"/>
      <c r="V31" s="6"/>
      <c r="W31" s="6"/>
      <c r="X31" s="6"/>
      <c r="Y31" s="6"/>
      <c r="Z31" s="6"/>
      <c r="AA31" s="6"/>
      <c r="AB31" s="6"/>
      <c r="AC31" s="6"/>
      <c r="AD31" s="6"/>
      <c r="AE31" s="6"/>
      <c r="AF31" s="6"/>
      <c r="AG31" s="6"/>
      <c r="AH31" s="6"/>
      <c r="AI31" s="6"/>
      <c r="AJ31" s="6"/>
      <c r="AK31" s="6"/>
    </row>
    <row r="32" spans="1:37" ht="15.75" customHeight="1" x14ac:dyDescent="0.35">
      <c r="A32" s="169">
        <v>26</v>
      </c>
      <c r="B32" s="175"/>
      <c r="C32" s="176" t="s">
        <v>485</v>
      </c>
      <c r="D32" s="106" t="s">
        <v>305</v>
      </c>
      <c r="E32" s="107" t="s">
        <v>23</v>
      </c>
      <c r="F32" s="107" t="s">
        <v>101</v>
      </c>
      <c r="G32" s="117">
        <v>199800000</v>
      </c>
      <c r="H32" s="118">
        <v>44958</v>
      </c>
      <c r="I32" s="118">
        <v>46053</v>
      </c>
      <c r="J32" s="178">
        <f t="shared" si="0"/>
        <v>1095</v>
      </c>
      <c r="K32" s="118">
        <v>44921</v>
      </c>
      <c r="L32" s="118">
        <v>44925</v>
      </c>
      <c r="M32" s="119" t="s">
        <v>25</v>
      </c>
      <c r="N32" s="172">
        <v>0.75</v>
      </c>
      <c r="O32" s="173">
        <f t="shared" si="1"/>
        <v>149850000</v>
      </c>
      <c r="P32" s="172">
        <v>0.75</v>
      </c>
      <c r="Q32" s="173">
        <f t="shared" si="2"/>
        <v>149850000</v>
      </c>
      <c r="R32" s="6"/>
      <c r="S32" s="6"/>
      <c r="T32" s="6"/>
      <c r="U32" s="6"/>
      <c r="V32" s="6"/>
      <c r="W32" s="6"/>
      <c r="X32" s="6"/>
      <c r="Y32" s="6"/>
      <c r="Z32" s="6"/>
      <c r="AA32" s="6"/>
      <c r="AB32" s="6"/>
      <c r="AC32" s="6"/>
      <c r="AD32" s="6"/>
      <c r="AE32" s="6"/>
      <c r="AF32" s="6"/>
      <c r="AG32" s="6"/>
      <c r="AH32" s="6"/>
      <c r="AI32" s="6"/>
      <c r="AJ32" s="6"/>
      <c r="AK32" s="6"/>
    </row>
    <row r="33" spans="1:37" ht="15.75" customHeight="1" x14ac:dyDescent="0.35">
      <c r="A33" s="169">
        <v>27</v>
      </c>
      <c r="B33" s="175"/>
      <c r="C33" s="176" t="s">
        <v>486</v>
      </c>
      <c r="D33" s="106" t="s">
        <v>305</v>
      </c>
      <c r="E33" s="107" t="s">
        <v>23</v>
      </c>
      <c r="F33" s="107" t="s">
        <v>101</v>
      </c>
      <c r="G33" s="117">
        <v>196725078</v>
      </c>
      <c r="H33" s="118">
        <v>44958</v>
      </c>
      <c r="I33" s="118">
        <v>46053</v>
      </c>
      <c r="J33" s="178">
        <f t="shared" si="0"/>
        <v>1095</v>
      </c>
      <c r="K33" s="118">
        <v>44921</v>
      </c>
      <c r="L33" s="118">
        <v>44925</v>
      </c>
      <c r="M33" s="119" t="s">
        <v>25</v>
      </c>
      <c r="N33" s="172">
        <v>0.75</v>
      </c>
      <c r="O33" s="173">
        <f t="shared" si="1"/>
        <v>147543808.5</v>
      </c>
      <c r="P33" s="172">
        <v>0.75</v>
      </c>
      <c r="Q33" s="173">
        <f t="shared" si="2"/>
        <v>147543808.5</v>
      </c>
      <c r="R33" s="6"/>
      <c r="S33" s="6"/>
      <c r="T33" s="6"/>
      <c r="U33" s="6"/>
      <c r="V33" s="6"/>
      <c r="W33" s="6"/>
      <c r="X33" s="6"/>
      <c r="Y33" s="6"/>
      <c r="Z33" s="6"/>
      <c r="AA33" s="6"/>
      <c r="AB33" s="6"/>
      <c r="AC33" s="6"/>
      <c r="AD33" s="6"/>
      <c r="AE33" s="6"/>
      <c r="AF33" s="6"/>
      <c r="AG33" s="6"/>
      <c r="AH33" s="6"/>
      <c r="AI33" s="6"/>
      <c r="AJ33" s="6"/>
      <c r="AK33" s="6"/>
    </row>
    <row r="34" spans="1:37" ht="15.75" customHeight="1" x14ac:dyDescent="0.35">
      <c r="A34" s="169">
        <v>28</v>
      </c>
      <c r="B34" s="175"/>
      <c r="C34" s="176" t="s">
        <v>487</v>
      </c>
      <c r="D34" s="106" t="s">
        <v>305</v>
      </c>
      <c r="E34" s="107" t="s">
        <v>23</v>
      </c>
      <c r="F34" s="107" t="s">
        <v>101</v>
      </c>
      <c r="G34" s="117">
        <v>1846291860</v>
      </c>
      <c r="H34" s="118">
        <v>44958</v>
      </c>
      <c r="I34" s="118">
        <v>46053</v>
      </c>
      <c r="J34" s="178">
        <f t="shared" si="0"/>
        <v>1095</v>
      </c>
      <c r="K34" s="118">
        <v>44921</v>
      </c>
      <c r="L34" s="118">
        <v>44925</v>
      </c>
      <c r="M34" s="119" t="s">
        <v>25</v>
      </c>
      <c r="N34" s="172">
        <v>0.75</v>
      </c>
      <c r="O34" s="173">
        <f t="shared" si="1"/>
        <v>1384718895</v>
      </c>
      <c r="P34" s="172">
        <v>0.75</v>
      </c>
      <c r="Q34" s="173">
        <f t="shared" si="2"/>
        <v>1384718895</v>
      </c>
      <c r="R34" s="6"/>
      <c r="S34" s="6"/>
      <c r="T34" s="6"/>
      <c r="U34" s="6"/>
      <c r="V34" s="6"/>
      <c r="W34" s="6"/>
      <c r="X34" s="6"/>
      <c r="Y34" s="6"/>
      <c r="Z34" s="6"/>
      <c r="AA34" s="6"/>
      <c r="AB34" s="6"/>
      <c r="AC34" s="6"/>
      <c r="AD34" s="6"/>
      <c r="AE34" s="6"/>
      <c r="AF34" s="6"/>
      <c r="AG34" s="6"/>
      <c r="AH34" s="6"/>
      <c r="AI34" s="6"/>
      <c r="AJ34" s="6"/>
      <c r="AK34" s="6"/>
    </row>
    <row r="35" spans="1:37" ht="15.75" customHeight="1" x14ac:dyDescent="0.35">
      <c r="A35" s="169">
        <v>29</v>
      </c>
      <c r="B35" s="175"/>
      <c r="C35" s="176" t="s">
        <v>488</v>
      </c>
      <c r="D35" s="106" t="s">
        <v>305</v>
      </c>
      <c r="E35" s="107" t="s">
        <v>23</v>
      </c>
      <c r="F35" s="107" t="s">
        <v>101</v>
      </c>
      <c r="G35" s="117">
        <v>566393040</v>
      </c>
      <c r="H35" s="118">
        <v>44958</v>
      </c>
      <c r="I35" s="118">
        <v>46053</v>
      </c>
      <c r="J35" s="178">
        <f t="shared" si="0"/>
        <v>1095</v>
      </c>
      <c r="K35" s="118">
        <v>44921</v>
      </c>
      <c r="L35" s="118">
        <v>44925</v>
      </c>
      <c r="M35" s="119" t="s">
        <v>25</v>
      </c>
      <c r="N35" s="172">
        <v>0.75</v>
      </c>
      <c r="O35" s="173">
        <f t="shared" si="1"/>
        <v>424794780</v>
      </c>
      <c r="P35" s="172">
        <v>0.75</v>
      </c>
      <c r="Q35" s="173">
        <f t="shared" si="2"/>
        <v>424794780</v>
      </c>
      <c r="R35" s="6"/>
      <c r="S35" s="6"/>
      <c r="T35" s="6"/>
      <c r="U35" s="6"/>
      <c r="V35" s="6"/>
      <c r="W35" s="6"/>
      <c r="X35" s="6"/>
      <c r="Y35" s="6"/>
      <c r="Z35" s="6"/>
      <c r="AA35" s="6"/>
      <c r="AB35" s="6"/>
      <c r="AC35" s="6"/>
      <c r="AD35" s="6"/>
      <c r="AE35" s="6"/>
      <c r="AF35" s="6"/>
      <c r="AG35" s="6"/>
      <c r="AH35" s="6"/>
      <c r="AI35" s="6"/>
      <c r="AJ35" s="6"/>
      <c r="AK35" s="6"/>
    </row>
    <row r="36" spans="1:37" ht="15.75" customHeight="1" x14ac:dyDescent="0.35">
      <c r="A36" s="169">
        <v>30</v>
      </c>
      <c r="B36" s="175"/>
      <c r="C36" s="176" t="s">
        <v>489</v>
      </c>
      <c r="D36" s="106" t="s">
        <v>305</v>
      </c>
      <c r="E36" s="107" t="s">
        <v>23</v>
      </c>
      <c r="F36" s="107" t="s">
        <v>101</v>
      </c>
      <c r="G36" s="117">
        <v>1846291860</v>
      </c>
      <c r="H36" s="118">
        <v>44958</v>
      </c>
      <c r="I36" s="118">
        <v>45504</v>
      </c>
      <c r="J36" s="178">
        <f t="shared" si="0"/>
        <v>546</v>
      </c>
      <c r="K36" s="118">
        <v>44921</v>
      </c>
      <c r="L36" s="118">
        <v>44925</v>
      </c>
      <c r="M36" s="119" t="s">
        <v>25</v>
      </c>
      <c r="N36" s="172">
        <v>0.75</v>
      </c>
      <c r="O36" s="173">
        <f t="shared" si="1"/>
        <v>1384718895</v>
      </c>
      <c r="P36" s="172">
        <v>0.75</v>
      </c>
      <c r="Q36" s="173">
        <f t="shared" si="2"/>
        <v>1384718895</v>
      </c>
      <c r="R36" s="6"/>
      <c r="S36" s="6"/>
      <c r="T36" s="6"/>
      <c r="U36" s="6"/>
      <c r="V36" s="6"/>
      <c r="W36" s="6"/>
      <c r="X36" s="6"/>
      <c r="Y36" s="6"/>
      <c r="Z36" s="6"/>
      <c r="AA36" s="6"/>
      <c r="AB36" s="6"/>
      <c r="AC36" s="6"/>
      <c r="AD36" s="6"/>
      <c r="AE36" s="6"/>
      <c r="AF36" s="6"/>
      <c r="AG36" s="6"/>
      <c r="AH36" s="6"/>
      <c r="AI36" s="6"/>
      <c r="AJ36" s="6"/>
      <c r="AK36" s="6"/>
    </row>
    <row r="37" spans="1:37" ht="15.75" customHeight="1" x14ac:dyDescent="0.35">
      <c r="A37" s="169">
        <v>31</v>
      </c>
      <c r="B37" s="175"/>
      <c r="C37" s="176" t="s">
        <v>490</v>
      </c>
      <c r="D37" s="106" t="s">
        <v>305</v>
      </c>
      <c r="E37" s="107" t="s">
        <v>23</v>
      </c>
      <c r="F37" s="107" t="s">
        <v>101</v>
      </c>
      <c r="G37" s="117">
        <v>101698200</v>
      </c>
      <c r="H37" s="118">
        <v>44958</v>
      </c>
      <c r="I37" s="118">
        <v>45504</v>
      </c>
      <c r="J37" s="178">
        <f t="shared" si="0"/>
        <v>546</v>
      </c>
      <c r="K37" s="118">
        <v>44921</v>
      </c>
      <c r="L37" s="118">
        <v>44925</v>
      </c>
      <c r="M37" s="119" t="s">
        <v>25</v>
      </c>
      <c r="N37" s="172">
        <v>0.75</v>
      </c>
      <c r="O37" s="173">
        <f t="shared" si="1"/>
        <v>76273650</v>
      </c>
      <c r="P37" s="172">
        <v>0.75</v>
      </c>
      <c r="Q37" s="173">
        <f t="shared" si="2"/>
        <v>76273650</v>
      </c>
      <c r="R37" s="6"/>
      <c r="S37" s="6"/>
      <c r="T37" s="6"/>
      <c r="U37" s="6"/>
      <c r="V37" s="6"/>
      <c r="W37" s="6"/>
      <c r="X37" s="6"/>
      <c r="Y37" s="6"/>
      <c r="Z37" s="6"/>
      <c r="AA37" s="6"/>
      <c r="AB37" s="6"/>
      <c r="AC37" s="6"/>
      <c r="AD37" s="6"/>
      <c r="AE37" s="6"/>
      <c r="AF37" s="6"/>
      <c r="AG37" s="6"/>
      <c r="AH37" s="6"/>
      <c r="AI37" s="6"/>
      <c r="AJ37" s="6"/>
      <c r="AK37" s="6"/>
    </row>
    <row r="38" spans="1:37" ht="15.75" customHeight="1" x14ac:dyDescent="0.35">
      <c r="A38" s="169">
        <v>32</v>
      </c>
      <c r="B38" s="175"/>
      <c r="C38" s="176" t="s">
        <v>491</v>
      </c>
      <c r="D38" s="106" t="s">
        <v>305</v>
      </c>
      <c r="E38" s="107" t="s">
        <v>23</v>
      </c>
      <c r="F38" s="107" t="s">
        <v>101</v>
      </c>
      <c r="G38" s="117">
        <v>1456941600</v>
      </c>
      <c r="H38" s="118">
        <v>44958</v>
      </c>
      <c r="I38" s="118">
        <v>45504</v>
      </c>
      <c r="J38" s="178">
        <f t="shared" si="0"/>
        <v>546</v>
      </c>
      <c r="K38" s="118">
        <v>44921</v>
      </c>
      <c r="L38" s="118">
        <v>44925</v>
      </c>
      <c r="M38" s="119" t="s">
        <v>25</v>
      </c>
      <c r="N38" s="172">
        <v>0.75</v>
      </c>
      <c r="O38" s="173">
        <f t="shared" si="1"/>
        <v>1092706200</v>
      </c>
      <c r="P38" s="172">
        <v>0.75</v>
      </c>
      <c r="Q38" s="173">
        <f t="shared" si="2"/>
        <v>1092706200</v>
      </c>
      <c r="R38" s="6"/>
      <c r="S38" s="6"/>
      <c r="T38" s="6"/>
      <c r="U38" s="6"/>
      <c r="V38" s="6"/>
      <c r="W38" s="6"/>
      <c r="X38" s="6"/>
      <c r="Y38" s="6"/>
      <c r="Z38" s="6"/>
      <c r="AA38" s="6"/>
      <c r="AB38" s="6"/>
      <c r="AC38" s="6"/>
      <c r="AD38" s="6"/>
      <c r="AE38" s="6"/>
      <c r="AF38" s="6"/>
      <c r="AG38" s="6"/>
      <c r="AH38" s="6"/>
      <c r="AI38" s="6"/>
      <c r="AJ38" s="6"/>
      <c r="AK38" s="6"/>
    </row>
    <row r="39" spans="1:37" ht="15.75" customHeight="1" x14ac:dyDescent="0.35">
      <c r="A39" s="169">
        <v>33</v>
      </c>
      <c r="B39" s="175"/>
      <c r="C39" s="176" t="s">
        <v>492</v>
      </c>
      <c r="D39" s="106" t="s">
        <v>305</v>
      </c>
      <c r="E39" s="107" t="s">
        <v>23</v>
      </c>
      <c r="F39" s="107" t="s">
        <v>101</v>
      </c>
      <c r="G39" s="117">
        <v>483316200</v>
      </c>
      <c r="H39" s="118">
        <v>44958</v>
      </c>
      <c r="I39" s="118">
        <v>46053</v>
      </c>
      <c r="J39" s="178">
        <f t="shared" si="0"/>
        <v>1095</v>
      </c>
      <c r="K39" s="118">
        <v>44921</v>
      </c>
      <c r="L39" s="118">
        <v>44925</v>
      </c>
      <c r="M39" s="119" t="s">
        <v>25</v>
      </c>
      <c r="N39" s="172">
        <v>0.75</v>
      </c>
      <c r="O39" s="173">
        <f t="shared" si="1"/>
        <v>362487150</v>
      </c>
      <c r="P39" s="172">
        <v>0.75</v>
      </c>
      <c r="Q39" s="173">
        <f t="shared" si="2"/>
        <v>362487150</v>
      </c>
      <c r="R39" s="6"/>
      <c r="S39" s="6"/>
      <c r="T39" s="6"/>
      <c r="U39" s="6"/>
      <c r="V39" s="6"/>
      <c r="W39" s="6"/>
      <c r="X39" s="6"/>
      <c r="Y39" s="6"/>
      <c r="Z39" s="6"/>
      <c r="AA39" s="6"/>
      <c r="AB39" s="6"/>
      <c r="AC39" s="6"/>
      <c r="AD39" s="6"/>
      <c r="AE39" s="6"/>
      <c r="AF39" s="6"/>
      <c r="AG39" s="6"/>
      <c r="AH39" s="6"/>
      <c r="AI39" s="6"/>
      <c r="AJ39" s="6"/>
      <c r="AK39" s="6"/>
    </row>
    <row r="40" spans="1:37" ht="15.75" customHeight="1" x14ac:dyDescent="0.35">
      <c r="A40" s="169">
        <v>34</v>
      </c>
      <c r="B40" s="175"/>
      <c r="C40" s="176" t="s">
        <v>493</v>
      </c>
      <c r="D40" s="106" t="s">
        <v>305</v>
      </c>
      <c r="E40" s="107" t="s">
        <v>23</v>
      </c>
      <c r="F40" s="107" t="s">
        <v>101</v>
      </c>
      <c r="G40" s="124">
        <v>1539970168</v>
      </c>
      <c r="H40" s="118">
        <v>44986</v>
      </c>
      <c r="I40" s="118">
        <v>45716</v>
      </c>
      <c r="J40" s="106">
        <v>730</v>
      </c>
      <c r="K40" s="118">
        <v>44921</v>
      </c>
      <c r="L40" s="118">
        <v>44925</v>
      </c>
      <c r="M40" s="119" t="s">
        <v>25</v>
      </c>
      <c r="N40" s="172">
        <v>0.74670000000000003</v>
      </c>
      <c r="O40" s="173">
        <f t="shared" si="1"/>
        <v>1149895724.4456</v>
      </c>
      <c r="P40" s="172">
        <v>0.87209999999999999</v>
      </c>
      <c r="Q40" s="173">
        <f t="shared" si="2"/>
        <v>1343007983.5128</v>
      </c>
      <c r="R40" s="6"/>
      <c r="S40" s="6"/>
      <c r="T40" s="6"/>
      <c r="U40" s="6"/>
      <c r="V40" s="6"/>
      <c r="W40" s="6"/>
      <c r="X40" s="6"/>
      <c r="Y40" s="6"/>
      <c r="Z40" s="6"/>
      <c r="AA40" s="6"/>
      <c r="AB40" s="6"/>
      <c r="AC40" s="6"/>
      <c r="AD40" s="6"/>
      <c r="AE40" s="6"/>
      <c r="AF40" s="6"/>
      <c r="AG40" s="6"/>
      <c r="AH40" s="6"/>
      <c r="AI40" s="6"/>
      <c r="AJ40" s="6"/>
      <c r="AK40" s="6"/>
    </row>
    <row r="41" spans="1:37" ht="15.75" customHeight="1" x14ac:dyDescent="0.35">
      <c r="A41" s="169">
        <v>35</v>
      </c>
      <c r="B41" s="175"/>
      <c r="C41" s="176" t="s">
        <v>494</v>
      </c>
      <c r="D41" s="106" t="s">
        <v>305</v>
      </c>
      <c r="E41" s="107" t="s">
        <v>23</v>
      </c>
      <c r="F41" s="107" t="s">
        <v>101</v>
      </c>
      <c r="G41" s="124">
        <v>1088301821</v>
      </c>
      <c r="H41" s="118">
        <v>44986</v>
      </c>
      <c r="I41" s="118">
        <v>45716</v>
      </c>
      <c r="J41" s="106">
        <v>730</v>
      </c>
      <c r="K41" s="118">
        <v>44921</v>
      </c>
      <c r="L41" s="118">
        <v>44925</v>
      </c>
      <c r="M41" s="119" t="s">
        <v>25</v>
      </c>
      <c r="N41" s="172">
        <v>0.74670000000000003</v>
      </c>
      <c r="O41" s="173">
        <f t="shared" si="1"/>
        <v>812634969.74070001</v>
      </c>
      <c r="P41" s="172">
        <v>0.87209999999999999</v>
      </c>
      <c r="Q41" s="173">
        <f t="shared" si="2"/>
        <v>949108018.0941</v>
      </c>
      <c r="R41" s="6"/>
      <c r="S41" s="6"/>
      <c r="T41" s="6"/>
      <c r="U41" s="6"/>
      <c r="V41" s="6"/>
      <c r="W41" s="6"/>
      <c r="X41" s="6"/>
      <c r="Y41" s="6"/>
      <c r="Z41" s="6"/>
      <c r="AA41" s="6"/>
      <c r="AB41" s="6"/>
      <c r="AC41" s="6"/>
      <c r="AD41" s="6"/>
      <c r="AE41" s="6"/>
      <c r="AF41" s="6"/>
      <c r="AG41" s="6"/>
      <c r="AH41" s="6"/>
      <c r="AI41" s="6"/>
      <c r="AJ41" s="6"/>
      <c r="AK41" s="6"/>
    </row>
    <row r="42" spans="1:37" ht="15.75" customHeight="1" x14ac:dyDescent="0.35">
      <c r="A42" s="169">
        <v>36</v>
      </c>
      <c r="B42" s="177"/>
      <c r="C42" s="171" t="s">
        <v>495</v>
      </c>
      <c r="D42" s="178" t="s">
        <v>305</v>
      </c>
      <c r="E42" s="108" t="s">
        <v>23</v>
      </c>
      <c r="F42" s="108" t="s">
        <v>101</v>
      </c>
      <c r="G42" s="124">
        <v>1878813580</v>
      </c>
      <c r="H42" s="110">
        <v>44986</v>
      </c>
      <c r="I42" s="110">
        <v>45716</v>
      </c>
      <c r="J42" s="178">
        <v>730</v>
      </c>
      <c r="K42" s="110">
        <v>44921</v>
      </c>
      <c r="L42" s="110">
        <v>44925</v>
      </c>
      <c r="M42" s="112" t="s">
        <v>25</v>
      </c>
      <c r="N42" s="179">
        <v>0.74670000000000003</v>
      </c>
      <c r="O42" s="173">
        <f t="shared" si="1"/>
        <v>1402910100.1860001</v>
      </c>
      <c r="P42" s="179">
        <v>0.87209999999999999</v>
      </c>
      <c r="Q42" s="173">
        <f t="shared" si="2"/>
        <v>1638513323.118</v>
      </c>
      <c r="R42" s="73"/>
      <c r="S42" s="73"/>
      <c r="T42" s="73"/>
      <c r="U42" s="73"/>
      <c r="V42" s="73"/>
      <c r="W42" s="73"/>
      <c r="X42" s="73"/>
      <c r="Y42" s="73"/>
      <c r="Z42" s="73"/>
      <c r="AA42" s="73"/>
      <c r="AB42" s="73"/>
      <c r="AC42" s="73"/>
      <c r="AD42" s="73"/>
      <c r="AE42" s="73"/>
      <c r="AF42" s="73"/>
      <c r="AG42" s="73"/>
      <c r="AH42" s="73"/>
      <c r="AI42" s="73"/>
      <c r="AJ42" s="73"/>
      <c r="AK42" s="73"/>
    </row>
    <row r="43" spans="1:37" ht="15.75" customHeight="1" x14ac:dyDescent="0.35">
      <c r="A43" s="169">
        <v>37</v>
      </c>
      <c r="B43" s="175"/>
      <c r="C43" s="176" t="s">
        <v>496</v>
      </c>
      <c r="D43" s="106" t="s">
        <v>305</v>
      </c>
      <c r="E43" s="107" t="s">
        <v>23</v>
      </c>
      <c r="F43" s="107" t="s">
        <v>101</v>
      </c>
      <c r="G43" s="117">
        <v>2062752120</v>
      </c>
      <c r="H43" s="118">
        <v>44986</v>
      </c>
      <c r="I43" s="118">
        <v>46081</v>
      </c>
      <c r="J43" s="106">
        <v>1095</v>
      </c>
      <c r="K43" s="118">
        <v>44958</v>
      </c>
      <c r="L43" s="118">
        <v>44986</v>
      </c>
      <c r="M43" s="106" t="s">
        <v>25</v>
      </c>
      <c r="N43" s="172">
        <v>0.86909999999999998</v>
      </c>
      <c r="O43" s="173">
        <f t="shared" si="1"/>
        <v>1792737867.4919999</v>
      </c>
      <c r="P43" s="172">
        <v>0.86980000000000002</v>
      </c>
      <c r="Q43" s="173">
        <f t="shared" si="2"/>
        <v>1794181793.9760001</v>
      </c>
      <c r="R43" s="6"/>
      <c r="S43" s="6"/>
      <c r="T43" s="6"/>
      <c r="U43" s="6"/>
      <c r="V43" s="6"/>
      <c r="W43" s="6"/>
      <c r="X43" s="6"/>
      <c r="Y43" s="6"/>
      <c r="Z43" s="6"/>
      <c r="AA43" s="6"/>
      <c r="AB43" s="6"/>
      <c r="AC43" s="6"/>
      <c r="AD43" s="6"/>
      <c r="AE43" s="6"/>
      <c r="AF43" s="6"/>
      <c r="AG43" s="6"/>
      <c r="AH43" s="6"/>
      <c r="AI43" s="6"/>
      <c r="AJ43" s="6"/>
      <c r="AK43" s="6"/>
    </row>
    <row r="44" spans="1:37" ht="15.75" customHeight="1" x14ac:dyDescent="0.35">
      <c r="A44" s="169">
        <v>38</v>
      </c>
      <c r="B44" s="175"/>
      <c r="C44" s="176" t="s">
        <v>497</v>
      </c>
      <c r="D44" s="106" t="s">
        <v>305</v>
      </c>
      <c r="E44" s="107" t="s">
        <v>23</v>
      </c>
      <c r="F44" s="107" t="s">
        <v>101</v>
      </c>
      <c r="G44" s="117">
        <v>1705323447</v>
      </c>
      <c r="H44" s="118">
        <v>44986</v>
      </c>
      <c r="I44" s="118">
        <v>46081</v>
      </c>
      <c r="J44" s="106">
        <v>1095</v>
      </c>
      <c r="K44" s="118">
        <v>44958</v>
      </c>
      <c r="L44" s="118">
        <v>44986</v>
      </c>
      <c r="M44" s="106" t="s">
        <v>25</v>
      </c>
      <c r="N44" s="172">
        <v>0.86909999999999998</v>
      </c>
      <c r="O44" s="173">
        <f t="shared" si="1"/>
        <v>1482096607.7876999</v>
      </c>
      <c r="P44" s="172">
        <v>0.86980000000000002</v>
      </c>
      <c r="Q44" s="173">
        <f t="shared" si="2"/>
        <v>1483290334.2006001</v>
      </c>
      <c r="R44" s="6"/>
      <c r="S44" s="6"/>
      <c r="T44" s="6"/>
      <c r="U44" s="6"/>
      <c r="V44" s="6"/>
      <c r="W44" s="6"/>
      <c r="X44" s="6"/>
      <c r="Y44" s="6"/>
      <c r="Z44" s="6"/>
      <c r="AA44" s="6"/>
      <c r="AB44" s="6"/>
      <c r="AC44" s="6"/>
      <c r="AD44" s="6"/>
      <c r="AE44" s="6"/>
      <c r="AF44" s="6"/>
      <c r="AG44" s="6"/>
      <c r="AH44" s="6"/>
      <c r="AI44" s="6"/>
      <c r="AJ44" s="6"/>
      <c r="AK44" s="6"/>
    </row>
    <row r="45" spans="1:37" ht="15.75" customHeight="1" x14ac:dyDescent="0.35">
      <c r="A45" s="169">
        <v>39</v>
      </c>
      <c r="B45" s="175"/>
      <c r="C45" s="176" t="s">
        <v>498</v>
      </c>
      <c r="D45" s="106" t="s">
        <v>305</v>
      </c>
      <c r="E45" s="107" t="s">
        <v>23</v>
      </c>
      <c r="F45" s="107" t="s">
        <v>101</v>
      </c>
      <c r="G45" s="117">
        <v>1348495159.2</v>
      </c>
      <c r="H45" s="118">
        <v>44986</v>
      </c>
      <c r="I45" s="118">
        <v>45716</v>
      </c>
      <c r="J45" s="106">
        <v>730</v>
      </c>
      <c r="K45" s="118">
        <v>44958</v>
      </c>
      <c r="L45" s="118">
        <v>44986</v>
      </c>
      <c r="M45" s="106" t="s">
        <v>25</v>
      </c>
      <c r="N45" s="172">
        <v>0.86909999999999998</v>
      </c>
      <c r="O45" s="173">
        <f t="shared" si="1"/>
        <v>1171977142.8607199</v>
      </c>
      <c r="P45" s="172">
        <v>0.86980000000000002</v>
      </c>
      <c r="Q45" s="173">
        <f t="shared" si="2"/>
        <v>1172921089.4721601</v>
      </c>
      <c r="R45" s="6"/>
      <c r="S45" s="6"/>
      <c r="T45" s="6"/>
      <c r="U45" s="6"/>
      <c r="V45" s="6"/>
      <c r="W45" s="6"/>
      <c r="X45" s="6"/>
      <c r="Y45" s="6"/>
      <c r="Z45" s="6"/>
      <c r="AA45" s="6"/>
      <c r="AB45" s="6"/>
      <c r="AC45" s="6"/>
      <c r="AD45" s="6"/>
      <c r="AE45" s="6"/>
      <c r="AF45" s="6"/>
      <c r="AG45" s="6"/>
      <c r="AH45" s="6"/>
      <c r="AI45" s="6"/>
      <c r="AJ45" s="6"/>
      <c r="AK45" s="6"/>
    </row>
    <row r="46" spans="1:37" ht="15.75" customHeight="1" x14ac:dyDescent="0.35">
      <c r="A46" s="169">
        <v>40</v>
      </c>
      <c r="B46" s="175"/>
      <c r="C46" s="176" t="s">
        <v>499</v>
      </c>
      <c r="D46" s="106" t="s">
        <v>305</v>
      </c>
      <c r="E46" s="107" t="s">
        <v>23</v>
      </c>
      <c r="F46" s="107" t="s">
        <v>101</v>
      </c>
      <c r="G46" s="117">
        <v>924782292</v>
      </c>
      <c r="H46" s="118">
        <v>44986</v>
      </c>
      <c r="I46" s="118">
        <v>45716</v>
      </c>
      <c r="J46" s="106">
        <v>730</v>
      </c>
      <c r="K46" s="118"/>
      <c r="L46" s="118"/>
      <c r="M46" s="106"/>
      <c r="N46" s="172">
        <v>0.86909999999999998</v>
      </c>
      <c r="O46" s="173">
        <f t="shared" si="1"/>
        <v>803728289.97720003</v>
      </c>
      <c r="P46" s="172">
        <v>0.86980000000000002</v>
      </c>
      <c r="Q46" s="173">
        <f t="shared" si="2"/>
        <v>804375637.58160007</v>
      </c>
      <c r="R46" s="6"/>
      <c r="S46" s="6"/>
      <c r="T46" s="6"/>
      <c r="U46" s="6"/>
      <c r="V46" s="6"/>
      <c r="W46" s="6"/>
      <c r="X46" s="6"/>
      <c r="Y46" s="6"/>
      <c r="Z46" s="6"/>
      <c r="AA46" s="6"/>
      <c r="AB46" s="6"/>
      <c r="AC46" s="6"/>
      <c r="AD46" s="6"/>
      <c r="AE46" s="6"/>
      <c r="AF46" s="6"/>
      <c r="AG46" s="6"/>
      <c r="AH46" s="6"/>
      <c r="AI46" s="6"/>
      <c r="AJ46" s="6"/>
      <c r="AK46" s="6"/>
    </row>
    <row r="47" spans="1:37" ht="15.75" customHeight="1" x14ac:dyDescent="0.35">
      <c r="A47" s="169">
        <v>41</v>
      </c>
      <c r="B47" s="175"/>
      <c r="C47" s="176" t="s">
        <v>500</v>
      </c>
      <c r="D47" s="106" t="s">
        <v>305</v>
      </c>
      <c r="E47" s="107" t="s">
        <v>23</v>
      </c>
      <c r="F47" s="107" t="s">
        <v>101</v>
      </c>
      <c r="G47" s="117">
        <v>877204944</v>
      </c>
      <c r="H47" s="118">
        <v>44986</v>
      </c>
      <c r="I47" s="118">
        <v>45716</v>
      </c>
      <c r="J47" s="106">
        <v>730</v>
      </c>
      <c r="K47" s="118">
        <v>44958</v>
      </c>
      <c r="L47" s="118">
        <v>44986</v>
      </c>
      <c r="M47" s="106" t="s">
        <v>25</v>
      </c>
      <c r="N47" s="172">
        <v>0.86909999999999998</v>
      </c>
      <c r="O47" s="173">
        <f t="shared" si="1"/>
        <v>762378816.83039999</v>
      </c>
      <c r="P47" s="172">
        <v>0.86980000000000002</v>
      </c>
      <c r="Q47" s="173">
        <f t="shared" si="2"/>
        <v>762992860.29120004</v>
      </c>
      <c r="R47" s="6"/>
      <c r="S47" s="6"/>
      <c r="T47" s="6"/>
      <c r="U47" s="6"/>
      <c r="V47" s="6"/>
      <c r="W47" s="6"/>
      <c r="X47" s="6"/>
      <c r="Y47" s="6"/>
      <c r="Z47" s="6"/>
      <c r="AA47" s="6"/>
      <c r="AB47" s="6"/>
      <c r="AC47" s="6"/>
      <c r="AD47" s="6"/>
      <c r="AE47" s="6"/>
      <c r="AF47" s="6"/>
      <c r="AG47" s="6"/>
      <c r="AH47" s="6"/>
      <c r="AI47" s="6"/>
      <c r="AJ47" s="6"/>
      <c r="AK47" s="6"/>
    </row>
    <row r="48" spans="1:37" ht="15.75" customHeight="1" x14ac:dyDescent="0.35">
      <c r="A48" s="169">
        <v>42</v>
      </c>
      <c r="B48" s="175"/>
      <c r="C48" s="176" t="s">
        <v>501</v>
      </c>
      <c r="D48" s="106" t="s">
        <v>305</v>
      </c>
      <c r="E48" s="107" t="s">
        <v>23</v>
      </c>
      <c r="F48" s="107" t="s">
        <v>97</v>
      </c>
      <c r="G48" s="124">
        <v>5366940474</v>
      </c>
      <c r="H48" s="118">
        <v>45017</v>
      </c>
      <c r="I48" s="118">
        <v>45291</v>
      </c>
      <c r="J48" s="106">
        <v>274</v>
      </c>
      <c r="K48" s="118">
        <v>44958</v>
      </c>
      <c r="L48" s="118">
        <v>44986</v>
      </c>
      <c r="M48" s="106" t="s">
        <v>25</v>
      </c>
      <c r="N48" s="172">
        <v>0.88129999999999997</v>
      </c>
      <c r="O48" s="173">
        <f t="shared" si="1"/>
        <v>4729884639.7361994</v>
      </c>
      <c r="P48" s="172">
        <v>0.8982</v>
      </c>
      <c r="Q48" s="173">
        <f t="shared" si="2"/>
        <v>4820585933.7468004</v>
      </c>
      <c r="R48" s="6"/>
      <c r="S48" s="6"/>
      <c r="T48" s="6"/>
      <c r="U48" s="6"/>
      <c r="V48" s="6"/>
      <c r="W48" s="6"/>
      <c r="X48" s="6"/>
      <c r="Y48" s="6"/>
      <c r="Z48" s="6"/>
      <c r="AA48" s="6"/>
      <c r="AB48" s="6"/>
      <c r="AC48" s="6"/>
      <c r="AD48" s="6"/>
      <c r="AE48" s="6"/>
      <c r="AF48" s="6"/>
      <c r="AG48" s="6"/>
      <c r="AH48" s="6"/>
      <c r="AI48" s="6"/>
      <c r="AJ48" s="6"/>
      <c r="AK48" s="6"/>
    </row>
    <row r="49" spans="1:37" ht="15.75" hidden="1" customHeight="1" x14ac:dyDescent="0.35">
      <c r="A49" s="169">
        <v>43</v>
      </c>
      <c r="B49" s="175"/>
      <c r="C49" s="176"/>
      <c r="D49" s="106"/>
      <c r="E49" s="107"/>
      <c r="F49" s="108"/>
      <c r="G49" s="124"/>
      <c r="H49" s="118"/>
      <c r="I49" s="118"/>
      <c r="J49" s="106"/>
      <c r="K49" s="118"/>
      <c r="L49" s="118"/>
      <c r="M49" s="119"/>
      <c r="N49" s="181"/>
      <c r="O49" s="173"/>
      <c r="P49" s="181"/>
      <c r="Q49" s="173"/>
      <c r="R49" s="6"/>
      <c r="S49" s="6"/>
      <c r="T49" s="6"/>
      <c r="U49" s="6"/>
      <c r="V49" s="6"/>
      <c r="W49" s="6"/>
      <c r="X49" s="6"/>
      <c r="Y49" s="6"/>
      <c r="Z49" s="6"/>
      <c r="AA49" s="6"/>
      <c r="AB49" s="6"/>
      <c r="AC49" s="6"/>
      <c r="AD49" s="6"/>
      <c r="AE49" s="6"/>
      <c r="AF49" s="6"/>
      <c r="AG49" s="6"/>
      <c r="AH49" s="6"/>
      <c r="AI49" s="6"/>
      <c r="AJ49" s="6"/>
      <c r="AK49" s="6"/>
    </row>
    <row r="50" spans="1:37" ht="15.75" hidden="1" customHeight="1" x14ac:dyDescent="0.35">
      <c r="A50" s="169">
        <v>44</v>
      </c>
      <c r="B50" s="175"/>
      <c r="C50" s="176"/>
      <c r="D50" s="106"/>
      <c r="E50" s="107"/>
      <c r="F50" s="108"/>
      <c r="G50" s="124"/>
      <c r="H50" s="118"/>
      <c r="I50" s="118"/>
      <c r="J50" s="106"/>
      <c r="K50" s="118"/>
      <c r="L50" s="118"/>
      <c r="M50" s="119"/>
      <c r="N50" s="181"/>
      <c r="O50" s="173"/>
      <c r="P50" s="181"/>
      <c r="Q50" s="173"/>
      <c r="R50" s="6"/>
      <c r="S50" s="6"/>
      <c r="T50" s="6"/>
      <c r="U50" s="6"/>
      <c r="V50" s="6"/>
      <c r="W50" s="6"/>
      <c r="X50" s="6"/>
      <c r="Y50" s="6"/>
      <c r="Z50" s="6"/>
      <c r="AA50" s="6"/>
      <c r="AB50" s="6"/>
      <c r="AC50" s="6"/>
      <c r="AD50" s="6"/>
      <c r="AE50" s="6"/>
      <c r="AF50" s="6"/>
      <c r="AG50" s="6"/>
      <c r="AH50" s="6"/>
      <c r="AI50" s="6"/>
      <c r="AJ50" s="6"/>
      <c r="AK50" s="6"/>
    </row>
    <row r="51" spans="1:37" ht="15.75" hidden="1" customHeight="1" x14ac:dyDescent="0.35">
      <c r="A51" s="169">
        <v>45</v>
      </c>
      <c r="B51" s="175"/>
      <c r="C51" s="176"/>
      <c r="D51" s="106"/>
      <c r="E51" s="107"/>
      <c r="F51" s="108"/>
      <c r="G51" s="124"/>
      <c r="H51" s="118"/>
      <c r="I51" s="118"/>
      <c r="J51" s="106"/>
      <c r="K51" s="118"/>
      <c r="L51" s="118"/>
      <c r="M51" s="119"/>
      <c r="N51" s="181"/>
      <c r="O51" s="173"/>
      <c r="P51" s="181"/>
      <c r="Q51" s="173"/>
      <c r="R51" s="6"/>
      <c r="S51" s="6"/>
      <c r="T51" s="6"/>
      <c r="U51" s="6"/>
      <c r="V51" s="6"/>
      <c r="W51" s="6"/>
      <c r="X51" s="6"/>
      <c r="Y51" s="6"/>
      <c r="Z51" s="6"/>
      <c r="AA51" s="6"/>
      <c r="AB51" s="6"/>
      <c r="AC51" s="6"/>
      <c r="AD51" s="6"/>
      <c r="AE51" s="6"/>
      <c r="AF51" s="6"/>
      <c r="AG51" s="6"/>
      <c r="AH51" s="6"/>
      <c r="AI51" s="6"/>
      <c r="AJ51" s="6"/>
      <c r="AK51" s="6"/>
    </row>
    <row r="52" spans="1:37" ht="15.75" hidden="1" customHeight="1" x14ac:dyDescent="0.35">
      <c r="A52" s="169">
        <v>46</v>
      </c>
      <c r="B52" s="175"/>
      <c r="C52" s="176"/>
      <c r="D52" s="106"/>
      <c r="E52" s="107"/>
      <c r="F52" s="108"/>
      <c r="G52" s="124"/>
      <c r="H52" s="118"/>
      <c r="I52" s="118"/>
      <c r="J52" s="106"/>
      <c r="K52" s="118"/>
      <c r="L52" s="118"/>
      <c r="M52" s="119"/>
      <c r="N52" s="181"/>
      <c r="O52" s="173"/>
      <c r="P52" s="181"/>
      <c r="Q52" s="173"/>
      <c r="R52" s="6"/>
      <c r="S52" s="6"/>
      <c r="T52" s="6"/>
      <c r="U52" s="6"/>
      <c r="V52" s="6"/>
      <c r="W52" s="6"/>
      <c r="X52" s="6"/>
      <c r="Y52" s="6"/>
      <c r="Z52" s="6"/>
      <c r="AA52" s="6"/>
      <c r="AB52" s="6"/>
      <c r="AC52" s="6"/>
      <c r="AD52" s="6"/>
      <c r="AE52" s="6"/>
      <c r="AF52" s="6"/>
      <c r="AG52" s="6"/>
      <c r="AH52" s="6"/>
      <c r="AI52" s="6"/>
      <c r="AJ52" s="6"/>
      <c r="AK52" s="6"/>
    </row>
    <row r="53" spans="1:37" ht="15.75" hidden="1" customHeight="1" x14ac:dyDescent="0.35">
      <c r="A53" s="169">
        <v>47</v>
      </c>
      <c r="B53" s="175"/>
      <c r="C53" s="176"/>
      <c r="D53" s="106"/>
      <c r="E53" s="107"/>
      <c r="F53" s="108"/>
      <c r="G53" s="124"/>
      <c r="H53" s="118"/>
      <c r="I53" s="118"/>
      <c r="J53" s="106"/>
      <c r="K53" s="118"/>
      <c r="L53" s="118"/>
      <c r="M53" s="119"/>
      <c r="N53" s="181"/>
      <c r="O53" s="173"/>
      <c r="P53" s="181"/>
      <c r="Q53" s="173"/>
      <c r="R53" s="6"/>
      <c r="S53" s="6"/>
      <c r="T53" s="6"/>
      <c r="U53" s="6"/>
      <c r="V53" s="6"/>
      <c r="W53" s="6"/>
      <c r="X53" s="6"/>
      <c r="Y53" s="6"/>
      <c r="Z53" s="6"/>
      <c r="AA53" s="6"/>
      <c r="AB53" s="6"/>
      <c r="AC53" s="6"/>
      <c r="AD53" s="6"/>
      <c r="AE53" s="6"/>
      <c r="AF53" s="6"/>
      <c r="AG53" s="6"/>
      <c r="AH53" s="6"/>
      <c r="AI53" s="6"/>
      <c r="AJ53" s="6"/>
      <c r="AK53" s="6"/>
    </row>
    <row r="54" spans="1:37" ht="15.75" hidden="1" customHeight="1" x14ac:dyDescent="0.35">
      <c r="A54" s="169">
        <v>48</v>
      </c>
      <c r="B54" s="175"/>
      <c r="C54" s="176"/>
      <c r="D54" s="106"/>
      <c r="E54" s="107"/>
      <c r="F54" s="108"/>
      <c r="G54" s="124"/>
      <c r="H54" s="118"/>
      <c r="I54" s="118"/>
      <c r="J54" s="106"/>
      <c r="K54" s="118"/>
      <c r="L54" s="118"/>
      <c r="M54" s="119"/>
      <c r="N54" s="181"/>
      <c r="O54" s="173"/>
      <c r="P54" s="181"/>
      <c r="Q54" s="173"/>
      <c r="R54" s="6"/>
      <c r="S54" s="6"/>
      <c r="T54" s="6"/>
      <c r="U54" s="6"/>
      <c r="V54" s="6"/>
      <c r="W54" s="6"/>
      <c r="X54" s="6"/>
      <c r="Y54" s="6"/>
      <c r="Z54" s="6"/>
      <c r="AA54" s="6"/>
      <c r="AB54" s="6"/>
      <c r="AC54" s="6"/>
      <c r="AD54" s="6"/>
      <c r="AE54" s="6"/>
      <c r="AF54" s="6"/>
      <c r="AG54" s="6"/>
      <c r="AH54" s="6"/>
      <c r="AI54" s="6"/>
      <c r="AJ54" s="6"/>
      <c r="AK54" s="6"/>
    </row>
    <row r="55" spans="1:37" ht="15.75" hidden="1" customHeight="1" x14ac:dyDescent="0.35">
      <c r="A55" s="169">
        <v>49</v>
      </c>
      <c r="B55" s="175"/>
      <c r="C55" s="176"/>
      <c r="D55" s="106"/>
      <c r="E55" s="107"/>
      <c r="F55" s="108"/>
      <c r="G55" s="124"/>
      <c r="H55" s="118"/>
      <c r="I55" s="118"/>
      <c r="J55" s="106"/>
      <c r="K55" s="118"/>
      <c r="L55" s="118"/>
      <c r="M55" s="119"/>
      <c r="N55" s="181"/>
      <c r="O55" s="173"/>
      <c r="P55" s="181"/>
      <c r="Q55" s="173"/>
      <c r="R55" s="6"/>
      <c r="S55" s="6"/>
      <c r="T55" s="6"/>
      <c r="U55" s="6"/>
      <c r="V55" s="6"/>
      <c r="W55" s="6"/>
      <c r="X55" s="6"/>
      <c r="Y55" s="6"/>
      <c r="Z55" s="6"/>
      <c r="AA55" s="6"/>
      <c r="AB55" s="6"/>
      <c r="AC55" s="6"/>
      <c r="AD55" s="6"/>
      <c r="AE55" s="6"/>
      <c r="AF55" s="6"/>
      <c r="AG55" s="6"/>
      <c r="AH55" s="6"/>
      <c r="AI55" s="6"/>
      <c r="AJ55" s="6"/>
      <c r="AK55" s="6"/>
    </row>
    <row r="56" spans="1:37" ht="15.75" hidden="1" customHeight="1" x14ac:dyDescent="0.35">
      <c r="A56" s="169">
        <v>50</v>
      </c>
      <c r="B56" s="175"/>
      <c r="C56" s="176"/>
      <c r="D56" s="106"/>
      <c r="E56" s="107"/>
      <c r="F56" s="108"/>
      <c r="G56" s="124"/>
      <c r="H56" s="118"/>
      <c r="I56" s="118"/>
      <c r="J56" s="106"/>
      <c r="K56" s="118"/>
      <c r="L56" s="118"/>
      <c r="M56" s="119"/>
      <c r="N56" s="181"/>
      <c r="O56" s="173"/>
      <c r="P56" s="181"/>
      <c r="Q56" s="173"/>
      <c r="R56" s="6"/>
      <c r="S56" s="6"/>
      <c r="T56" s="6"/>
      <c r="U56" s="6"/>
      <c r="V56" s="6"/>
      <c r="W56" s="6"/>
      <c r="X56" s="6"/>
      <c r="Y56" s="6"/>
      <c r="Z56" s="6"/>
      <c r="AA56" s="6"/>
      <c r="AB56" s="6"/>
      <c r="AC56" s="6"/>
      <c r="AD56" s="6"/>
      <c r="AE56" s="6"/>
      <c r="AF56" s="6"/>
      <c r="AG56" s="6"/>
      <c r="AH56" s="6"/>
      <c r="AI56" s="6"/>
      <c r="AJ56" s="6"/>
      <c r="AK56" s="6"/>
    </row>
    <row r="57" spans="1:37" ht="15.75" hidden="1" customHeight="1" x14ac:dyDescent="0.35">
      <c r="A57" s="169">
        <v>51</v>
      </c>
      <c r="B57" s="175"/>
      <c r="C57" s="176"/>
      <c r="D57" s="106"/>
      <c r="E57" s="107"/>
      <c r="F57" s="108"/>
      <c r="G57" s="124"/>
      <c r="H57" s="118"/>
      <c r="I57" s="118"/>
      <c r="J57" s="106"/>
      <c r="K57" s="118"/>
      <c r="L57" s="118"/>
      <c r="M57" s="119"/>
      <c r="N57" s="181"/>
      <c r="O57" s="173"/>
      <c r="P57" s="181"/>
      <c r="Q57" s="173"/>
      <c r="R57" s="6"/>
      <c r="S57" s="6"/>
      <c r="T57" s="6"/>
      <c r="U57" s="6"/>
      <c r="V57" s="6"/>
      <c r="W57" s="6"/>
      <c r="X57" s="6"/>
      <c r="Y57" s="6"/>
      <c r="Z57" s="6"/>
      <c r="AA57" s="6"/>
      <c r="AB57" s="6"/>
      <c r="AC57" s="6"/>
      <c r="AD57" s="6"/>
      <c r="AE57" s="6"/>
      <c r="AF57" s="6"/>
      <c r="AG57" s="6"/>
      <c r="AH57" s="6"/>
      <c r="AI57" s="6"/>
      <c r="AJ57" s="6"/>
      <c r="AK57" s="6"/>
    </row>
    <row r="58" spans="1:37" ht="15.75" hidden="1" customHeight="1" x14ac:dyDescent="0.35">
      <c r="A58" s="169">
        <v>52</v>
      </c>
      <c r="B58" s="175"/>
      <c r="C58" s="176"/>
      <c r="D58" s="106"/>
      <c r="E58" s="107"/>
      <c r="F58" s="108"/>
      <c r="G58" s="124"/>
      <c r="H58" s="118"/>
      <c r="I58" s="118"/>
      <c r="J58" s="106"/>
      <c r="K58" s="118"/>
      <c r="L58" s="118"/>
      <c r="M58" s="119"/>
      <c r="N58" s="181"/>
      <c r="O58" s="173"/>
      <c r="P58" s="181"/>
      <c r="Q58" s="173"/>
      <c r="R58" s="6"/>
      <c r="S58" s="6"/>
      <c r="T58" s="6"/>
      <c r="U58" s="6"/>
      <c r="V58" s="6"/>
      <c r="W58" s="6"/>
      <c r="X58" s="6"/>
      <c r="Y58" s="6"/>
      <c r="Z58" s="6"/>
      <c r="AA58" s="6"/>
      <c r="AB58" s="6"/>
      <c r="AC58" s="6"/>
      <c r="AD58" s="6"/>
      <c r="AE58" s="6"/>
      <c r="AF58" s="6"/>
      <c r="AG58" s="6"/>
      <c r="AH58" s="6"/>
      <c r="AI58" s="6"/>
      <c r="AJ58" s="6"/>
      <c r="AK58" s="6"/>
    </row>
    <row r="59" spans="1:37" ht="15.75" hidden="1" customHeight="1" x14ac:dyDescent="0.35">
      <c r="A59" s="169">
        <v>53</v>
      </c>
      <c r="B59" s="175"/>
      <c r="C59" s="176"/>
      <c r="D59" s="106"/>
      <c r="E59" s="107"/>
      <c r="F59" s="108"/>
      <c r="G59" s="124"/>
      <c r="H59" s="118"/>
      <c r="I59" s="118"/>
      <c r="J59" s="106"/>
      <c r="K59" s="118"/>
      <c r="L59" s="118"/>
      <c r="M59" s="119"/>
      <c r="N59" s="181"/>
      <c r="O59" s="173"/>
      <c r="P59" s="181"/>
      <c r="Q59" s="173"/>
      <c r="R59" s="6"/>
      <c r="S59" s="6"/>
      <c r="T59" s="6"/>
      <c r="U59" s="6"/>
      <c r="V59" s="6"/>
      <c r="W59" s="6"/>
      <c r="X59" s="6"/>
      <c r="Y59" s="6"/>
      <c r="Z59" s="6"/>
      <c r="AA59" s="6"/>
      <c r="AB59" s="6"/>
      <c r="AC59" s="6"/>
      <c r="AD59" s="6"/>
      <c r="AE59" s="6"/>
      <c r="AF59" s="6"/>
      <c r="AG59" s="6"/>
      <c r="AH59" s="6"/>
      <c r="AI59" s="6"/>
      <c r="AJ59" s="6"/>
      <c r="AK59" s="6"/>
    </row>
    <row r="60" spans="1:37" ht="15.75" hidden="1" customHeight="1" x14ac:dyDescent="0.35">
      <c r="A60" s="169">
        <v>54</v>
      </c>
      <c r="B60" s="175"/>
      <c r="C60" s="176"/>
      <c r="D60" s="106"/>
      <c r="E60" s="107"/>
      <c r="F60" s="108"/>
      <c r="G60" s="124"/>
      <c r="H60" s="118"/>
      <c r="I60" s="118"/>
      <c r="J60" s="106"/>
      <c r="K60" s="118"/>
      <c r="L60" s="118"/>
      <c r="M60" s="119"/>
      <c r="N60" s="181"/>
      <c r="O60" s="173"/>
      <c r="P60" s="181"/>
      <c r="Q60" s="173"/>
      <c r="R60" s="6"/>
      <c r="S60" s="6"/>
      <c r="T60" s="6"/>
      <c r="U60" s="6"/>
      <c r="V60" s="6"/>
      <c r="W60" s="6"/>
      <c r="X60" s="6"/>
      <c r="Y60" s="6"/>
      <c r="Z60" s="6"/>
      <c r="AA60" s="6"/>
      <c r="AB60" s="6"/>
      <c r="AC60" s="6"/>
      <c r="AD60" s="6"/>
      <c r="AE60" s="6"/>
      <c r="AF60" s="6"/>
      <c r="AG60" s="6"/>
      <c r="AH60" s="6"/>
      <c r="AI60" s="6"/>
      <c r="AJ60" s="6"/>
      <c r="AK60" s="6"/>
    </row>
    <row r="61" spans="1:37" ht="15.75" hidden="1" customHeight="1" x14ac:dyDescent="0.35">
      <c r="A61" s="169">
        <v>55</v>
      </c>
      <c r="B61" s="175"/>
      <c r="C61" s="176"/>
      <c r="D61" s="106"/>
      <c r="E61" s="107"/>
      <c r="F61" s="108"/>
      <c r="G61" s="124"/>
      <c r="H61" s="118"/>
      <c r="I61" s="118"/>
      <c r="J61" s="106"/>
      <c r="K61" s="118"/>
      <c r="L61" s="118"/>
      <c r="M61" s="119"/>
      <c r="N61" s="181"/>
      <c r="O61" s="173"/>
      <c r="P61" s="181"/>
      <c r="Q61" s="173"/>
      <c r="R61" s="6"/>
      <c r="S61" s="6"/>
      <c r="T61" s="6"/>
      <c r="U61" s="6"/>
      <c r="V61" s="6"/>
      <c r="W61" s="6"/>
      <c r="X61" s="6"/>
      <c r="Y61" s="6"/>
      <c r="Z61" s="6"/>
      <c r="AA61" s="6"/>
      <c r="AB61" s="6"/>
      <c r="AC61" s="6"/>
      <c r="AD61" s="6"/>
      <c r="AE61" s="6"/>
      <c r="AF61" s="6"/>
      <c r="AG61" s="6"/>
      <c r="AH61" s="6"/>
      <c r="AI61" s="6"/>
      <c r="AJ61" s="6"/>
      <c r="AK61" s="6"/>
    </row>
    <row r="62" spans="1:37" ht="15.75" hidden="1" customHeight="1" x14ac:dyDescent="0.35">
      <c r="A62" s="169">
        <v>56</v>
      </c>
      <c r="B62" s="170"/>
      <c r="C62" s="176"/>
      <c r="D62" s="106"/>
      <c r="E62" s="107"/>
      <c r="F62" s="108"/>
      <c r="G62" s="124"/>
      <c r="H62" s="118"/>
      <c r="I62" s="118"/>
      <c r="J62" s="106"/>
      <c r="K62" s="118"/>
      <c r="L62" s="118"/>
      <c r="M62" s="106"/>
      <c r="N62" s="172"/>
      <c r="O62" s="173"/>
      <c r="P62" s="174"/>
      <c r="Q62" s="173"/>
      <c r="R62" s="6"/>
      <c r="S62" s="6"/>
      <c r="T62" s="6"/>
      <c r="U62" s="6"/>
      <c r="V62" s="6"/>
      <c r="W62" s="6"/>
      <c r="X62" s="6"/>
      <c r="Y62" s="6"/>
      <c r="Z62" s="6"/>
      <c r="AA62" s="6"/>
      <c r="AB62" s="6"/>
      <c r="AC62" s="6"/>
      <c r="AD62" s="6"/>
      <c r="AE62" s="6"/>
      <c r="AF62" s="6"/>
      <c r="AG62" s="6"/>
      <c r="AH62" s="6"/>
      <c r="AI62" s="6"/>
      <c r="AJ62" s="6"/>
      <c r="AK62" s="6"/>
    </row>
    <row r="63" spans="1:37" ht="15.75" hidden="1" customHeight="1" x14ac:dyDescent="0.35">
      <c r="A63" s="169">
        <v>57</v>
      </c>
      <c r="B63" s="175"/>
      <c r="C63" s="176"/>
      <c r="D63" s="106"/>
      <c r="E63" s="107"/>
      <c r="F63" s="108"/>
      <c r="G63" s="124"/>
      <c r="H63" s="118"/>
      <c r="I63" s="118"/>
      <c r="J63" s="106"/>
      <c r="K63" s="118"/>
      <c r="L63" s="118"/>
      <c r="M63" s="106"/>
      <c r="N63" s="172"/>
      <c r="O63" s="173"/>
      <c r="P63" s="172"/>
      <c r="Q63" s="173"/>
      <c r="R63" s="6"/>
      <c r="S63" s="6"/>
      <c r="T63" s="6"/>
      <c r="U63" s="6"/>
      <c r="V63" s="6"/>
      <c r="W63" s="6"/>
      <c r="X63" s="6"/>
      <c r="Y63" s="6"/>
      <c r="Z63" s="6"/>
      <c r="AA63" s="6"/>
      <c r="AB63" s="6"/>
      <c r="AC63" s="6"/>
      <c r="AD63" s="6"/>
      <c r="AE63" s="6"/>
      <c r="AF63" s="6"/>
      <c r="AG63" s="6"/>
      <c r="AH63" s="6"/>
      <c r="AI63" s="6"/>
      <c r="AJ63" s="6"/>
      <c r="AK63" s="6"/>
    </row>
    <row r="64" spans="1:37" ht="15.75" hidden="1" customHeight="1" x14ac:dyDescent="0.35">
      <c r="A64" s="169">
        <v>58</v>
      </c>
      <c r="B64" s="175"/>
      <c r="C64" s="176"/>
      <c r="D64" s="106"/>
      <c r="E64" s="107"/>
      <c r="F64" s="108"/>
      <c r="G64" s="124"/>
      <c r="H64" s="118"/>
      <c r="I64" s="118"/>
      <c r="J64" s="106"/>
      <c r="K64" s="118"/>
      <c r="L64" s="118"/>
      <c r="M64" s="106"/>
      <c r="N64" s="172"/>
      <c r="O64" s="173"/>
      <c r="P64" s="172"/>
      <c r="Q64" s="173"/>
      <c r="R64" s="6"/>
      <c r="S64" s="6"/>
      <c r="T64" s="6"/>
      <c r="U64" s="6"/>
      <c r="V64" s="6"/>
      <c r="W64" s="6"/>
      <c r="X64" s="6"/>
      <c r="Y64" s="6"/>
      <c r="Z64" s="6"/>
      <c r="AA64" s="6"/>
      <c r="AB64" s="6"/>
      <c r="AC64" s="6"/>
      <c r="AD64" s="6"/>
      <c r="AE64" s="6"/>
      <c r="AF64" s="6"/>
      <c r="AG64" s="6"/>
      <c r="AH64" s="6"/>
      <c r="AI64" s="6"/>
      <c r="AJ64" s="6"/>
      <c r="AK64" s="6"/>
    </row>
    <row r="65" spans="1:37" ht="15.75" hidden="1" customHeight="1" x14ac:dyDescent="0.35">
      <c r="A65" s="169">
        <v>59</v>
      </c>
      <c r="B65" s="175"/>
      <c r="C65" s="176"/>
      <c r="D65" s="106"/>
      <c r="E65" s="107"/>
      <c r="F65" s="108"/>
      <c r="G65" s="124"/>
      <c r="H65" s="118"/>
      <c r="I65" s="118"/>
      <c r="J65" s="106"/>
      <c r="K65" s="118"/>
      <c r="L65" s="118"/>
      <c r="M65" s="106"/>
      <c r="N65" s="172"/>
      <c r="O65" s="173"/>
      <c r="P65" s="172"/>
      <c r="Q65" s="173"/>
      <c r="R65" s="6"/>
      <c r="S65" s="6"/>
      <c r="T65" s="6"/>
      <c r="U65" s="6"/>
      <c r="V65" s="6"/>
      <c r="W65" s="6"/>
      <c r="X65" s="6"/>
      <c r="Y65" s="6"/>
      <c r="Z65" s="6"/>
      <c r="AA65" s="6"/>
      <c r="AB65" s="6"/>
      <c r="AC65" s="6"/>
      <c r="AD65" s="6"/>
      <c r="AE65" s="6"/>
      <c r="AF65" s="6"/>
      <c r="AG65" s="6"/>
      <c r="AH65" s="6"/>
      <c r="AI65" s="6"/>
      <c r="AJ65" s="6"/>
      <c r="AK65" s="6"/>
    </row>
    <row r="66" spans="1:37" ht="15.75" hidden="1" customHeight="1" x14ac:dyDescent="0.35">
      <c r="A66" s="169">
        <v>60</v>
      </c>
      <c r="B66" s="175"/>
      <c r="C66" s="176"/>
      <c r="D66" s="106"/>
      <c r="E66" s="107"/>
      <c r="F66" s="108"/>
      <c r="G66" s="124"/>
      <c r="H66" s="118"/>
      <c r="I66" s="118"/>
      <c r="J66" s="106"/>
      <c r="K66" s="118"/>
      <c r="L66" s="118"/>
      <c r="M66" s="106"/>
      <c r="N66" s="172"/>
      <c r="O66" s="173"/>
      <c r="P66" s="172"/>
      <c r="Q66" s="173"/>
      <c r="R66" s="6"/>
      <c r="S66" s="6"/>
      <c r="T66" s="6"/>
      <c r="U66" s="6"/>
      <c r="V66" s="6"/>
      <c r="W66" s="6"/>
      <c r="X66" s="6"/>
      <c r="Y66" s="6"/>
      <c r="Z66" s="6"/>
      <c r="AA66" s="6"/>
      <c r="AB66" s="6"/>
      <c r="AC66" s="6"/>
      <c r="AD66" s="6"/>
      <c r="AE66" s="6"/>
      <c r="AF66" s="6"/>
      <c r="AG66" s="6"/>
      <c r="AH66" s="6"/>
      <c r="AI66" s="6"/>
      <c r="AJ66" s="6"/>
      <c r="AK66" s="6"/>
    </row>
    <row r="67" spans="1:37" ht="15.75" hidden="1" customHeight="1" x14ac:dyDescent="0.35">
      <c r="A67" s="169">
        <v>61</v>
      </c>
      <c r="B67" s="175"/>
      <c r="C67" s="176"/>
      <c r="D67" s="106"/>
      <c r="E67" s="107"/>
      <c r="F67" s="108"/>
      <c r="G67" s="124"/>
      <c r="H67" s="118"/>
      <c r="I67" s="118"/>
      <c r="J67" s="106"/>
      <c r="K67" s="118"/>
      <c r="L67" s="118"/>
      <c r="M67" s="106"/>
      <c r="N67" s="172"/>
      <c r="O67" s="173"/>
      <c r="P67" s="172"/>
      <c r="Q67" s="173"/>
      <c r="R67" s="6"/>
      <c r="S67" s="6"/>
      <c r="T67" s="6"/>
      <c r="U67" s="6"/>
      <c r="V67" s="6"/>
      <c r="W67" s="6"/>
      <c r="X67" s="6"/>
      <c r="Y67" s="6"/>
      <c r="Z67" s="6"/>
      <c r="AA67" s="6"/>
      <c r="AB67" s="6"/>
      <c r="AC67" s="6"/>
      <c r="AD67" s="6"/>
      <c r="AE67" s="6"/>
      <c r="AF67" s="6"/>
      <c r="AG67" s="6"/>
      <c r="AH67" s="6"/>
      <c r="AI67" s="6"/>
      <c r="AJ67" s="6"/>
      <c r="AK67" s="6"/>
    </row>
    <row r="68" spans="1:37" ht="15.75" hidden="1" customHeight="1" x14ac:dyDescent="0.35">
      <c r="A68" s="169">
        <v>62</v>
      </c>
      <c r="B68" s="175"/>
      <c r="C68" s="176"/>
      <c r="D68" s="106"/>
      <c r="E68" s="107"/>
      <c r="F68" s="108"/>
      <c r="G68" s="124"/>
      <c r="H68" s="118"/>
      <c r="I68" s="118"/>
      <c r="J68" s="106"/>
      <c r="K68" s="118"/>
      <c r="L68" s="118"/>
      <c r="M68" s="106"/>
      <c r="N68" s="172"/>
      <c r="O68" s="173"/>
      <c r="P68" s="172"/>
      <c r="Q68" s="173"/>
      <c r="R68" s="6"/>
      <c r="S68" s="6"/>
      <c r="T68" s="6"/>
      <c r="U68" s="6"/>
      <c r="V68" s="6"/>
      <c r="W68" s="6"/>
      <c r="X68" s="6"/>
      <c r="Y68" s="6"/>
      <c r="Z68" s="6"/>
      <c r="AA68" s="6"/>
      <c r="AB68" s="6"/>
      <c r="AC68" s="6"/>
      <c r="AD68" s="6"/>
      <c r="AE68" s="6"/>
      <c r="AF68" s="6"/>
      <c r="AG68" s="6"/>
      <c r="AH68" s="6"/>
      <c r="AI68" s="6"/>
      <c r="AJ68" s="6"/>
      <c r="AK68" s="6"/>
    </row>
    <row r="69" spans="1:37" ht="15.75" hidden="1" customHeight="1" x14ac:dyDescent="0.35">
      <c r="A69" s="169">
        <v>63</v>
      </c>
      <c r="B69" s="175"/>
      <c r="C69" s="176"/>
      <c r="D69" s="106"/>
      <c r="E69" s="107"/>
      <c r="F69" s="108"/>
      <c r="G69" s="124"/>
      <c r="H69" s="118"/>
      <c r="I69" s="118"/>
      <c r="J69" s="106"/>
      <c r="K69" s="118"/>
      <c r="L69" s="118"/>
      <c r="M69" s="106"/>
      <c r="N69" s="172"/>
      <c r="O69" s="173"/>
      <c r="P69" s="172"/>
      <c r="Q69" s="173"/>
      <c r="R69" s="6"/>
      <c r="S69" s="6"/>
      <c r="T69" s="6"/>
      <c r="U69" s="6"/>
      <c r="V69" s="6"/>
      <c r="W69" s="6"/>
      <c r="X69" s="6"/>
      <c r="Y69" s="6"/>
      <c r="Z69" s="6"/>
      <c r="AA69" s="6"/>
      <c r="AB69" s="6"/>
      <c r="AC69" s="6"/>
      <c r="AD69" s="6"/>
      <c r="AE69" s="6"/>
      <c r="AF69" s="6"/>
      <c r="AG69" s="6"/>
      <c r="AH69" s="6"/>
      <c r="AI69" s="6"/>
      <c r="AJ69" s="6"/>
      <c r="AK69" s="6"/>
    </row>
    <row r="70" spans="1:37" ht="15.75" hidden="1" customHeight="1" x14ac:dyDescent="0.35">
      <c r="A70" s="169">
        <v>64</v>
      </c>
      <c r="B70" s="175"/>
      <c r="C70" s="176"/>
      <c r="D70" s="106"/>
      <c r="E70" s="107"/>
      <c r="F70" s="108"/>
      <c r="G70" s="124"/>
      <c r="H70" s="118"/>
      <c r="I70" s="118"/>
      <c r="J70" s="106"/>
      <c r="K70" s="118"/>
      <c r="L70" s="118"/>
      <c r="M70" s="106"/>
      <c r="N70" s="172"/>
      <c r="O70" s="173"/>
      <c r="P70" s="172"/>
      <c r="Q70" s="173"/>
      <c r="R70" s="6"/>
      <c r="S70" s="6"/>
      <c r="T70" s="6"/>
      <c r="U70" s="6"/>
      <c r="V70" s="6"/>
      <c r="W70" s="6"/>
      <c r="X70" s="6"/>
      <c r="Y70" s="6"/>
      <c r="Z70" s="6"/>
      <c r="AA70" s="6"/>
      <c r="AB70" s="6"/>
      <c r="AC70" s="6"/>
      <c r="AD70" s="6"/>
      <c r="AE70" s="6"/>
      <c r="AF70" s="6"/>
      <c r="AG70" s="6"/>
      <c r="AH70" s="6"/>
      <c r="AI70" s="6"/>
      <c r="AJ70" s="6"/>
      <c r="AK70" s="6"/>
    </row>
    <row r="71" spans="1:37" ht="15.75" hidden="1" customHeight="1" x14ac:dyDescent="0.35">
      <c r="A71" s="169">
        <v>65</v>
      </c>
      <c r="B71" s="175"/>
      <c r="C71" s="176"/>
      <c r="D71" s="106"/>
      <c r="E71" s="107"/>
      <c r="F71" s="108"/>
      <c r="G71" s="124"/>
      <c r="H71" s="118"/>
      <c r="I71" s="118"/>
      <c r="J71" s="106"/>
      <c r="K71" s="118"/>
      <c r="L71" s="118"/>
      <c r="M71" s="106"/>
      <c r="N71" s="172"/>
      <c r="O71" s="173"/>
      <c r="P71" s="172"/>
      <c r="Q71" s="173"/>
      <c r="R71" s="6"/>
      <c r="S71" s="6"/>
      <c r="T71" s="6"/>
      <c r="U71" s="6"/>
      <c r="V71" s="6"/>
      <c r="W71" s="6"/>
      <c r="X71" s="6"/>
      <c r="Y71" s="6"/>
      <c r="Z71" s="6"/>
      <c r="AA71" s="6"/>
      <c r="AB71" s="6"/>
      <c r="AC71" s="6"/>
      <c r="AD71" s="6"/>
      <c r="AE71" s="6"/>
      <c r="AF71" s="6"/>
      <c r="AG71" s="6"/>
      <c r="AH71" s="6"/>
      <c r="AI71" s="6"/>
      <c r="AJ71" s="6"/>
      <c r="AK71" s="6"/>
    </row>
    <row r="72" spans="1:37" ht="15.75" hidden="1" customHeight="1" x14ac:dyDescent="0.35">
      <c r="A72" s="169">
        <v>66</v>
      </c>
      <c r="B72" s="175"/>
      <c r="C72" s="176"/>
      <c r="D72" s="106"/>
      <c r="E72" s="107"/>
      <c r="F72" s="108"/>
      <c r="G72" s="124"/>
      <c r="H72" s="118"/>
      <c r="I72" s="118"/>
      <c r="J72" s="106"/>
      <c r="K72" s="118"/>
      <c r="L72" s="118"/>
      <c r="M72" s="106"/>
      <c r="N72" s="172"/>
      <c r="O72" s="173"/>
      <c r="P72" s="172"/>
      <c r="Q72" s="173"/>
      <c r="R72" s="6"/>
      <c r="S72" s="6"/>
      <c r="T72" s="6"/>
      <c r="U72" s="6"/>
      <c r="V72" s="6"/>
      <c r="W72" s="6"/>
      <c r="X72" s="6"/>
      <c r="Y72" s="6"/>
      <c r="Z72" s="6"/>
      <c r="AA72" s="6"/>
      <c r="AB72" s="6"/>
      <c r="AC72" s="6"/>
      <c r="AD72" s="6"/>
      <c r="AE72" s="6"/>
      <c r="AF72" s="6"/>
      <c r="AG72" s="6"/>
      <c r="AH72" s="6"/>
      <c r="AI72" s="6"/>
      <c r="AJ72" s="6"/>
      <c r="AK72" s="6"/>
    </row>
    <row r="73" spans="1:37" ht="15.75" hidden="1" customHeight="1" x14ac:dyDescent="0.35">
      <c r="A73" s="169">
        <v>67</v>
      </c>
      <c r="B73" s="175"/>
      <c r="C73" s="176"/>
      <c r="D73" s="106"/>
      <c r="E73" s="107"/>
      <c r="F73" s="108"/>
      <c r="G73" s="124"/>
      <c r="H73" s="118"/>
      <c r="I73" s="118"/>
      <c r="J73" s="106"/>
      <c r="K73" s="118"/>
      <c r="L73" s="118"/>
      <c r="M73" s="106"/>
      <c r="N73" s="172"/>
      <c r="O73" s="173"/>
      <c r="P73" s="172"/>
      <c r="Q73" s="173"/>
      <c r="R73" s="6"/>
      <c r="S73" s="6"/>
      <c r="T73" s="6"/>
      <c r="U73" s="6"/>
      <c r="V73" s="6"/>
      <c r="W73" s="6"/>
      <c r="X73" s="6"/>
      <c r="Y73" s="6"/>
      <c r="Z73" s="6"/>
      <c r="AA73" s="6"/>
      <c r="AB73" s="6"/>
      <c r="AC73" s="6"/>
      <c r="AD73" s="6"/>
      <c r="AE73" s="6"/>
      <c r="AF73" s="6"/>
      <c r="AG73" s="6"/>
      <c r="AH73" s="6"/>
      <c r="AI73" s="6"/>
      <c r="AJ73" s="6"/>
      <c r="AK73" s="6"/>
    </row>
    <row r="74" spans="1:37" ht="15.75" hidden="1" customHeight="1" x14ac:dyDescent="0.35">
      <c r="A74" s="169">
        <v>68</v>
      </c>
      <c r="B74" s="175"/>
      <c r="C74" s="176"/>
      <c r="D74" s="106"/>
      <c r="E74" s="107"/>
      <c r="F74" s="108"/>
      <c r="G74" s="124"/>
      <c r="H74" s="118"/>
      <c r="I74" s="118"/>
      <c r="J74" s="106"/>
      <c r="K74" s="118"/>
      <c r="L74" s="118"/>
      <c r="M74" s="106"/>
      <c r="N74" s="172"/>
      <c r="O74" s="173"/>
      <c r="P74" s="172"/>
      <c r="Q74" s="173"/>
      <c r="R74" s="6"/>
      <c r="S74" s="6"/>
      <c r="T74" s="6"/>
      <c r="U74" s="6"/>
      <c r="V74" s="6"/>
      <c r="W74" s="6"/>
      <c r="X74" s="6"/>
      <c r="Y74" s="6"/>
      <c r="Z74" s="6"/>
      <c r="AA74" s="6"/>
      <c r="AB74" s="6"/>
      <c r="AC74" s="6"/>
      <c r="AD74" s="6"/>
      <c r="AE74" s="6"/>
      <c r="AF74" s="6"/>
      <c r="AG74" s="6"/>
      <c r="AH74" s="6"/>
      <c r="AI74" s="6"/>
      <c r="AJ74" s="6"/>
      <c r="AK74" s="6"/>
    </row>
    <row r="75" spans="1:37" ht="15.75" hidden="1" customHeight="1" x14ac:dyDescent="0.35">
      <c r="A75" s="169">
        <v>69</v>
      </c>
      <c r="B75" s="175"/>
      <c r="C75" s="176"/>
      <c r="D75" s="106"/>
      <c r="E75" s="107"/>
      <c r="F75" s="108"/>
      <c r="G75" s="124"/>
      <c r="H75" s="118"/>
      <c r="I75" s="118"/>
      <c r="J75" s="106"/>
      <c r="K75" s="118"/>
      <c r="L75" s="118"/>
      <c r="M75" s="106"/>
      <c r="N75" s="172"/>
      <c r="O75" s="173"/>
      <c r="P75" s="172"/>
      <c r="Q75" s="173"/>
      <c r="R75" s="6"/>
      <c r="S75" s="6"/>
      <c r="T75" s="6"/>
      <c r="U75" s="6"/>
      <c r="V75" s="6"/>
      <c r="W75" s="6"/>
      <c r="X75" s="6"/>
      <c r="Y75" s="6"/>
      <c r="Z75" s="6"/>
      <c r="AA75" s="6"/>
      <c r="AB75" s="6"/>
      <c r="AC75" s="6"/>
      <c r="AD75" s="6"/>
      <c r="AE75" s="6"/>
      <c r="AF75" s="6"/>
      <c r="AG75" s="6"/>
      <c r="AH75" s="6"/>
      <c r="AI75" s="6"/>
      <c r="AJ75" s="6"/>
      <c r="AK75" s="6"/>
    </row>
    <row r="76" spans="1:37" ht="15.75" hidden="1" customHeight="1" x14ac:dyDescent="0.35">
      <c r="A76" s="169">
        <v>70</v>
      </c>
      <c r="B76" s="175"/>
      <c r="C76" s="176"/>
      <c r="D76" s="106"/>
      <c r="E76" s="107"/>
      <c r="F76" s="108"/>
      <c r="G76" s="124"/>
      <c r="H76" s="118"/>
      <c r="I76" s="118"/>
      <c r="J76" s="106"/>
      <c r="K76" s="118"/>
      <c r="L76" s="118"/>
      <c r="M76" s="106"/>
      <c r="N76" s="172"/>
      <c r="O76" s="173"/>
      <c r="P76" s="172"/>
      <c r="Q76" s="173"/>
      <c r="R76" s="6"/>
      <c r="S76" s="6"/>
      <c r="T76" s="6"/>
      <c r="U76" s="6"/>
      <c r="V76" s="6"/>
      <c r="W76" s="6"/>
      <c r="X76" s="6"/>
      <c r="Y76" s="6"/>
      <c r="Z76" s="6"/>
      <c r="AA76" s="6"/>
      <c r="AB76" s="6"/>
      <c r="AC76" s="6"/>
      <c r="AD76" s="6"/>
      <c r="AE76" s="6"/>
      <c r="AF76" s="6"/>
      <c r="AG76" s="6"/>
      <c r="AH76" s="6"/>
      <c r="AI76" s="6"/>
      <c r="AJ76" s="6"/>
      <c r="AK76" s="6"/>
    </row>
    <row r="77" spans="1:37" ht="15.75" hidden="1" customHeight="1" x14ac:dyDescent="0.35">
      <c r="A77" s="169">
        <v>71</v>
      </c>
      <c r="B77" s="175"/>
      <c r="C77" s="176"/>
      <c r="D77" s="106"/>
      <c r="E77" s="107"/>
      <c r="F77" s="108"/>
      <c r="G77" s="124"/>
      <c r="H77" s="118"/>
      <c r="I77" s="118"/>
      <c r="J77" s="106"/>
      <c r="K77" s="118"/>
      <c r="L77" s="118"/>
      <c r="M77" s="106"/>
      <c r="N77" s="172"/>
      <c r="O77" s="173"/>
      <c r="P77" s="172"/>
      <c r="Q77" s="173"/>
      <c r="R77" s="6"/>
      <c r="S77" s="6"/>
      <c r="T77" s="6"/>
      <c r="U77" s="6"/>
      <c r="V77" s="6"/>
      <c r="W77" s="6"/>
      <c r="X77" s="6"/>
      <c r="Y77" s="6"/>
      <c r="Z77" s="6"/>
      <c r="AA77" s="6"/>
      <c r="AB77" s="6"/>
      <c r="AC77" s="6"/>
      <c r="AD77" s="6"/>
      <c r="AE77" s="6"/>
      <c r="AF77" s="6"/>
      <c r="AG77" s="6"/>
      <c r="AH77" s="6"/>
      <c r="AI77" s="6"/>
      <c r="AJ77" s="6"/>
      <c r="AK77" s="6"/>
    </row>
    <row r="78" spans="1:37" ht="15.75" hidden="1" customHeight="1" x14ac:dyDescent="0.35">
      <c r="A78" s="169">
        <v>72</v>
      </c>
      <c r="B78" s="175"/>
      <c r="C78" s="176"/>
      <c r="D78" s="106"/>
      <c r="E78" s="107"/>
      <c r="F78" s="108"/>
      <c r="G78" s="124"/>
      <c r="H78" s="118"/>
      <c r="I78" s="118"/>
      <c r="J78" s="106"/>
      <c r="K78" s="118"/>
      <c r="L78" s="118"/>
      <c r="M78" s="106"/>
      <c r="N78" s="172"/>
      <c r="O78" s="173"/>
      <c r="P78" s="172"/>
      <c r="Q78" s="173"/>
      <c r="R78" s="6"/>
      <c r="S78" s="6"/>
      <c r="T78" s="6"/>
      <c r="U78" s="6"/>
      <c r="V78" s="6"/>
      <c r="W78" s="6"/>
      <c r="X78" s="6"/>
      <c r="Y78" s="6"/>
      <c r="Z78" s="6"/>
      <c r="AA78" s="6"/>
      <c r="AB78" s="6"/>
      <c r="AC78" s="6"/>
      <c r="AD78" s="6"/>
      <c r="AE78" s="6"/>
      <c r="AF78" s="6"/>
      <c r="AG78" s="6"/>
      <c r="AH78" s="6"/>
      <c r="AI78" s="6"/>
      <c r="AJ78" s="6"/>
      <c r="AK78" s="6"/>
    </row>
    <row r="79" spans="1:37" ht="15.75" hidden="1" customHeight="1" x14ac:dyDescent="0.35">
      <c r="A79" s="169">
        <v>73</v>
      </c>
      <c r="B79" s="175"/>
      <c r="C79" s="176"/>
      <c r="D79" s="106"/>
      <c r="E79" s="107"/>
      <c r="F79" s="108"/>
      <c r="G79" s="124"/>
      <c r="H79" s="118"/>
      <c r="I79" s="118"/>
      <c r="J79" s="106"/>
      <c r="K79" s="118"/>
      <c r="L79" s="118"/>
      <c r="M79" s="106"/>
      <c r="N79" s="172"/>
      <c r="O79" s="173"/>
      <c r="P79" s="172"/>
      <c r="Q79" s="173"/>
      <c r="R79" s="6"/>
      <c r="S79" s="6"/>
      <c r="T79" s="6"/>
      <c r="U79" s="6"/>
      <c r="V79" s="6"/>
      <c r="W79" s="6"/>
      <c r="X79" s="6"/>
      <c r="Y79" s="6"/>
      <c r="Z79" s="6"/>
      <c r="AA79" s="6"/>
      <c r="AB79" s="6"/>
      <c r="AC79" s="6"/>
      <c r="AD79" s="6"/>
      <c r="AE79" s="6"/>
      <c r="AF79" s="6"/>
      <c r="AG79" s="6"/>
      <c r="AH79" s="6"/>
      <c r="AI79" s="6"/>
      <c r="AJ79" s="6"/>
      <c r="AK79" s="6"/>
    </row>
    <row r="80" spans="1:37" ht="15.75" hidden="1" customHeight="1" x14ac:dyDescent="0.35">
      <c r="A80" s="169">
        <v>74</v>
      </c>
      <c r="B80" s="175"/>
      <c r="C80" s="176"/>
      <c r="D80" s="106"/>
      <c r="E80" s="107"/>
      <c r="F80" s="108"/>
      <c r="G80" s="124"/>
      <c r="H80" s="118"/>
      <c r="I80" s="118"/>
      <c r="J80" s="106"/>
      <c r="K80" s="118"/>
      <c r="L80" s="118"/>
      <c r="M80" s="106"/>
      <c r="N80" s="172"/>
      <c r="O80" s="173"/>
      <c r="P80" s="172"/>
      <c r="Q80" s="173"/>
      <c r="R80" s="6"/>
      <c r="S80" s="6"/>
      <c r="T80" s="6"/>
      <c r="U80" s="6"/>
      <c r="V80" s="6"/>
      <c r="W80" s="6"/>
      <c r="X80" s="6"/>
      <c r="Y80" s="6"/>
      <c r="Z80" s="6"/>
      <c r="AA80" s="6"/>
      <c r="AB80" s="6"/>
      <c r="AC80" s="6"/>
      <c r="AD80" s="6"/>
      <c r="AE80" s="6"/>
      <c r="AF80" s="6"/>
      <c r="AG80" s="6"/>
      <c r="AH80" s="6"/>
      <c r="AI80" s="6"/>
      <c r="AJ80" s="6"/>
      <c r="AK80" s="6"/>
    </row>
    <row r="81" spans="1:37" ht="15.75" hidden="1" customHeight="1" x14ac:dyDescent="0.35">
      <c r="A81" s="169">
        <v>75</v>
      </c>
      <c r="B81" s="175"/>
      <c r="C81" s="176"/>
      <c r="D81" s="106"/>
      <c r="E81" s="107"/>
      <c r="F81" s="108"/>
      <c r="G81" s="124"/>
      <c r="H81" s="118"/>
      <c r="I81" s="118"/>
      <c r="J81" s="106"/>
      <c r="K81" s="118"/>
      <c r="L81" s="118"/>
      <c r="M81" s="106"/>
      <c r="N81" s="172"/>
      <c r="O81" s="173"/>
      <c r="P81" s="172"/>
      <c r="Q81" s="173"/>
      <c r="R81" s="6"/>
      <c r="S81" s="6"/>
      <c r="T81" s="6"/>
      <c r="U81" s="6"/>
      <c r="V81" s="6"/>
      <c r="W81" s="6"/>
      <c r="X81" s="6"/>
      <c r="Y81" s="6"/>
      <c r="Z81" s="6"/>
      <c r="AA81" s="6"/>
      <c r="AB81" s="6"/>
      <c r="AC81" s="6"/>
      <c r="AD81" s="6"/>
      <c r="AE81" s="6"/>
      <c r="AF81" s="6"/>
      <c r="AG81" s="6"/>
      <c r="AH81" s="6"/>
      <c r="AI81" s="6"/>
      <c r="AJ81" s="6"/>
      <c r="AK81" s="6"/>
    </row>
    <row r="82" spans="1:37" ht="15.75" hidden="1" customHeight="1" x14ac:dyDescent="0.35">
      <c r="A82" s="169">
        <v>76</v>
      </c>
      <c r="B82" s="175"/>
      <c r="C82" s="176"/>
      <c r="D82" s="106"/>
      <c r="E82" s="107"/>
      <c r="F82" s="108"/>
      <c r="G82" s="124"/>
      <c r="H82" s="118"/>
      <c r="I82" s="118"/>
      <c r="J82" s="106"/>
      <c r="K82" s="118"/>
      <c r="L82" s="118"/>
      <c r="M82" s="106"/>
      <c r="N82" s="172"/>
      <c r="O82" s="173"/>
      <c r="P82" s="172"/>
      <c r="Q82" s="173"/>
      <c r="R82" s="6"/>
      <c r="S82" s="6"/>
      <c r="T82" s="6"/>
      <c r="U82" s="6"/>
      <c r="V82" s="6"/>
      <c r="W82" s="6"/>
      <c r="X82" s="6"/>
      <c r="Y82" s="6"/>
      <c r="Z82" s="6"/>
      <c r="AA82" s="6"/>
      <c r="AB82" s="6"/>
      <c r="AC82" s="6"/>
      <c r="AD82" s="6"/>
      <c r="AE82" s="6"/>
      <c r="AF82" s="6"/>
      <c r="AG82" s="6"/>
      <c r="AH82" s="6"/>
      <c r="AI82" s="6"/>
      <c r="AJ82" s="6"/>
      <c r="AK82" s="6"/>
    </row>
    <row r="83" spans="1:37" ht="15.75" hidden="1" customHeight="1" x14ac:dyDescent="0.35">
      <c r="A83" s="169">
        <v>77</v>
      </c>
      <c r="B83" s="175"/>
      <c r="C83" s="176"/>
      <c r="D83" s="106"/>
      <c r="E83" s="107"/>
      <c r="F83" s="108"/>
      <c r="G83" s="124"/>
      <c r="H83" s="118"/>
      <c r="I83" s="118"/>
      <c r="J83" s="106"/>
      <c r="K83" s="118"/>
      <c r="L83" s="118"/>
      <c r="M83" s="106"/>
      <c r="N83" s="172"/>
      <c r="O83" s="173"/>
      <c r="P83" s="172"/>
      <c r="Q83" s="173"/>
      <c r="R83" s="6"/>
      <c r="S83" s="6"/>
      <c r="T83" s="6"/>
      <c r="U83" s="6"/>
      <c r="V83" s="6"/>
      <c r="W83" s="6"/>
      <c r="X83" s="6"/>
      <c r="Y83" s="6"/>
      <c r="Z83" s="6"/>
      <c r="AA83" s="6"/>
      <c r="AB83" s="6"/>
      <c r="AC83" s="6"/>
      <c r="AD83" s="6"/>
      <c r="AE83" s="6"/>
      <c r="AF83" s="6"/>
      <c r="AG83" s="6"/>
      <c r="AH83" s="6"/>
      <c r="AI83" s="6"/>
      <c r="AJ83" s="6"/>
      <c r="AK83" s="6"/>
    </row>
    <row r="84" spans="1:37" ht="15.75" hidden="1" customHeight="1" x14ac:dyDescent="0.35">
      <c r="A84" s="169">
        <v>78</v>
      </c>
      <c r="B84" s="175"/>
      <c r="C84" s="176"/>
      <c r="D84" s="106"/>
      <c r="E84" s="107"/>
      <c r="F84" s="108"/>
      <c r="G84" s="124"/>
      <c r="H84" s="118"/>
      <c r="I84" s="118"/>
      <c r="J84" s="106"/>
      <c r="K84" s="118"/>
      <c r="L84" s="118"/>
      <c r="M84" s="106"/>
      <c r="N84" s="172"/>
      <c r="O84" s="173"/>
      <c r="P84" s="172"/>
      <c r="Q84" s="173"/>
      <c r="R84" s="6"/>
      <c r="S84" s="6"/>
      <c r="T84" s="6"/>
      <c r="U84" s="6"/>
      <c r="V84" s="6"/>
      <c r="W84" s="6"/>
      <c r="X84" s="6"/>
      <c r="Y84" s="6"/>
      <c r="Z84" s="6"/>
      <c r="AA84" s="6"/>
      <c r="AB84" s="6"/>
      <c r="AC84" s="6"/>
      <c r="AD84" s="6"/>
      <c r="AE84" s="6"/>
      <c r="AF84" s="6"/>
      <c r="AG84" s="6"/>
      <c r="AH84" s="6"/>
      <c r="AI84" s="6"/>
      <c r="AJ84" s="6"/>
      <c r="AK84" s="6"/>
    </row>
    <row r="85" spans="1:37" ht="15.75" hidden="1" customHeight="1" x14ac:dyDescent="0.35">
      <c r="A85" s="169">
        <v>79</v>
      </c>
      <c r="B85" s="175"/>
      <c r="C85" s="176"/>
      <c r="D85" s="106"/>
      <c r="E85" s="107"/>
      <c r="F85" s="108"/>
      <c r="G85" s="124"/>
      <c r="H85" s="118"/>
      <c r="I85" s="118"/>
      <c r="J85" s="106"/>
      <c r="K85" s="118"/>
      <c r="L85" s="118"/>
      <c r="M85" s="106"/>
      <c r="N85" s="172"/>
      <c r="O85" s="173"/>
      <c r="P85" s="172"/>
      <c r="Q85" s="173"/>
      <c r="R85" s="6"/>
      <c r="S85" s="6"/>
      <c r="T85" s="6"/>
      <c r="U85" s="6"/>
      <c r="V85" s="6"/>
      <c r="W85" s="6"/>
      <c r="X85" s="6"/>
      <c r="Y85" s="6"/>
      <c r="Z85" s="6"/>
      <c r="AA85" s="6"/>
      <c r="AB85" s="6"/>
      <c r="AC85" s="6"/>
      <c r="AD85" s="6"/>
      <c r="AE85" s="6"/>
      <c r="AF85" s="6"/>
      <c r="AG85" s="6"/>
      <c r="AH85" s="6"/>
      <c r="AI85" s="6"/>
      <c r="AJ85" s="6"/>
      <c r="AK85" s="6"/>
    </row>
    <row r="86" spans="1:37" ht="15.75" hidden="1" customHeight="1" x14ac:dyDescent="0.35">
      <c r="A86" s="169">
        <v>80</v>
      </c>
      <c r="B86" s="175"/>
      <c r="C86" s="176"/>
      <c r="D86" s="106"/>
      <c r="E86" s="107"/>
      <c r="F86" s="108"/>
      <c r="G86" s="124"/>
      <c r="H86" s="118"/>
      <c r="I86" s="118"/>
      <c r="J86" s="106"/>
      <c r="K86" s="118"/>
      <c r="L86" s="118"/>
      <c r="M86" s="106"/>
      <c r="N86" s="172"/>
      <c r="O86" s="173"/>
      <c r="P86" s="172"/>
      <c r="Q86" s="173"/>
      <c r="R86" s="6"/>
      <c r="S86" s="6"/>
      <c r="T86" s="6"/>
      <c r="U86" s="6"/>
      <c r="V86" s="6"/>
      <c r="W86" s="6"/>
      <c r="X86" s="6"/>
      <c r="Y86" s="6"/>
      <c r="Z86" s="6"/>
      <c r="AA86" s="6"/>
      <c r="AB86" s="6"/>
      <c r="AC86" s="6"/>
      <c r="AD86" s="6"/>
      <c r="AE86" s="6"/>
      <c r="AF86" s="6"/>
      <c r="AG86" s="6"/>
      <c r="AH86" s="6"/>
      <c r="AI86" s="6"/>
      <c r="AJ86" s="6"/>
      <c r="AK86" s="6"/>
    </row>
    <row r="87" spans="1:37" ht="15.75" hidden="1" customHeight="1" x14ac:dyDescent="0.35">
      <c r="A87" s="169">
        <v>81</v>
      </c>
      <c r="B87" s="175"/>
      <c r="C87" s="176"/>
      <c r="D87" s="106"/>
      <c r="E87" s="107"/>
      <c r="F87" s="108"/>
      <c r="G87" s="124"/>
      <c r="H87" s="118"/>
      <c r="I87" s="118"/>
      <c r="J87" s="106"/>
      <c r="K87" s="118"/>
      <c r="L87" s="118"/>
      <c r="M87" s="106"/>
      <c r="N87" s="172"/>
      <c r="O87" s="173"/>
      <c r="P87" s="172"/>
      <c r="Q87" s="173"/>
      <c r="R87" s="6"/>
      <c r="S87" s="6"/>
      <c r="T87" s="6"/>
      <c r="U87" s="6"/>
      <c r="V87" s="6"/>
      <c r="W87" s="6"/>
      <c r="X87" s="6"/>
      <c r="Y87" s="6"/>
      <c r="Z87" s="6"/>
      <c r="AA87" s="6"/>
      <c r="AB87" s="6"/>
      <c r="AC87" s="6"/>
      <c r="AD87" s="6"/>
      <c r="AE87" s="6"/>
      <c r="AF87" s="6"/>
      <c r="AG87" s="6"/>
      <c r="AH87" s="6"/>
      <c r="AI87" s="6"/>
      <c r="AJ87" s="6"/>
      <c r="AK87" s="6"/>
    </row>
    <row r="88" spans="1:37" ht="15.75" hidden="1" customHeight="1" x14ac:dyDescent="0.35">
      <c r="A88" s="169">
        <v>82</v>
      </c>
      <c r="B88" s="175"/>
      <c r="C88" s="176"/>
      <c r="D88" s="106"/>
      <c r="E88" s="107"/>
      <c r="F88" s="108"/>
      <c r="G88" s="124"/>
      <c r="H88" s="118"/>
      <c r="I88" s="118"/>
      <c r="J88" s="106"/>
      <c r="K88" s="118"/>
      <c r="L88" s="118"/>
      <c r="M88" s="106"/>
      <c r="N88" s="172"/>
      <c r="O88" s="173"/>
      <c r="P88" s="172"/>
      <c r="Q88" s="173"/>
      <c r="R88" s="6"/>
      <c r="S88" s="6"/>
      <c r="T88" s="6"/>
      <c r="U88" s="6"/>
      <c r="V88" s="6"/>
      <c r="W88" s="6"/>
      <c r="X88" s="6"/>
      <c r="Y88" s="6"/>
      <c r="Z88" s="6"/>
      <c r="AA88" s="6"/>
      <c r="AB88" s="6"/>
      <c r="AC88" s="6"/>
      <c r="AD88" s="6"/>
      <c r="AE88" s="6"/>
      <c r="AF88" s="6"/>
      <c r="AG88" s="6"/>
      <c r="AH88" s="6"/>
      <c r="AI88" s="6"/>
      <c r="AJ88" s="6"/>
      <c r="AK88" s="6"/>
    </row>
    <row r="89" spans="1:37" ht="15.75" hidden="1" customHeight="1" x14ac:dyDescent="0.35">
      <c r="A89" s="169">
        <v>83</v>
      </c>
      <c r="B89" s="175"/>
      <c r="C89" s="176"/>
      <c r="D89" s="106"/>
      <c r="E89" s="107"/>
      <c r="F89" s="108"/>
      <c r="G89" s="182"/>
      <c r="H89" s="118"/>
      <c r="I89" s="118"/>
      <c r="J89" s="106"/>
      <c r="K89" s="118"/>
      <c r="L89" s="118"/>
      <c r="M89" s="106"/>
      <c r="N89" s="172"/>
      <c r="O89" s="173"/>
      <c r="P89" s="172"/>
      <c r="Q89" s="173"/>
      <c r="R89" s="6"/>
      <c r="S89" s="6"/>
      <c r="T89" s="6"/>
      <c r="U89" s="6"/>
      <c r="V89" s="6"/>
      <c r="W89" s="6"/>
      <c r="X89" s="6"/>
      <c r="Y89" s="6"/>
      <c r="Z89" s="6"/>
      <c r="AA89" s="6"/>
      <c r="AB89" s="6"/>
      <c r="AC89" s="6"/>
      <c r="AD89" s="6"/>
      <c r="AE89" s="6"/>
      <c r="AF89" s="6"/>
      <c r="AG89" s="6"/>
      <c r="AH89" s="6"/>
      <c r="AI89" s="6"/>
      <c r="AJ89" s="6"/>
      <c r="AK89" s="6"/>
    </row>
    <row r="90" spans="1:37" ht="15.75" hidden="1" customHeight="1" x14ac:dyDescent="0.35">
      <c r="A90" s="169">
        <v>84</v>
      </c>
      <c r="B90" s="175"/>
      <c r="C90" s="176"/>
      <c r="D90" s="106"/>
      <c r="E90" s="107"/>
      <c r="F90" s="108"/>
      <c r="G90" s="124"/>
      <c r="H90" s="118"/>
      <c r="I90" s="118"/>
      <c r="J90" s="106"/>
      <c r="K90" s="118"/>
      <c r="L90" s="118"/>
      <c r="M90" s="106"/>
      <c r="N90" s="172"/>
      <c r="O90" s="173"/>
      <c r="P90" s="172"/>
      <c r="Q90" s="173"/>
      <c r="R90" s="6"/>
      <c r="S90" s="6"/>
      <c r="T90" s="6"/>
      <c r="U90" s="6"/>
      <c r="V90" s="6"/>
      <c r="W90" s="6"/>
      <c r="X90" s="6"/>
      <c r="Y90" s="6"/>
      <c r="Z90" s="6"/>
      <c r="AA90" s="6"/>
      <c r="AB90" s="6"/>
      <c r="AC90" s="6"/>
      <c r="AD90" s="6"/>
      <c r="AE90" s="6"/>
      <c r="AF90" s="6"/>
      <c r="AG90" s="6"/>
      <c r="AH90" s="6"/>
      <c r="AI90" s="6"/>
      <c r="AJ90" s="6"/>
      <c r="AK90" s="6"/>
    </row>
    <row r="91" spans="1:37" ht="15.75" hidden="1" customHeight="1" x14ac:dyDescent="0.35">
      <c r="A91" s="169">
        <v>85</v>
      </c>
      <c r="B91" s="175"/>
      <c r="C91" s="176"/>
      <c r="D91" s="106"/>
      <c r="E91" s="107"/>
      <c r="F91" s="108"/>
      <c r="G91" s="124"/>
      <c r="H91" s="118"/>
      <c r="I91" s="118"/>
      <c r="J91" s="106"/>
      <c r="K91" s="118"/>
      <c r="L91" s="118"/>
      <c r="M91" s="106"/>
      <c r="N91" s="172"/>
      <c r="O91" s="173"/>
      <c r="P91" s="172"/>
      <c r="Q91" s="173"/>
      <c r="R91" s="6"/>
      <c r="S91" s="6"/>
      <c r="T91" s="6"/>
      <c r="U91" s="6"/>
      <c r="V91" s="6"/>
      <c r="W91" s="6"/>
      <c r="X91" s="6"/>
      <c r="Y91" s="6"/>
      <c r="Z91" s="6"/>
      <c r="AA91" s="6"/>
      <c r="AB91" s="6"/>
      <c r="AC91" s="6"/>
      <c r="AD91" s="6"/>
      <c r="AE91" s="6"/>
      <c r="AF91" s="6"/>
      <c r="AG91" s="6"/>
      <c r="AH91" s="6"/>
      <c r="AI91" s="6"/>
      <c r="AJ91" s="6"/>
      <c r="AK91" s="6"/>
    </row>
    <row r="92" spans="1:37" ht="15.75" hidden="1" customHeight="1" x14ac:dyDescent="0.35">
      <c r="A92" s="169">
        <v>86</v>
      </c>
      <c r="B92" s="175"/>
      <c r="C92" s="176"/>
      <c r="D92" s="106"/>
      <c r="E92" s="107"/>
      <c r="F92" s="108"/>
      <c r="G92" s="124"/>
      <c r="H92" s="118"/>
      <c r="I92" s="118"/>
      <c r="J92" s="106"/>
      <c r="K92" s="118"/>
      <c r="L92" s="118"/>
      <c r="M92" s="106"/>
      <c r="N92" s="172"/>
      <c r="O92" s="173"/>
      <c r="P92" s="172"/>
      <c r="Q92" s="173"/>
      <c r="R92" s="6"/>
      <c r="S92" s="6"/>
      <c r="T92" s="6"/>
      <c r="U92" s="6"/>
      <c r="V92" s="6"/>
      <c r="W92" s="6"/>
      <c r="X92" s="6"/>
      <c r="Y92" s="6"/>
      <c r="Z92" s="6"/>
      <c r="AA92" s="6"/>
      <c r="AB92" s="6"/>
      <c r="AC92" s="6"/>
      <c r="AD92" s="6"/>
      <c r="AE92" s="6"/>
      <c r="AF92" s="6"/>
      <c r="AG92" s="6"/>
      <c r="AH92" s="6"/>
      <c r="AI92" s="6"/>
      <c r="AJ92" s="6"/>
      <c r="AK92" s="6"/>
    </row>
    <row r="93" spans="1:37" ht="15.75" hidden="1" customHeight="1" x14ac:dyDescent="0.35">
      <c r="A93" s="169">
        <v>87</v>
      </c>
      <c r="B93" s="175"/>
      <c r="C93" s="176"/>
      <c r="D93" s="106"/>
      <c r="E93" s="107"/>
      <c r="F93" s="108"/>
      <c r="G93" s="124"/>
      <c r="H93" s="118"/>
      <c r="I93" s="118"/>
      <c r="J93" s="106"/>
      <c r="K93" s="118"/>
      <c r="L93" s="118"/>
      <c r="M93" s="106"/>
      <c r="N93" s="172"/>
      <c r="O93" s="173"/>
      <c r="P93" s="172"/>
      <c r="Q93" s="173"/>
      <c r="R93" s="6"/>
      <c r="S93" s="6"/>
      <c r="T93" s="6"/>
      <c r="U93" s="6"/>
      <c r="V93" s="6"/>
      <c r="W93" s="6"/>
      <c r="X93" s="6"/>
      <c r="Y93" s="6"/>
      <c r="Z93" s="6"/>
      <c r="AA93" s="6"/>
      <c r="AB93" s="6"/>
      <c r="AC93" s="6"/>
      <c r="AD93" s="6"/>
      <c r="AE93" s="6"/>
      <c r="AF93" s="6"/>
      <c r="AG93" s="6"/>
      <c r="AH93" s="6"/>
      <c r="AI93" s="6"/>
      <c r="AJ93" s="6"/>
      <c r="AK93" s="6"/>
    </row>
    <row r="94" spans="1:37" ht="15.75" hidden="1" customHeight="1" x14ac:dyDescent="0.35">
      <c r="A94" s="169">
        <v>88</v>
      </c>
      <c r="B94" s="175"/>
      <c r="C94" s="176"/>
      <c r="D94" s="106"/>
      <c r="E94" s="107"/>
      <c r="F94" s="108"/>
      <c r="G94" s="124"/>
      <c r="H94" s="118"/>
      <c r="I94" s="118"/>
      <c r="J94" s="106"/>
      <c r="K94" s="118"/>
      <c r="L94" s="118"/>
      <c r="M94" s="106"/>
      <c r="N94" s="172"/>
      <c r="O94" s="173"/>
      <c r="P94" s="172"/>
      <c r="Q94" s="173"/>
      <c r="R94" s="6"/>
      <c r="S94" s="6"/>
      <c r="T94" s="6"/>
      <c r="U94" s="6"/>
      <c r="V94" s="6"/>
      <c r="W94" s="6"/>
      <c r="X94" s="6"/>
      <c r="Y94" s="6"/>
      <c r="Z94" s="6"/>
      <c r="AA94" s="6"/>
      <c r="AB94" s="6"/>
      <c r="AC94" s="6"/>
      <c r="AD94" s="6"/>
      <c r="AE94" s="6"/>
      <c r="AF94" s="6"/>
      <c r="AG94" s="6"/>
      <c r="AH94" s="6"/>
      <c r="AI94" s="6"/>
      <c r="AJ94" s="6"/>
      <c r="AK94" s="6"/>
    </row>
    <row r="95" spans="1:37" ht="15.75" hidden="1" customHeight="1" x14ac:dyDescent="0.35">
      <c r="A95" s="169">
        <v>89</v>
      </c>
      <c r="B95" s="175"/>
      <c r="C95" s="176"/>
      <c r="D95" s="106"/>
      <c r="E95" s="107"/>
      <c r="F95" s="108"/>
      <c r="G95" s="124"/>
      <c r="H95" s="118"/>
      <c r="I95" s="118"/>
      <c r="J95" s="106"/>
      <c r="K95" s="118"/>
      <c r="L95" s="118"/>
      <c r="M95" s="106"/>
      <c r="N95" s="172"/>
      <c r="O95" s="173"/>
      <c r="P95" s="172"/>
      <c r="Q95" s="173"/>
      <c r="R95" s="6"/>
      <c r="S95" s="6"/>
      <c r="T95" s="6"/>
      <c r="U95" s="6"/>
      <c r="V95" s="6"/>
      <c r="W95" s="6"/>
      <c r="X95" s="6"/>
      <c r="Y95" s="6"/>
      <c r="Z95" s="6"/>
      <c r="AA95" s="6"/>
      <c r="AB95" s="6"/>
      <c r="AC95" s="6"/>
      <c r="AD95" s="6"/>
      <c r="AE95" s="6"/>
      <c r="AF95" s="6"/>
      <c r="AG95" s="6"/>
      <c r="AH95" s="6"/>
      <c r="AI95" s="6"/>
      <c r="AJ95" s="6"/>
      <c r="AK95" s="6"/>
    </row>
    <row r="96" spans="1:37" ht="15.75" hidden="1" customHeight="1" x14ac:dyDescent="0.35">
      <c r="A96" s="169">
        <v>90</v>
      </c>
      <c r="B96" s="175"/>
      <c r="C96" s="176"/>
      <c r="D96" s="106"/>
      <c r="E96" s="107"/>
      <c r="F96" s="108"/>
      <c r="G96" s="124"/>
      <c r="H96" s="118"/>
      <c r="I96" s="118"/>
      <c r="J96" s="106"/>
      <c r="K96" s="118"/>
      <c r="L96" s="118"/>
      <c r="M96" s="106"/>
      <c r="N96" s="172"/>
      <c r="O96" s="173"/>
      <c r="P96" s="172"/>
      <c r="Q96" s="173"/>
      <c r="R96" s="6"/>
      <c r="S96" s="6"/>
      <c r="T96" s="6"/>
      <c r="U96" s="6"/>
      <c r="V96" s="6"/>
      <c r="W96" s="6"/>
      <c r="X96" s="6"/>
      <c r="Y96" s="6"/>
      <c r="Z96" s="6"/>
      <c r="AA96" s="6"/>
      <c r="AB96" s="6"/>
      <c r="AC96" s="6"/>
      <c r="AD96" s="6"/>
      <c r="AE96" s="6"/>
      <c r="AF96" s="6"/>
      <c r="AG96" s="6"/>
      <c r="AH96" s="6"/>
      <c r="AI96" s="6"/>
      <c r="AJ96" s="6"/>
      <c r="AK96" s="6"/>
    </row>
    <row r="97" spans="1:37" ht="15.75" hidden="1" customHeight="1" x14ac:dyDescent="0.35">
      <c r="A97" s="169">
        <v>91</v>
      </c>
      <c r="B97" s="175"/>
      <c r="C97" s="176"/>
      <c r="D97" s="106"/>
      <c r="E97" s="107"/>
      <c r="F97" s="108"/>
      <c r="G97" s="124"/>
      <c r="H97" s="118"/>
      <c r="I97" s="118"/>
      <c r="J97" s="106"/>
      <c r="K97" s="118"/>
      <c r="L97" s="118"/>
      <c r="M97" s="106"/>
      <c r="N97" s="172"/>
      <c r="O97" s="173"/>
      <c r="P97" s="172"/>
      <c r="Q97" s="173"/>
      <c r="R97" s="6"/>
      <c r="S97" s="6"/>
      <c r="T97" s="6"/>
      <c r="U97" s="6"/>
      <c r="V97" s="6"/>
      <c r="W97" s="6"/>
      <c r="X97" s="6"/>
      <c r="Y97" s="6"/>
      <c r="Z97" s="6"/>
      <c r="AA97" s="6"/>
      <c r="AB97" s="6"/>
      <c r="AC97" s="6"/>
      <c r="AD97" s="6"/>
      <c r="AE97" s="6"/>
      <c r="AF97" s="6"/>
      <c r="AG97" s="6"/>
      <c r="AH97" s="6"/>
      <c r="AI97" s="6"/>
      <c r="AJ97" s="6"/>
      <c r="AK97" s="6"/>
    </row>
    <row r="98" spans="1:37" ht="15.75" hidden="1" customHeight="1" x14ac:dyDescent="0.35">
      <c r="A98" s="169">
        <v>92</v>
      </c>
      <c r="B98" s="175"/>
      <c r="C98" s="176"/>
      <c r="D98" s="106"/>
      <c r="E98" s="107"/>
      <c r="F98" s="108"/>
      <c r="G98" s="124"/>
      <c r="H98" s="118"/>
      <c r="I98" s="118"/>
      <c r="J98" s="106"/>
      <c r="K98" s="118"/>
      <c r="L98" s="118"/>
      <c r="M98" s="106"/>
      <c r="N98" s="172"/>
      <c r="O98" s="173"/>
      <c r="P98" s="172"/>
      <c r="Q98" s="173"/>
      <c r="R98" s="6"/>
      <c r="S98" s="6"/>
      <c r="T98" s="6"/>
      <c r="U98" s="6"/>
      <c r="V98" s="6"/>
      <c r="W98" s="6"/>
      <c r="X98" s="6"/>
      <c r="Y98" s="6"/>
      <c r="Z98" s="6"/>
      <c r="AA98" s="6"/>
      <c r="AB98" s="6"/>
      <c r="AC98" s="6"/>
      <c r="AD98" s="6"/>
      <c r="AE98" s="6"/>
      <c r="AF98" s="6"/>
      <c r="AG98" s="6"/>
      <c r="AH98" s="6"/>
      <c r="AI98" s="6"/>
      <c r="AJ98" s="6"/>
      <c r="AK98" s="6"/>
    </row>
    <row r="99" spans="1:37" ht="15.75" hidden="1" customHeight="1" x14ac:dyDescent="0.35">
      <c r="A99" s="169">
        <v>93</v>
      </c>
      <c r="B99" s="175"/>
      <c r="C99" s="176"/>
      <c r="D99" s="106"/>
      <c r="E99" s="107"/>
      <c r="F99" s="108"/>
      <c r="G99" s="124"/>
      <c r="H99" s="118"/>
      <c r="I99" s="118"/>
      <c r="J99" s="106"/>
      <c r="K99" s="118"/>
      <c r="L99" s="118"/>
      <c r="M99" s="106"/>
      <c r="N99" s="172"/>
      <c r="O99" s="173"/>
      <c r="P99" s="172"/>
      <c r="Q99" s="173"/>
      <c r="R99" s="6"/>
      <c r="S99" s="6"/>
      <c r="T99" s="6"/>
      <c r="U99" s="6"/>
      <c r="V99" s="6"/>
      <c r="W99" s="6"/>
      <c r="X99" s="6"/>
      <c r="Y99" s="6"/>
      <c r="Z99" s="6"/>
      <c r="AA99" s="6"/>
      <c r="AB99" s="6"/>
      <c r="AC99" s="6"/>
      <c r="AD99" s="6"/>
      <c r="AE99" s="6"/>
      <c r="AF99" s="6"/>
      <c r="AG99" s="6"/>
      <c r="AH99" s="6"/>
      <c r="AI99" s="6"/>
      <c r="AJ99" s="6"/>
      <c r="AK99" s="6"/>
    </row>
    <row r="100" spans="1:37" ht="15.75" hidden="1" customHeight="1" x14ac:dyDescent="0.35">
      <c r="A100" s="169">
        <v>94</v>
      </c>
      <c r="B100" s="175"/>
      <c r="C100" s="176"/>
      <c r="D100" s="106"/>
      <c r="E100" s="107"/>
      <c r="F100" s="108"/>
      <c r="G100" s="124"/>
      <c r="H100" s="118"/>
      <c r="I100" s="118"/>
      <c r="J100" s="106"/>
      <c r="K100" s="118"/>
      <c r="L100" s="118"/>
      <c r="M100" s="106"/>
      <c r="N100" s="172"/>
      <c r="O100" s="173"/>
      <c r="P100" s="172"/>
      <c r="Q100" s="173"/>
      <c r="R100" s="6"/>
      <c r="S100" s="6"/>
      <c r="T100" s="6"/>
      <c r="U100" s="6"/>
      <c r="V100" s="6"/>
      <c r="W100" s="6"/>
      <c r="X100" s="6"/>
      <c r="Y100" s="6"/>
      <c r="Z100" s="6"/>
      <c r="AA100" s="6"/>
      <c r="AB100" s="6"/>
      <c r="AC100" s="6"/>
      <c r="AD100" s="6"/>
      <c r="AE100" s="6"/>
      <c r="AF100" s="6"/>
      <c r="AG100" s="6"/>
      <c r="AH100" s="6"/>
      <c r="AI100" s="6"/>
      <c r="AJ100" s="6"/>
      <c r="AK100" s="6"/>
    </row>
    <row r="101" spans="1:37" ht="15.75" hidden="1" customHeight="1" x14ac:dyDescent="0.35">
      <c r="A101" s="169">
        <v>95</v>
      </c>
      <c r="B101" s="175"/>
      <c r="C101" s="176"/>
      <c r="D101" s="106"/>
      <c r="E101" s="107"/>
      <c r="F101" s="108"/>
      <c r="G101" s="124"/>
      <c r="H101" s="118"/>
      <c r="I101" s="118"/>
      <c r="J101" s="106"/>
      <c r="K101" s="118"/>
      <c r="L101" s="118"/>
      <c r="M101" s="106"/>
      <c r="N101" s="172"/>
      <c r="O101" s="173"/>
      <c r="P101" s="172"/>
      <c r="Q101" s="173"/>
      <c r="R101" s="6"/>
      <c r="S101" s="6"/>
      <c r="T101" s="6"/>
      <c r="U101" s="6"/>
      <c r="V101" s="6"/>
      <c r="W101" s="6"/>
      <c r="X101" s="6"/>
      <c r="Y101" s="6"/>
      <c r="Z101" s="6"/>
      <c r="AA101" s="6"/>
      <c r="AB101" s="6"/>
      <c r="AC101" s="6"/>
      <c r="AD101" s="6"/>
      <c r="AE101" s="6"/>
      <c r="AF101" s="6"/>
      <c r="AG101" s="6"/>
      <c r="AH101" s="6"/>
      <c r="AI101" s="6"/>
      <c r="AJ101" s="6"/>
      <c r="AK101" s="6"/>
    </row>
    <row r="102" spans="1:37" ht="15.75" hidden="1" customHeight="1" x14ac:dyDescent="0.35">
      <c r="A102" s="169">
        <v>96</v>
      </c>
      <c r="B102" s="175"/>
      <c r="C102" s="176"/>
      <c r="D102" s="106"/>
      <c r="E102" s="107"/>
      <c r="F102" s="108"/>
      <c r="G102" s="124"/>
      <c r="H102" s="118"/>
      <c r="I102" s="118"/>
      <c r="J102" s="106"/>
      <c r="K102" s="118"/>
      <c r="L102" s="118"/>
      <c r="M102" s="106"/>
      <c r="N102" s="172"/>
      <c r="O102" s="173"/>
      <c r="P102" s="172"/>
      <c r="Q102" s="173"/>
      <c r="R102" s="6"/>
      <c r="S102" s="6"/>
      <c r="T102" s="6"/>
      <c r="U102" s="6"/>
      <c r="V102" s="6"/>
      <c r="W102" s="6"/>
      <c r="X102" s="6"/>
      <c r="Y102" s="6"/>
      <c r="Z102" s="6"/>
      <c r="AA102" s="6"/>
      <c r="AB102" s="6"/>
      <c r="AC102" s="6"/>
      <c r="AD102" s="6"/>
      <c r="AE102" s="6"/>
      <c r="AF102" s="6"/>
      <c r="AG102" s="6"/>
      <c r="AH102" s="6"/>
      <c r="AI102" s="6"/>
      <c r="AJ102" s="6"/>
      <c r="AK102" s="6"/>
    </row>
    <row r="103" spans="1:37" ht="15.75" hidden="1" customHeight="1" x14ac:dyDescent="0.35">
      <c r="A103" s="169">
        <v>97</v>
      </c>
      <c r="B103" s="175"/>
      <c r="C103" s="176"/>
      <c r="D103" s="106"/>
      <c r="E103" s="107"/>
      <c r="F103" s="108"/>
      <c r="G103" s="124"/>
      <c r="H103" s="118"/>
      <c r="I103" s="118"/>
      <c r="J103" s="106"/>
      <c r="K103" s="118"/>
      <c r="L103" s="118"/>
      <c r="M103" s="106"/>
      <c r="N103" s="172"/>
      <c r="O103" s="173"/>
      <c r="P103" s="172"/>
      <c r="Q103" s="173"/>
      <c r="R103" s="6"/>
      <c r="S103" s="6"/>
      <c r="T103" s="6"/>
      <c r="U103" s="6"/>
      <c r="V103" s="6"/>
      <c r="W103" s="6"/>
      <c r="X103" s="6"/>
      <c r="Y103" s="6"/>
      <c r="Z103" s="6"/>
      <c r="AA103" s="6"/>
      <c r="AB103" s="6"/>
      <c r="AC103" s="6"/>
      <c r="AD103" s="6"/>
      <c r="AE103" s="6"/>
      <c r="AF103" s="6"/>
      <c r="AG103" s="6"/>
      <c r="AH103" s="6"/>
      <c r="AI103" s="6"/>
      <c r="AJ103" s="6"/>
      <c r="AK103" s="6"/>
    </row>
    <row r="104" spans="1:37" ht="15.75" hidden="1" customHeight="1" x14ac:dyDescent="0.35">
      <c r="A104" s="169">
        <v>98</v>
      </c>
      <c r="B104" s="175"/>
      <c r="C104" s="176"/>
      <c r="D104" s="106"/>
      <c r="E104" s="107"/>
      <c r="F104" s="108"/>
      <c r="G104" s="124"/>
      <c r="H104" s="118"/>
      <c r="I104" s="118"/>
      <c r="J104" s="106"/>
      <c r="K104" s="118"/>
      <c r="L104" s="118"/>
      <c r="M104" s="106"/>
      <c r="N104" s="172"/>
      <c r="O104" s="173"/>
      <c r="P104" s="172"/>
      <c r="Q104" s="173"/>
      <c r="R104" s="6"/>
      <c r="S104" s="6"/>
      <c r="T104" s="6"/>
      <c r="U104" s="6"/>
      <c r="V104" s="6"/>
      <c r="W104" s="6"/>
      <c r="X104" s="6"/>
      <c r="Y104" s="6"/>
      <c r="Z104" s="6"/>
      <c r="AA104" s="6"/>
      <c r="AB104" s="6"/>
      <c r="AC104" s="6"/>
      <c r="AD104" s="6"/>
      <c r="AE104" s="6"/>
      <c r="AF104" s="6"/>
      <c r="AG104" s="6"/>
      <c r="AH104" s="6"/>
      <c r="AI104" s="6"/>
      <c r="AJ104" s="6"/>
      <c r="AK104" s="6"/>
    </row>
    <row r="105" spans="1:37" ht="15.75" hidden="1" customHeight="1" x14ac:dyDescent="0.35">
      <c r="A105" s="169">
        <v>99</v>
      </c>
      <c r="B105" s="175"/>
      <c r="C105" s="176"/>
      <c r="D105" s="106"/>
      <c r="E105" s="107"/>
      <c r="F105" s="108"/>
      <c r="G105" s="124"/>
      <c r="H105" s="118"/>
      <c r="I105" s="118"/>
      <c r="J105" s="106"/>
      <c r="K105" s="118"/>
      <c r="L105" s="118"/>
      <c r="M105" s="106"/>
      <c r="N105" s="172"/>
      <c r="O105" s="173"/>
      <c r="P105" s="172"/>
      <c r="Q105" s="173"/>
      <c r="R105" s="6"/>
      <c r="S105" s="6"/>
      <c r="T105" s="6"/>
      <c r="U105" s="6"/>
      <c r="V105" s="6"/>
      <c r="W105" s="6"/>
      <c r="X105" s="6"/>
      <c r="Y105" s="6"/>
      <c r="Z105" s="6"/>
      <c r="AA105" s="6"/>
      <c r="AB105" s="6"/>
      <c r="AC105" s="6"/>
      <c r="AD105" s="6"/>
      <c r="AE105" s="6"/>
      <c r="AF105" s="6"/>
      <c r="AG105" s="6"/>
      <c r="AH105" s="6"/>
      <c r="AI105" s="6"/>
      <c r="AJ105" s="6"/>
      <c r="AK105" s="6"/>
    </row>
    <row r="106" spans="1:37" ht="15.75" hidden="1" customHeight="1" x14ac:dyDescent="0.35">
      <c r="A106" s="169">
        <v>100</v>
      </c>
      <c r="B106" s="175"/>
      <c r="C106" s="176"/>
      <c r="D106" s="106"/>
      <c r="E106" s="107"/>
      <c r="F106" s="108"/>
      <c r="G106" s="124"/>
      <c r="H106" s="118"/>
      <c r="I106" s="118"/>
      <c r="J106" s="106"/>
      <c r="K106" s="118"/>
      <c r="L106" s="118"/>
      <c r="M106" s="106"/>
      <c r="N106" s="172"/>
      <c r="O106" s="173"/>
      <c r="P106" s="172"/>
      <c r="Q106" s="173"/>
      <c r="R106" s="6"/>
      <c r="S106" s="6"/>
      <c r="T106" s="6"/>
      <c r="U106" s="6"/>
      <c r="V106" s="6"/>
      <c r="W106" s="6"/>
      <c r="X106" s="6"/>
      <c r="Y106" s="6"/>
      <c r="Z106" s="6"/>
      <c r="AA106" s="6"/>
      <c r="AB106" s="6"/>
      <c r="AC106" s="6"/>
      <c r="AD106" s="6"/>
      <c r="AE106" s="6"/>
      <c r="AF106" s="6"/>
      <c r="AG106" s="6"/>
      <c r="AH106" s="6"/>
      <c r="AI106" s="6"/>
      <c r="AJ106" s="6"/>
      <c r="AK106" s="6"/>
    </row>
    <row r="107" spans="1:37" ht="15.75" hidden="1" customHeight="1" x14ac:dyDescent="0.35">
      <c r="A107" s="169">
        <v>101</v>
      </c>
      <c r="B107" s="175"/>
      <c r="C107" s="176"/>
      <c r="D107" s="106"/>
      <c r="E107" s="107"/>
      <c r="F107" s="108"/>
      <c r="G107" s="124"/>
      <c r="H107" s="118"/>
      <c r="I107" s="118"/>
      <c r="J107" s="106"/>
      <c r="K107" s="118"/>
      <c r="L107" s="118"/>
      <c r="M107" s="106"/>
      <c r="N107" s="172"/>
      <c r="O107" s="173"/>
      <c r="P107" s="172"/>
      <c r="Q107" s="173"/>
      <c r="R107" s="6"/>
      <c r="S107" s="6"/>
      <c r="T107" s="6"/>
      <c r="U107" s="6"/>
      <c r="V107" s="6"/>
      <c r="W107" s="6"/>
      <c r="X107" s="6"/>
      <c r="Y107" s="6"/>
      <c r="Z107" s="6"/>
      <c r="AA107" s="6"/>
      <c r="AB107" s="6"/>
      <c r="AC107" s="6"/>
      <c r="AD107" s="6"/>
      <c r="AE107" s="6"/>
      <c r="AF107" s="6"/>
      <c r="AG107" s="6"/>
      <c r="AH107" s="6"/>
      <c r="AI107" s="6"/>
      <c r="AJ107" s="6"/>
      <c r="AK107" s="6"/>
    </row>
    <row r="108" spans="1:37" ht="15.75" hidden="1" customHeight="1" x14ac:dyDescent="0.35">
      <c r="A108" s="169">
        <v>102</v>
      </c>
      <c r="B108" s="175"/>
      <c r="C108" s="176"/>
      <c r="D108" s="106"/>
      <c r="E108" s="107"/>
      <c r="F108" s="108"/>
      <c r="G108" s="124"/>
      <c r="H108" s="118"/>
      <c r="I108" s="118"/>
      <c r="J108" s="106"/>
      <c r="K108" s="118"/>
      <c r="L108" s="118"/>
      <c r="M108" s="106"/>
      <c r="N108" s="172"/>
      <c r="O108" s="173"/>
      <c r="P108" s="172"/>
      <c r="Q108" s="173"/>
      <c r="R108" s="6"/>
      <c r="S108" s="6"/>
      <c r="T108" s="6"/>
      <c r="U108" s="6"/>
      <c r="V108" s="6"/>
      <c r="W108" s="6"/>
      <c r="X108" s="6"/>
      <c r="Y108" s="6"/>
      <c r="Z108" s="6"/>
      <c r="AA108" s="6"/>
      <c r="AB108" s="6"/>
      <c r="AC108" s="6"/>
      <c r="AD108" s="6"/>
      <c r="AE108" s="6"/>
      <c r="AF108" s="6"/>
      <c r="AG108" s="6"/>
      <c r="AH108" s="6"/>
      <c r="AI108" s="6"/>
      <c r="AJ108" s="6"/>
      <c r="AK108" s="6"/>
    </row>
    <row r="109" spans="1:37" ht="15.75" hidden="1" customHeight="1" x14ac:dyDescent="0.35">
      <c r="A109" s="169">
        <v>103</v>
      </c>
      <c r="B109" s="175"/>
      <c r="C109" s="176"/>
      <c r="D109" s="106"/>
      <c r="E109" s="107"/>
      <c r="F109" s="108"/>
      <c r="G109" s="124"/>
      <c r="H109" s="118"/>
      <c r="I109" s="118"/>
      <c r="J109" s="106"/>
      <c r="K109" s="118"/>
      <c r="L109" s="118"/>
      <c r="M109" s="106"/>
      <c r="N109" s="172"/>
      <c r="O109" s="173"/>
      <c r="P109" s="172"/>
      <c r="Q109" s="173"/>
      <c r="R109" s="6"/>
      <c r="S109" s="6"/>
      <c r="T109" s="6"/>
      <c r="U109" s="6"/>
      <c r="V109" s="6"/>
      <c r="W109" s="6"/>
      <c r="X109" s="6"/>
      <c r="Y109" s="6"/>
      <c r="Z109" s="6"/>
      <c r="AA109" s="6"/>
      <c r="AB109" s="6"/>
      <c r="AC109" s="6"/>
      <c r="AD109" s="6"/>
      <c r="AE109" s="6"/>
      <c r="AF109" s="6"/>
      <c r="AG109" s="6"/>
      <c r="AH109" s="6"/>
      <c r="AI109" s="6"/>
      <c r="AJ109" s="6"/>
      <c r="AK109" s="6"/>
    </row>
    <row r="110" spans="1:37" ht="15.75" hidden="1" customHeight="1" x14ac:dyDescent="0.35">
      <c r="A110" s="169">
        <v>104</v>
      </c>
      <c r="B110" s="175"/>
      <c r="C110" s="176"/>
      <c r="D110" s="106"/>
      <c r="E110" s="107"/>
      <c r="F110" s="108"/>
      <c r="G110" s="124"/>
      <c r="H110" s="118"/>
      <c r="I110" s="118"/>
      <c r="J110" s="106"/>
      <c r="K110" s="118"/>
      <c r="L110" s="118"/>
      <c r="M110" s="106"/>
      <c r="N110" s="172"/>
      <c r="O110" s="173"/>
      <c r="P110" s="172"/>
      <c r="Q110" s="173"/>
      <c r="R110" s="6"/>
      <c r="S110" s="6"/>
      <c r="T110" s="6"/>
      <c r="U110" s="6"/>
      <c r="V110" s="6"/>
      <c r="W110" s="6"/>
      <c r="X110" s="6"/>
      <c r="Y110" s="6"/>
      <c r="Z110" s="6"/>
      <c r="AA110" s="6"/>
      <c r="AB110" s="6"/>
      <c r="AC110" s="6"/>
      <c r="AD110" s="6"/>
      <c r="AE110" s="6"/>
      <c r="AF110" s="6"/>
      <c r="AG110" s="6"/>
      <c r="AH110" s="6"/>
      <c r="AI110" s="6"/>
      <c r="AJ110" s="6"/>
      <c r="AK110" s="6"/>
    </row>
    <row r="111" spans="1:37" ht="15.75" hidden="1" customHeight="1" x14ac:dyDescent="0.35">
      <c r="A111" s="169">
        <v>105</v>
      </c>
      <c r="B111" s="175"/>
      <c r="C111" s="176"/>
      <c r="D111" s="106"/>
      <c r="E111" s="107"/>
      <c r="F111" s="108"/>
      <c r="G111" s="124"/>
      <c r="H111" s="118"/>
      <c r="I111" s="118"/>
      <c r="J111" s="106"/>
      <c r="K111" s="118"/>
      <c r="L111" s="118"/>
      <c r="M111" s="106"/>
      <c r="N111" s="172"/>
      <c r="O111" s="173"/>
      <c r="P111" s="172"/>
      <c r="Q111" s="173"/>
      <c r="R111" s="6"/>
      <c r="S111" s="6"/>
      <c r="T111" s="6"/>
      <c r="U111" s="6"/>
      <c r="V111" s="6"/>
      <c r="W111" s="6"/>
      <c r="X111" s="6"/>
      <c r="Y111" s="6"/>
      <c r="Z111" s="6"/>
      <c r="AA111" s="6"/>
      <c r="AB111" s="6"/>
      <c r="AC111" s="6"/>
      <c r="AD111" s="6"/>
      <c r="AE111" s="6"/>
      <c r="AF111" s="6"/>
      <c r="AG111" s="6"/>
      <c r="AH111" s="6"/>
      <c r="AI111" s="6"/>
      <c r="AJ111" s="6"/>
      <c r="AK111" s="6"/>
    </row>
    <row r="112" spans="1:37" ht="15.75" hidden="1" customHeight="1" x14ac:dyDescent="0.35">
      <c r="A112" s="169">
        <v>106</v>
      </c>
      <c r="B112" s="175"/>
      <c r="C112" s="176"/>
      <c r="D112" s="106"/>
      <c r="E112" s="107"/>
      <c r="F112" s="108"/>
      <c r="G112" s="124"/>
      <c r="H112" s="118"/>
      <c r="I112" s="118"/>
      <c r="J112" s="106"/>
      <c r="K112" s="118"/>
      <c r="L112" s="118"/>
      <c r="M112" s="106"/>
      <c r="N112" s="172"/>
      <c r="O112" s="173"/>
      <c r="P112" s="172"/>
      <c r="Q112" s="173"/>
      <c r="R112" s="6"/>
      <c r="S112" s="6"/>
      <c r="T112" s="6"/>
      <c r="U112" s="6"/>
      <c r="V112" s="6"/>
      <c r="W112" s="6"/>
      <c r="X112" s="6"/>
      <c r="Y112" s="6"/>
      <c r="Z112" s="6"/>
      <c r="AA112" s="6"/>
      <c r="AB112" s="6"/>
      <c r="AC112" s="6"/>
      <c r="AD112" s="6"/>
      <c r="AE112" s="6"/>
      <c r="AF112" s="6"/>
      <c r="AG112" s="6"/>
      <c r="AH112" s="6"/>
      <c r="AI112" s="6"/>
      <c r="AJ112" s="6"/>
      <c r="AK112" s="6"/>
    </row>
    <row r="113" spans="1:37" ht="15.75" hidden="1" customHeight="1" x14ac:dyDescent="0.35">
      <c r="A113" s="169">
        <v>107</v>
      </c>
      <c r="B113" s="175"/>
      <c r="C113" s="176"/>
      <c r="D113" s="106"/>
      <c r="E113" s="107"/>
      <c r="F113" s="108"/>
      <c r="G113" s="124"/>
      <c r="H113" s="118"/>
      <c r="I113" s="118"/>
      <c r="J113" s="106"/>
      <c r="K113" s="118"/>
      <c r="L113" s="118"/>
      <c r="M113" s="106"/>
      <c r="N113" s="172"/>
      <c r="O113" s="173"/>
      <c r="P113" s="172"/>
      <c r="Q113" s="173"/>
      <c r="R113" s="6"/>
      <c r="S113" s="6"/>
      <c r="T113" s="6"/>
      <c r="U113" s="6"/>
      <c r="V113" s="6"/>
      <c r="W113" s="6"/>
      <c r="X113" s="6"/>
      <c r="Y113" s="6"/>
      <c r="Z113" s="6"/>
      <c r="AA113" s="6"/>
      <c r="AB113" s="6"/>
      <c r="AC113" s="6"/>
      <c r="AD113" s="6"/>
      <c r="AE113" s="6"/>
      <c r="AF113" s="6"/>
      <c r="AG113" s="6"/>
      <c r="AH113" s="6"/>
      <c r="AI113" s="6"/>
      <c r="AJ113" s="6"/>
      <c r="AK113" s="6"/>
    </row>
    <row r="114" spans="1:37" ht="15.75" hidden="1" customHeight="1" x14ac:dyDescent="0.35">
      <c r="A114" s="169">
        <v>108</v>
      </c>
      <c r="B114" s="175"/>
      <c r="C114" s="176"/>
      <c r="D114" s="106"/>
      <c r="E114" s="107"/>
      <c r="F114" s="108"/>
      <c r="G114" s="124"/>
      <c r="H114" s="118"/>
      <c r="I114" s="118"/>
      <c r="J114" s="106"/>
      <c r="K114" s="118"/>
      <c r="L114" s="118"/>
      <c r="M114" s="106"/>
      <c r="N114" s="172"/>
      <c r="O114" s="173"/>
      <c r="P114" s="172"/>
      <c r="Q114" s="173"/>
      <c r="R114" s="6"/>
      <c r="S114" s="6"/>
      <c r="T114" s="6"/>
      <c r="U114" s="6"/>
      <c r="V114" s="6"/>
      <c r="W114" s="6"/>
      <c r="X114" s="6"/>
      <c r="Y114" s="6"/>
      <c r="Z114" s="6"/>
      <c r="AA114" s="6"/>
      <c r="AB114" s="6"/>
      <c r="AC114" s="6"/>
      <c r="AD114" s="6"/>
      <c r="AE114" s="6"/>
      <c r="AF114" s="6"/>
      <c r="AG114" s="6"/>
      <c r="AH114" s="6"/>
      <c r="AI114" s="6"/>
      <c r="AJ114" s="6"/>
      <c r="AK114" s="6"/>
    </row>
    <row r="115" spans="1:37" ht="15.75" hidden="1" customHeight="1" x14ac:dyDescent="0.35">
      <c r="A115" s="169">
        <v>109</v>
      </c>
      <c r="B115" s="175"/>
      <c r="C115" s="176"/>
      <c r="D115" s="106"/>
      <c r="E115" s="107"/>
      <c r="F115" s="108"/>
      <c r="G115" s="124"/>
      <c r="H115" s="118"/>
      <c r="I115" s="118"/>
      <c r="J115" s="106"/>
      <c r="K115" s="118"/>
      <c r="L115" s="118"/>
      <c r="M115" s="106"/>
      <c r="N115" s="172"/>
      <c r="O115" s="173"/>
      <c r="P115" s="172"/>
      <c r="Q115" s="173"/>
      <c r="R115" s="6"/>
      <c r="S115" s="6"/>
      <c r="T115" s="6"/>
      <c r="U115" s="6"/>
      <c r="V115" s="6"/>
      <c r="W115" s="6"/>
      <c r="X115" s="6"/>
      <c r="Y115" s="6"/>
      <c r="Z115" s="6"/>
      <c r="AA115" s="6"/>
      <c r="AB115" s="6"/>
      <c r="AC115" s="6"/>
      <c r="AD115" s="6"/>
      <c r="AE115" s="6"/>
      <c r="AF115" s="6"/>
      <c r="AG115" s="6"/>
      <c r="AH115" s="6"/>
      <c r="AI115" s="6"/>
      <c r="AJ115" s="6"/>
      <c r="AK115" s="6"/>
    </row>
    <row r="116" spans="1:37" ht="15.75" hidden="1" customHeight="1" x14ac:dyDescent="0.35">
      <c r="A116" s="169">
        <v>110</v>
      </c>
      <c r="B116" s="175"/>
      <c r="C116" s="176"/>
      <c r="D116" s="106"/>
      <c r="E116" s="107"/>
      <c r="F116" s="108"/>
      <c r="G116" s="124"/>
      <c r="H116" s="118"/>
      <c r="I116" s="118"/>
      <c r="J116" s="106"/>
      <c r="K116" s="118"/>
      <c r="L116" s="118"/>
      <c r="M116" s="106"/>
      <c r="N116" s="172"/>
      <c r="O116" s="173"/>
      <c r="P116" s="172"/>
      <c r="Q116" s="173"/>
      <c r="R116" s="6"/>
      <c r="S116" s="6"/>
      <c r="T116" s="6"/>
      <c r="U116" s="6"/>
      <c r="V116" s="6"/>
      <c r="W116" s="6"/>
      <c r="X116" s="6"/>
      <c r="Y116" s="6"/>
      <c r="Z116" s="6"/>
      <c r="AA116" s="6"/>
      <c r="AB116" s="6"/>
      <c r="AC116" s="6"/>
      <c r="AD116" s="6"/>
      <c r="AE116" s="6"/>
      <c r="AF116" s="6"/>
      <c r="AG116" s="6"/>
      <c r="AH116" s="6"/>
      <c r="AI116" s="6"/>
      <c r="AJ116" s="6"/>
      <c r="AK116" s="6"/>
    </row>
    <row r="117" spans="1:37" ht="15.75" hidden="1" customHeight="1" x14ac:dyDescent="0.35">
      <c r="A117" s="169">
        <v>111</v>
      </c>
      <c r="B117" s="175"/>
      <c r="C117" s="176"/>
      <c r="D117" s="106"/>
      <c r="E117" s="107"/>
      <c r="F117" s="108"/>
      <c r="G117" s="124"/>
      <c r="H117" s="118"/>
      <c r="I117" s="118"/>
      <c r="J117" s="106"/>
      <c r="K117" s="118"/>
      <c r="L117" s="118"/>
      <c r="M117" s="106"/>
      <c r="N117" s="172"/>
      <c r="O117" s="173"/>
      <c r="P117" s="172"/>
      <c r="Q117" s="173"/>
      <c r="R117" s="6"/>
      <c r="S117" s="6"/>
      <c r="T117" s="6"/>
      <c r="U117" s="6"/>
      <c r="V117" s="6"/>
      <c r="W117" s="6"/>
      <c r="X117" s="6"/>
      <c r="Y117" s="6"/>
      <c r="Z117" s="6"/>
      <c r="AA117" s="6"/>
      <c r="AB117" s="6"/>
      <c r="AC117" s="6"/>
      <c r="AD117" s="6"/>
      <c r="AE117" s="6"/>
      <c r="AF117" s="6"/>
      <c r="AG117" s="6"/>
      <c r="AH117" s="6"/>
      <c r="AI117" s="6"/>
      <c r="AJ117" s="6"/>
      <c r="AK117" s="6"/>
    </row>
    <row r="118" spans="1:37" ht="15.75" hidden="1" customHeight="1" x14ac:dyDescent="0.35">
      <c r="A118" s="169">
        <v>112</v>
      </c>
      <c r="B118" s="175"/>
      <c r="C118" s="176"/>
      <c r="D118" s="106"/>
      <c r="E118" s="107"/>
      <c r="F118" s="108"/>
      <c r="G118" s="124"/>
      <c r="H118" s="118"/>
      <c r="I118" s="118"/>
      <c r="J118" s="106"/>
      <c r="K118" s="118"/>
      <c r="L118" s="118"/>
      <c r="M118" s="106"/>
      <c r="N118" s="172"/>
      <c r="O118" s="173"/>
      <c r="P118" s="172"/>
      <c r="Q118" s="173"/>
      <c r="R118" s="6"/>
      <c r="S118" s="6"/>
      <c r="T118" s="6"/>
      <c r="U118" s="6"/>
      <c r="V118" s="6"/>
      <c r="W118" s="6"/>
      <c r="X118" s="6"/>
      <c r="Y118" s="6"/>
      <c r="Z118" s="6"/>
      <c r="AA118" s="6"/>
      <c r="AB118" s="6"/>
      <c r="AC118" s="6"/>
      <c r="AD118" s="6"/>
      <c r="AE118" s="6"/>
      <c r="AF118" s="6"/>
      <c r="AG118" s="6"/>
      <c r="AH118" s="6"/>
      <c r="AI118" s="6"/>
      <c r="AJ118" s="6"/>
      <c r="AK118" s="6"/>
    </row>
    <row r="119" spans="1:37" ht="15.75" hidden="1" customHeight="1" x14ac:dyDescent="0.35">
      <c r="A119" s="169">
        <v>113</v>
      </c>
      <c r="B119" s="175"/>
      <c r="C119" s="176"/>
      <c r="D119" s="106"/>
      <c r="E119" s="107"/>
      <c r="F119" s="108"/>
      <c r="G119" s="124"/>
      <c r="H119" s="118"/>
      <c r="I119" s="118"/>
      <c r="J119" s="106"/>
      <c r="K119" s="118"/>
      <c r="L119" s="118"/>
      <c r="M119" s="106"/>
      <c r="N119" s="172"/>
      <c r="O119" s="173"/>
      <c r="P119" s="172"/>
      <c r="Q119" s="173"/>
      <c r="R119" s="6"/>
      <c r="S119" s="6"/>
      <c r="T119" s="6"/>
      <c r="U119" s="6"/>
      <c r="V119" s="6"/>
      <c r="W119" s="6"/>
      <c r="X119" s="6"/>
      <c r="Y119" s="6"/>
      <c r="Z119" s="6"/>
      <c r="AA119" s="6"/>
      <c r="AB119" s="6"/>
      <c r="AC119" s="6"/>
      <c r="AD119" s="6"/>
      <c r="AE119" s="6"/>
      <c r="AF119" s="6"/>
      <c r="AG119" s="6"/>
      <c r="AH119" s="6"/>
      <c r="AI119" s="6"/>
      <c r="AJ119" s="6"/>
      <c r="AK119" s="6"/>
    </row>
    <row r="120" spans="1:37" ht="15.75" hidden="1" customHeight="1" x14ac:dyDescent="0.35">
      <c r="A120" s="169">
        <v>114</v>
      </c>
      <c r="B120" s="175"/>
      <c r="C120" s="176"/>
      <c r="D120" s="106"/>
      <c r="E120" s="107"/>
      <c r="F120" s="108"/>
      <c r="G120" s="124"/>
      <c r="H120" s="118"/>
      <c r="I120" s="118"/>
      <c r="J120" s="106"/>
      <c r="K120" s="118"/>
      <c r="L120" s="118"/>
      <c r="M120" s="106"/>
      <c r="N120" s="172"/>
      <c r="O120" s="173"/>
      <c r="P120" s="172"/>
      <c r="Q120" s="173"/>
      <c r="R120" s="6"/>
      <c r="S120" s="6"/>
      <c r="T120" s="6"/>
      <c r="U120" s="6"/>
      <c r="V120" s="6"/>
      <c r="W120" s="6"/>
      <c r="X120" s="6"/>
      <c r="Y120" s="6"/>
      <c r="Z120" s="6"/>
      <c r="AA120" s="6"/>
      <c r="AB120" s="6"/>
      <c r="AC120" s="6"/>
      <c r="AD120" s="6"/>
      <c r="AE120" s="6"/>
      <c r="AF120" s="6"/>
      <c r="AG120" s="6"/>
      <c r="AH120" s="6"/>
      <c r="AI120" s="6"/>
      <c r="AJ120" s="6"/>
      <c r="AK120" s="6"/>
    </row>
    <row r="121" spans="1:37" ht="15.75" hidden="1" customHeight="1" x14ac:dyDescent="0.35">
      <c r="A121" s="169">
        <v>115</v>
      </c>
      <c r="B121" s="175"/>
      <c r="C121" s="176"/>
      <c r="D121" s="106"/>
      <c r="E121" s="107"/>
      <c r="F121" s="108"/>
      <c r="G121" s="124"/>
      <c r="H121" s="118"/>
      <c r="I121" s="118"/>
      <c r="J121" s="106"/>
      <c r="K121" s="118"/>
      <c r="L121" s="118"/>
      <c r="M121" s="106"/>
      <c r="N121" s="172"/>
      <c r="O121" s="173"/>
      <c r="P121" s="172"/>
      <c r="Q121" s="173"/>
      <c r="R121" s="6"/>
      <c r="S121" s="6"/>
      <c r="T121" s="6"/>
      <c r="U121" s="6"/>
      <c r="V121" s="6"/>
      <c r="W121" s="6"/>
      <c r="X121" s="6"/>
      <c r="Y121" s="6"/>
      <c r="Z121" s="6"/>
      <c r="AA121" s="6"/>
      <c r="AB121" s="6"/>
      <c r="AC121" s="6"/>
      <c r="AD121" s="6"/>
      <c r="AE121" s="6"/>
      <c r="AF121" s="6"/>
      <c r="AG121" s="6"/>
      <c r="AH121" s="6"/>
      <c r="AI121" s="6"/>
      <c r="AJ121" s="6"/>
      <c r="AK121" s="6"/>
    </row>
    <row r="122" spans="1:37" ht="15.75" hidden="1" customHeight="1" x14ac:dyDescent="0.35">
      <c r="A122" s="169">
        <v>116</v>
      </c>
      <c r="B122" s="175"/>
      <c r="C122" s="176"/>
      <c r="D122" s="106"/>
      <c r="E122" s="107"/>
      <c r="F122" s="108"/>
      <c r="G122" s="124"/>
      <c r="H122" s="118"/>
      <c r="I122" s="118"/>
      <c r="J122" s="106"/>
      <c r="K122" s="118"/>
      <c r="L122" s="118"/>
      <c r="M122" s="106"/>
      <c r="N122" s="172"/>
      <c r="O122" s="173"/>
      <c r="P122" s="172"/>
      <c r="Q122" s="173"/>
      <c r="R122" s="6"/>
      <c r="S122" s="6"/>
      <c r="T122" s="6"/>
      <c r="U122" s="6"/>
      <c r="V122" s="6"/>
      <c r="W122" s="6"/>
      <c r="X122" s="6"/>
      <c r="Y122" s="6"/>
      <c r="Z122" s="6"/>
      <c r="AA122" s="6"/>
      <c r="AB122" s="6"/>
      <c r="AC122" s="6"/>
      <c r="AD122" s="6"/>
      <c r="AE122" s="6"/>
      <c r="AF122" s="6"/>
      <c r="AG122" s="6"/>
      <c r="AH122" s="6"/>
      <c r="AI122" s="6"/>
      <c r="AJ122" s="6"/>
      <c r="AK122" s="6"/>
    </row>
    <row r="123" spans="1:37" ht="15.75" hidden="1" customHeight="1" x14ac:dyDescent="0.35">
      <c r="A123" s="169">
        <v>117</v>
      </c>
      <c r="B123" s="175"/>
      <c r="C123" s="176"/>
      <c r="D123" s="106"/>
      <c r="E123" s="107"/>
      <c r="F123" s="108"/>
      <c r="G123" s="124"/>
      <c r="H123" s="118"/>
      <c r="I123" s="118"/>
      <c r="J123" s="106"/>
      <c r="K123" s="118"/>
      <c r="L123" s="118"/>
      <c r="M123" s="106"/>
      <c r="N123" s="172"/>
      <c r="O123" s="173"/>
      <c r="P123" s="172"/>
      <c r="Q123" s="173"/>
      <c r="R123" s="6"/>
      <c r="S123" s="6"/>
      <c r="T123" s="6"/>
      <c r="U123" s="6"/>
      <c r="V123" s="6"/>
      <c r="W123" s="6"/>
      <c r="X123" s="6"/>
      <c r="Y123" s="6"/>
      <c r="Z123" s="6"/>
      <c r="AA123" s="6"/>
      <c r="AB123" s="6"/>
      <c r="AC123" s="6"/>
      <c r="AD123" s="6"/>
      <c r="AE123" s="6"/>
      <c r="AF123" s="6"/>
      <c r="AG123" s="6"/>
      <c r="AH123" s="6"/>
      <c r="AI123" s="6"/>
      <c r="AJ123" s="6"/>
      <c r="AK123" s="6"/>
    </row>
    <row r="124" spans="1:37" ht="15.75" hidden="1" customHeight="1" x14ac:dyDescent="0.35">
      <c r="A124" s="169">
        <v>118</v>
      </c>
      <c r="B124" s="175"/>
      <c r="C124" s="176"/>
      <c r="D124" s="106"/>
      <c r="E124" s="107"/>
      <c r="F124" s="108"/>
      <c r="G124" s="124"/>
      <c r="H124" s="118"/>
      <c r="I124" s="118"/>
      <c r="J124" s="106"/>
      <c r="K124" s="118"/>
      <c r="L124" s="118"/>
      <c r="M124" s="106"/>
      <c r="N124" s="172"/>
      <c r="O124" s="173"/>
      <c r="P124" s="172"/>
      <c r="Q124" s="173"/>
      <c r="R124" s="6"/>
      <c r="S124" s="6"/>
      <c r="T124" s="6"/>
      <c r="U124" s="6"/>
      <c r="V124" s="6"/>
      <c r="W124" s="6"/>
      <c r="X124" s="6"/>
      <c r="Y124" s="6"/>
      <c r="Z124" s="6"/>
      <c r="AA124" s="6"/>
      <c r="AB124" s="6"/>
      <c r="AC124" s="6"/>
      <c r="AD124" s="6"/>
      <c r="AE124" s="6"/>
      <c r="AF124" s="6"/>
      <c r="AG124" s="6"/>
      <c r="AH124" s="6"/>
      <c r="AI124" s="6"/>
      <c r="AJ124" s="6"/>
      <c r="AK124" s="6"/>
    </row>
    <row r="125" spans="1:37" ht="15.75" hidden="1" customHeight="1" x14ac:dyDescent="0.35">
      <c r="A125" s="169">
        <v>119</v>
      </c>
      <c r="B125" s="175"/>
      <c r="C125" s="176"/>
      <c r="D125" s="106"/>
      <c r="E125" s="107"/>
      <c r="F125" s="108"/>
      <c r="G125" s="124"/>
      <c r="H125" s="118"/>
      <c r="I125" s="118"/>
      <c r="J125" s="106"/>
      <c r="K125" s="118"/>
      <c r="L125" s="118"/>
      <c r="M125" s="106"/>
      <c r="N125" s="172"/>
      <c r="O125" s="173"/>
      <c r="P125" s="172"/>
      <c r="Q125" s="173"/>
      <c r="R125" s="6"/>
      <c r="S125" s="6"/>
      <c r="T125" s="6"/>
      <c r="U125" s="6"/>
      <c r="V125" s="6"/>
      <c r="W125" s="6"/>
      <c r="X125" s="6"/>
      <c r="Y125" s="6"/>
      <c r="Z125" s="6"/>
      <c r="AA125" s="6"/>
      <c r="AB125" s="6"/>
      <c r="AC125" s="6"/>
      <c r="AD125" s="6"/>
      <c r="AE125" s="6"/>
      <c r="AF125" s="6"/>
      <c r="AG125" s="6"/>
      <c r="AH125" s="6"/>
      <c r="AI125" s="6"/>
      <c r="AJ125" s="6"/>
      <c r="AK125" s="6"/>
    </row>
    <row r="126" spans="1:37" ht="15.75" hidden="1" customHeight="1" x14ac:dyDescent="0.35">
      <c r="A126" s="169">
        <v>120</v>
      </c>
      <c r="B126" s="175"/>
      <c r="C126" s="176"/>
      <c r="D126" s="106"/>
      <c r="E126" s="107"/>
      <c r="F126" s="108"/>
      <c r="G126" s="124"/>
      <c r="H126" s="118"/>
      <c r="I126" s="118"/>
      <c r="J126" s="106"/>
      <c r="K126" s="118"/>
      <c r="L126" s="118"/>
      <c r="M126" s="106"/>
      <c r="N126" s="172"/>
      <c r="O126" s="173"/>
      <c r="P126" s="172"/>
      <c r="Q126" s="173"/>
      <c r="R126" s="6"/>
      <c r="S126" s="6"/>
      <c r="T126" s="6"/>
      <c r="U126" s="6"/>
      <c r="V126" s="6"/>
      <c r="W126" s="6"/>
      <c r="X126" s="6"/>
      <c r="Y126" s="6"/>
      <c r="Z126" s="6"/>
      <c r="AA126" s="6"/>
      <c r="AB126" s="6"/>
      <c r="AC126" s="6"/>
      <c r="AD126" s="6"/>
      <c r="AE126" s="6"/>
      <c r="AF126" s="6"/>
      <c r="AG126" s="6"/>
      <c r="AH126" s="6"/>
      <c r="AI126" s="6"/>
      <c r="AJ126" s="6"/>
      <c r="AK126" s="6"/>
    </row>
    <row r="127" spans="1:37" ht="15.75" hidden="1" customHeight="1" x14ac:dyDescent="0.35">
      <c r="A127" s="169">
        <v>121</v>
      </c>
      <c r="B127" s="175"/>
      <c r="C127" s="176"/>
      <c r="D127" s="106"/>
      <c r="E127" s="107"/>
      <c r="F127" s="108"/>
      <c r="G127" s="124"/>
      <c r="H127" s="118"/>
      <c r="I127" s="118"/>
      <c r="J127" s="106"/>
      <c r="K127" s="118"/>
      <c r="L127" s="118"/>
      <c r="M127" s="106"/>
      <c r="N127" s="172"/>
      <c r="O127" s="173"/>
      <c r="P127" s="183"/>
      <c r="Q127" s="173"/>
      <c r="R127" s="6"/>
      <c r="S127" s="6"/>
      <c r="T127" s="6"/>
      <c r="U127" s="6"/>
      <c r="V127" s="6"/>
      <c r="W127" s="6"/>
      <c r="X127" s="6"/>
      <c r="Y127" s="6"/>
      <c r="Z127" s="6"/>
      <c r="AA127" s="6"/>
      <c r="AB127" s="6"/>
      <c r="AC127" s="6"/>
      <c r="AD127" s="6"/>
      <c r="AE127" s="6"/>
      <c r="AF127" s="6"/>
      <c r="AG127" s="6"/>
      <c r="AH127" s="6"/>
      <c r="AI127" s="6"/>
      <c r="AJ127" s="6"/>
      <c r="AK127" s="6"/>
    </row>
    <row r="128" spans="1:37" ht="15.75" hidden="1" customHeight="1" x14ac:dyDescent="0.35">
      <c r="A128" s="169">
        <v>122</v>
      </c>
      <c r="B128" s="175"/>
      <c r="C128" s="176"/>
      <c r="D128" s="106"/>
      <c r="E128" s="107"/>
      <c r="F128" s="108"/>
      <c r="G128" s="124"/>
      <c r="H128" s="118"/>
      <c r="I128" s="118"/>
      <c r="J128" s="106"/>
      <c r="K128" s="118"/>
      <c r="L128" s="118"/>
      <c r="M128" s="106"/>
      <c r="N128" s="172"/>
      <c r="O128" s="173"/>
      <c r="P128" s="172"/>
      <c r="Q128" s="173"/>
      <c r="R128" s="6"/>
      <c r="S128" s="6"/>
      <c r="T128" s="6"/>
      <c r="U128" s="6"/>
      <c r="V128" s="6"/>
      <c r="W128" s="6"/>
      <c r="X128" s="6"/>
      <c r="Y128" s="6"/>
      <c r="Z128" s="6"/>
      <c r="AA128" s="6"/>
      <c r="AB128" s="6"/>
      <c r="AC128" s="6"/>
      <c r="AD128" s="6"/>
      <c r="AE128" s="6"/>
      <c r="AF128" s="6"/>
      <c r="AG128" s="6"/>
      <c r="AH128" s="6"/>
      <c r="AI128" s="6"/>
      <c r="AJ128" s="6"/>
      <c r="AK128" s="6"/>
    </row>
    <row r="129" spans="1:37" ht="15.75" hidden="1" customHeight="1" x14ac:dyDescent="0.35">
      <c r="A129" s="169">
        <v>123</v>
      </c>
      <c r="B129" s="175"/>
      <c r="C129" s="176"/>
      <c r="D129" s="106"/>
      <c r="E129" s="107"/>
      <c r="F129" s="108"/>
      <c r="G129" s="124"/>
      <c r="H129" s="118"/>
      <c r="I129" s="118"/>
      <c r="J129" s="106"/>
      <c r="K129" s="118"/>
      <c r="L129" s="118"/>
      <c r="M129" s="106"/>
      <c r="N129" s="172"/>
      <c r="O129" s="173"/>
      <c r="P129" s="172"/>
      <c r="Q129" s="173"/>
      <c r="R129" s="6"/>
      <c r="S129" s="6"/>
      <c r="T129" s="6"/>
      <c r="U129" s="6"/>
      <c r="V129" s="6"/>
      <c r="W129" s="6"/>
      <c r="X129" s="6"/>
      <c r="Y129" s="6"/>
      <c r="Z129" s="6"/>
      <c r="AA129" s="6"/>
      <c r="AB129" s="6"/>
      <c r="AC129" s="6"/>
      <c r="AD129" s="6"/>
      <c r="AE129" s="6"/>
      <c r="AF129" s="6"/>
      <c r="AG129" s="6"/>
      <c r="AH129" s="6"/>
      <c r="AI129" s="6"/>
      <c r="AJ129" s="6"/>
      <c r="AK129" s="6"/>
    </row>
    <row r="130" spans="1:37" ht="15.75" hidden="1" customHeight="1" x14ac:dyDescent="0.35">
      <c r="A130" s="169">
        <v>124</v>
      </c>
      <c r="B130" s="175"/>
      <c r="C130" s="176"/>
      <c r="D130" s="106"/>
      <c r="E130" s="107"/>
      <c r="F130" s="108"/>
      <c r="G130" s="124"/>
      <c r="H130" s="118"/>
      <c r="I130" s="118"/>
      <c r="J130" s="106"/>
      <c r="K130" s="118"/>
      <c r="L130" s="118"/>
      <c r="M130" s="106"/>
      <c r="N130" s="172"/>
      <c r="O130" s="173"/>
      <c r="P130" s="172"/>
      <c r="Q130" s="173"/>
      <c r="R130" s="6"/>
      <c r="S130" s="6"/>
      <c r="T130" s="6"/>
      <c r="U130" s="6"/>
      <c r="V130" s="6"/>
      <c r="W130" s="6"/>
      <c r="X130" s="6"/>
      <c r="Y130" s="6"/>
      <c r="Z130" s="6"/>
      <c r="AA130" s="6"/>
      <c r="AB130" s="6"/>
      <c r="AC130" s="6"/>
      <c r="AD130" s="6"/>
      <c r="AE130" s="6"/>
      <c r="AF130" s="6"/>
      <c r="AG130" s="6"/>
      <c r="AH130" s="6"/>
      <c r="AI130" s="6"/>
      <c r="AJ130" s="6"/>
      <c r="AK130" s="6"/>
    </row>
    <row r="131" spans="1:37" ht="15.75" hidden="1" customHeight="1" x14ac:dyDescent="0.35">
      <c r="A131" s="169">
        <v>125</v>
      </c>
      <c r="B131" s="175"/>
      <c r="C131" s="176"/>
      <c r="D131" s="106"/>
      <c r="E131" s="107"/>
      <c r="F131" s="108"/>
      <c r="G131" s="124"/>
      <c r="H131" s="118"/>
      <c r="I131" s="118"/>
      <c r="J131" s="106"/>
      <c r="K131" s="118"/>
      <c r="L131" s="118"/>
      <c r="M131" s="106"/>
      <c r="N131" s="172"/>
      <c r="O131" s="173"/>
      <c r="P131" s="172"/>
      <c r="Q131" s="173"/>
      <c r="R131" s="6"/>
      <c r="S131" s="6"/>
      <c r="T131" s="6"/>
      <c r="U131" s="6"/>
      <c r="V131" s="6"/>
      <c r="W131" s="6"/>
      <c r="X131" s="6"/>
      <c r="Y131" s="6"/>
      <c r="Z131" s="6"/>
      <c r="AA131" s="6"/>
      <c r="AB131" s="6"/>
      <c r="AC131" s="6"/>
      <c r="AD131" s="6"/>
      <c r="AE131" s="6"/>
      <c r="AF131" s="6"/>
      <c r="AG131" s="6"/>
      <c r="AH131" s="6"/>
      <c r="AI131" s="6"/>
      <c r="AJ131" s="6"/>
      <c r="AK131" s="6"/>
    </row>
    <row r="132" spans="1:37" ht="15.75" hidden="1" customHeight="1" x14ac:dyDescent="0.35">
      <c r="A132" s="169">
        <v>126</v>
      </c>
      <c r="B132" s="175"/>
      <c r="C132" s="176"/>
      <c r="D132" s="106"/>
      <c r="E132" s="107"/>
      <c r="F132" s="108"/>
      <c r="G132" s="124"/>
      <c r="H132" s="118"/>
      <c r="I132" s="118"/>
      <c r="J132" s="106"/>
      <c r="K132" s="118"/>
      <c r="L132" s="118"/>
      <c r="M132" s="106"/>
      <c r="N132" s="172"/>
      <c r="O132" s="173"/>
      <c r="P132" s="172"/>
      <c r="Q132" s="173"/>
      <c r="R132" s="6"/>
      <c r="S132" s="6"/>
      <c r="T132" s="6"/>
      <c r="U132" s="6"/>
      <c r="V132" s="6"/>
      <c r="W132" s="6"/>
      <c r="X132" s="6"/>
      <c r="Y132" s="6"/>
      <c r="Z132" s="6"/>
      <c r="AA132" s="6"/>
      <c r="AB132" s="6"/>
      <c r="AC132" s="6"/>
      <c r="AD132" s="6"/>
      <c r="AE132" s="6"/>
      <c r="AF132" s="6"/>
      <c r="AG132" s="6"/>
      <c r="AH132" s="6"/>
      <c r="AI132" s="6"/>
      <c r="AJ132" s="6"/>
      <c r="AK132" s="6"/>
    </row>
    <row r="133" spans="1:37" ht="15.75" hidden="1" customHeight="1" x14ac:dyDescent="0.35">
      <c r="A133" s="169">
        <v>127</v>
      </c>
      <c r="B133" s="175"/>
      <c r="C133" s="176"/>
      <c r="D133" s="106"/>
      <c r="E133" s="107"/>
      <c r="F133" s="108"/>
      <c r="G133" s="124"/>
      <c r="H133" s="118"/>
      <c r="I133" s="118"/>
      <c r="J133" s="106"/>
      <c r="K133" s="118"/>
      <c r="L133" s="118"/>
      <c r="M133" s="106"/>
      <c r="N133" s="172"/>
      <c r="O133" s="173"/>
      <c r="P133" s="172"/>
      <c r="Q133" s="173"/>
      <c r="R133" s="6"/>
      <c r="S133" s="6"/>
      <c r="T133" s="6"/>
      <c r="U133" s="6"/>
      <c r="V133" s="6"/>
      <c r="W133" s="6"/>
      <c r="X133" s="6"/>
      <c r="Y133" s="6"/>
      <c r="Z133" s="6"/>
      <c r="AA133" s="6"/>
      <c r="AB133" s="6"/>
      <c r="AC133" s="6"/>
      <c r="AD133" s="6"/>
      <c r="AE133" s="6"/>
      <c r="AF133" s="6"/>
      <c r="AG133" s="6"/>
      <c r="AH133" s="6"/>
      <c r="AI133" s="6"/>
      <c r="AJ133" s="6"/>
      <c r="AK133" s="6"/>
    </row>
    <row r="134" spans="1:37" ht="15.75" hidden="1" customHeight="1" x14ac:dyDescent="0.35">
      <c r="A134" s="169">
        <v>128</v>
      </c>
      <c r="B134" s="175"/>
      <c r="C134" s="176"/>
      <c r="D134" s="106"/>
      <c r="E134" s="107"/>
      <c r="F134" s="108"/>
      <c r="G134" s="124"/>
      <c r="H134" s="118"/>
      <c r="I134" s="118"/>
      <c r="J134" s="106"/>
      <c r="K134" s="118"/>
      <c r="L134" s="118"/>
      <c r="M134" s="106"/>
      <c r="N134" s="172"/>
      <c r="O134" s="173"/>
      <c r="P134" s="172"/>
      <c r="Q134" s="173"/>
      <c r="R134" s="6"/>
      <c r="S134" s="6"/>
      <c r="T134" s="6"/>
      <c r="U134" s="6"/>
      <c r="V134" s="6"/>
      <c r="W134" s="6"/>
      <c r="X134" s="6"/>
      <c r="Y134" s="6"/>
      <c r="Z134" s="6"/>
      <c r="AA134" s="6"/>
      <c r="AB134" s="6"/>
      <c r="AC134" s="6"/>
      <c r="AD134" s="6"/>
      <c r="AE134" s="6"/>
      <c r="AF134" s="6"/>
      <c r="AG134" s="6"/>
      <c r="AH134" s="6"/>
      <c r="AI134" s="6"/>
      <c r="AJ134" s="6"/>
      <c r="AK134" s="6"/>
    </row>
    <row r="135" spans="1:37" ht="15.75" hidden="1" customHeight="1" x14ac:dyDescent="0.35">
      <c r="A135" s="169">
        <v>129</v>
      </c>
      <c r="B135" s="175"/>
      <c r="C135" s="176"/>
      <c r="D135" s="106"/>
      <c r="E135" s="107"/>
      <c r="F135" s="108"/>
      <c r="G135" s="124"/>
      <c r="H135" s="118"/>
      <c r="I135" s="118"/>
      <c r="J135" s="106"/>
      <c r="K135" s="118"/>
      <c r="L135" s="118"/>
      <c r="M135" s="106"/>
      <c r="N135" s="172"/>
      <c r="O135" s="173"/>
      <c r="P135" s="172"/>
      <c r="Q135" s="173"/>
      <c r="R135" s="6"/>
      <c r="S135" s="6"/>
      <c r="T135" s="6"/>
      <c r="U135" s="6"/>
      <c r="V135" s="6"/>
      <c r="W135" s="6"/>
      <c r="X135" s="6"/>
      <c r="Y135" s="6"/>
      <c r="Z135" s="6"/>
      <c r="AA135" s="6"/>
      <c r="AB135" s="6"/>
      <c r="AC135" s="6"/>
      <c r="AD135" s="6"/>
      <c r="AE135" s="6"/>
      <c r="AF135" s="6"/>
      <c r="AG135" s="6"/>
      <c r="AH135" s="6"/>
      <c r="AI135" s="6"/>
      <c r="AJ135" s="6"/>
      <c r="AK135" s="6"/>
    </row>
    <row r="136" spans="1:37" ht="15.75" hidden="1" customHeight="1" x14ac:dyDescent="0.35">
      <c r="A136" s="169">
        <v>130</v>
      </c>
      <c r="B136" s="175"/>
      <c r="C136" s="176"/>
      <c r="D136" s="106"/>
      <c r="E136" s="107"/>
      <c r="F136" s="108"/>
      <c r="G136" s="124"/>
      <c r="H136" s="118"/>
      <c r="I136" s="118"/>
      <c r="J136" s="106"/>
      <c r="K136" s="118"/>
      <c r="L136" s="118"/>
      <c r="M136" s="106"/>
      <c r="N136" s="172"/>
      <c r="O136" s="173"/>
      <c r="P136" s="172"/>
      <c r="Q136" s="173"/>
      <c r="R136" s="6"/>
      <c r="S136" s="6"/>
      <c r="T136" s="6"/>
      <c r="U136" s="6"/>
      <c r="V136" s="6"/>
      <c r="W136" s="6"/>
      <c r="X136" s="6"/>
      <c r="Y136" s="6"/>
      <c r="Z136" s="6"/>
      <c r="AA136" s="6"/>
      <c r="AB136" s="6"/>
      <c r="AC136" s="6"/>
      <c r="AD136" s="6"/>
      <c r="AE136" s="6"/>
      <c r="AF136" s="6"/>
      <c r="AG136" s="6"/>
      <c r="AH136" s="6"/>
      <c r="AI136" s="6"/>
      <c r="AJ136" s="6"/>
      <c r="AK136" s="6"/>
    </row>
    <row r="137" spans="1:37" ht="15.75" hidden="1" customHeight="1" x14ac:dyDescent="0.35">
      <c r="A137" s="169">
        <v>131</v>
      </c>
      <c r="B137" s="175"/>
      <c r="C137" s="176"/>
      <c r="D137" s="106"/>
      <c r="E137" s="107"/>
      <c r="F137" s="108"/>
      <c r="G137" s="124"/>
      <c r="H137" s="118"/>
      <c r="I137" s="118"/>
      <c r="J137" s="106"/>
      <c r="K137" s="118"/>
      <c r="L137" s="118"/>
      <c r="M137" s="106"/>
      <c r="N137" s="172"/>
      <c r="O137" s="173"/>
      <c r="P137" s="172"/>
      <c r="Q137" s="173"/>
      <c r="R137" s="6"/>
      <c r="S137" s="6"/>
      <c r="T137" s="6"/>
      <c r="U137" s="6"/>
      <c r="V137" s="6"/>
      <c r="W137" s="6"/>
      <c r="X137" s="6"/>
      <c r="Y137" s="6"/>
      <c r="Z137" s="6"/>
      <c r="AA137" s="6"/>
      <c r="AB137" s="6"/>
      <c r="AC137" s="6"/>
      <c r="AD137" s="6"/>
      <c r="AE137" s="6"/>
      <c r="AF137" s="6"/>
      <c r="AG137" s="6"/>
      <c r="AH137" s="6"/>
      <c r="AI137" s="6"/>
      <c r="AJ137" s="6"/>
      <c r="AK137" s="6"/>
    </row>
    <row r="138" spans="1:37" ht="15.75" hidden="1" customHeight="1" x14ac:dyDescent="0.35">
      <c r="A138" s="169">
        <v>132</v>
      </c>
      <c r="B138" s="175"/>
      <c r="C138" s="176"/>
      <c r="D138" s="106"/>
      <c r="E138" s="107"/>
      <c r="F138" s="108"/>
      <c r="G138" s="124"/>
      <c r="H138" s="118"/>
      <c r="I138" s="118"/>
      <c r="J138" s="106"/>
      <c r="K138" s="118"/>
      <c r="L138" s="118"/>
      <c r="M138" s="106"/>
      <c r="N138" s="172"/>
      <c r="O138" s="173"/>
      <c r="P138" s="172"/>
      <c r="Q138" s="173"/>
      <c r="R138" s="6"/>
      <c r="S138" s="6"/>
      <c r="T138" s="6"/>
      <c r="U138" s="6"/>
      <c r="V138" s="6"/>
      <c r="W138" s="6"/>
      <c r="X138" s="6"/>
      <c r="Y138" s="6"/>
      <c r="Z138" s="6"/>
      <c r="AA138" s="6"/>
      <c r="AB138" s="6"/>
      <c r="AC138" s="6"/>
      <c r="AD138" s="6"/>
      <c r="AE138" s="6"/>
      <c r="AF138" s="6"/>
      <c r="AG138" s="6"/>
      <c r="AH138" s="6"/>
      <c r="AI138" s="6"/>
      <c r="AJ138" s="6"/>
      <c r="AK138" s="6"/>
    </row>
    <row r="139" spans="1:37" ht="15.75" hidden="1" customHeight="1" x14ac:dyDescent="0.35">
      <c r="A139" s="169">
        <v>133</v>
      </c>
      <c r="B139" s="175"/>
      <c r="C139" s="176"/>
      <c r="D139" s="106"/>
      <c r="E139" s="107"/>
      <c r="F139" s="108"/>
      <c r="G139" s="124"/>
      <c r="H139" s="118"/>
      <c r="I139" s="118"/>
      <c r="J139" s="106"/>
      <c r="K139" s="118"/>
      <c r="L139" s="118"/>
      <c r="M139" s="106"/>
      <c r="N139" s="172"/>
      <c r="O139" s="173"/>
      <c r="P139" s="172"/>
      <c r="Q139" s="173"/>
      <c r="R139" s="6"/>
      <c r="S139" s="6"/>
      <c r="T139" s="6"/>
      <c r="U139" s="6"/>
      <c r="V139" s="6"/>
      <c r="W139" s="6"/>
      <c r="X139" s="6"/>
      <c r="Y139" s="6"/>
      <c r="Z139" s="6"/>
      <c r="AA139" s="6"/>
      <c r="AB139" s="6"/>
      <c r="AC139" s="6"/>
      <c r="AD139" s="6"/>
      <c r="AE139" s="6"/>
      <c r="AF139" s="6"/>
      <c r="AG139" s="6"/>
      <c r="AH139" s="6"/>
      <c r="AI139" s="6"/>
      <c r="AJ139" s="6"/>
      <c r="AK139" s="6"/>
    </row>
    <row r="140" spans="1:37" ht="15.75" hidden="1" customHeight="1" x14ac:dyDescent="0.35">
      <c r="A140" s="169">
        <v>134</v>
      </c>
      <c r="B140" s="175"/>
      <c r="C140" s="176"/>
      <c r="D140" s="106"/>
      <c r="E140" s="107"/>
      <c r="F140" s="108"/>
      <c r="G140" s="124"/>
      <c r="H140" s="118"/>
      <c r="I140" s="118"/>
      <c r="J140" s="106"/>
      <c r="K140" s="118"/>
      <c r="L140" s="118"/>
      <c r="M140" s="106"/>
      <c r="N140" s="172"/>
      <c r="O140" s="173"/>
      <c r="P140" s="172"/>
      <c r="Q140" s="173"/>
      <c r="R140" s="6"/>
      <c r="S140" s="6"/>
      <c r="T140" s="6"/>
      <c r="U140" s="6"/>
      <c r="V140" s="6"/>
      <c r="W140" s="6"/>
      <c r="X140" s="6"/>
      <c r="Y140" s="6"/>
      <c r="Z140" s="6"/>
      <c r="AA140" s="6"/>
      <c r="AB140" s="6"/>
      <c r="AC140" s="6"/>
      <c r="AD140" s="6"/>
      <c r="AE140" s="6"/>
      <c r="AF140" s="6"/>
      <c r="AG140" s="6"/>
      <c r="AH140" s="6"/>
      <c r="AI140" s="6"/>
      <c r="AJ140" s="6"/>
      <c r="AK140" s="6"/>
    </row>
    <row r="141" spans="1:37" ht="15.75" hidden="1" customHeight="1" x14ac:dyDescent="0.35">
      <c r="A141" s="169">
        <v>135</v>
      </c>
      <c r="B141" s="175"/>
      <c r="C141" s="176"/>
      <c r="D141" s="106"/>
      <c r="E141" s="107"/>
      <c r="F141" s="108"/>
      <c r="G141" s="124"/>
      <c r="H141" s="118"/>
      <c r="I141" s="118"/>
      <c r="J141" s="106"/>
      <c r="K141" s="118"/>
      <c r="L141" s="118"/>
      <c r="M141" s="106"/>
      <c r="N141" s="172"/>
      <c r="O141" s="173"/>
      <c r="P141" s="172"/>
      <c r="Q141" s="173"/>
      <c r="R141" s="6"/>
      <c r="S141" s="6"/>
      <c r="T141" s="6"/>
      <c r="U141" s="6"/>
      <c r="V141" s="6"/>
      <c r="W141" s="6"/>
      <c r="X141" s="6"/>
      <c r="Y141" s="6"/>
      <c r="Z141" s="6"/>
      <c r="AA141" s="6"/>
      <c r="AB141" s="6"/>
      <c r="AC141" s="6"/>
      <c r="AD141" s="6"/>
      <c r="AE141" s="6"/>
      <c r="AF141" s="6"/>
      <c r="AG141" s="6"/>
      <c r="AH141" s="6"/>
      <c r="AI141" s="6"/>
      <c r="AJ141" s="6"/>
      <c r="AK141" s="6"/>
    </row>
    <row r="142" spans="1:37" ht="15.75" hidden="1" customHeight="1" x14ac:dyDescent="0.35">
      <c r="A142" s="169">
        <v>136</v>
      </c>
      <c r="B142" s="175"/>
      <c r="C142" s="176"/>
      <c r="D142" s="106"/>
      <c r="E142" s="107"/>
      <c r="F142" s="108"/>
      <c r="G142" s="124"/>
      <c r="H142" s="118"/>
      <c r="I142" s="118"/>
      <c r="J142" s="106"/>
      <c r="K142" s="118"/>
      <c r="L142" s="118"/>
      <c r="M142" s="106"/>
      <c r="N142" s="172"/>
      <c r="O142" s="173"/>
      <c r="P142" s="172"/>
      <c r="Q142" s="173"/>
      <c r="R142" s="6"/>
      <c r="S142" s="6"/>
      <c r="T142" s="6"/>
      <c r="U142" s="6"/>
      <c r="V142" s="6"/>
      <c r="W142" s="6"/>
      <c r="X142" s="6"/>
      <c r="Y142" s="6"/>
      <c r="Z142" s="6"/>
      <c r="AA142" s="6"/>
      <c r="AB142" s="6"/>
      <c r="AC142" s="6"/>
      <c r="AD142" s="6"/>
      <c r="AE142" s="6"/>
      <c r="AF142" s="6"/>
      <c r="AG142" s="6"/>
      <c r="AH142" s="6"/>
      <c r="AI142" s="6"/>
      <c r="AJ142" s="6"/>
      <c r="AK142" s="6"/>
    </row>
    <row r="143" spans="1:37" ht="15.75" hidden="1" customHeight="1" x14ac:dyDescent="0.35">
      <c r="A143" s="169">
        <v>137</v>
      </c>
      <c r="B143" s="175"/>
      <c r="C143" s="176"/>
      <c r="D143" s="106"/>
      <c r="E143" s="107"/>
      <c r="F143" s="108"/>
      <c r="G143" s="124"/>
      <c r="H143" s="118"/>
      <c r="I143" s="118"/>
      <c r="J143" s="106"/>
      <c r="K143" s="118"/>
      <c r="L143" s="118"/>
      <c r="M143" s="106"/>
      <c r="N143" s="172"/>
      <c r="O143" s="173"/>
      <c r="P143" s="172"/>
      <c r="Q143" s="173"/>
      <c r="R143" s="6"/>
      <c r="S143" s="6"/>
      <c r="T143" s="6"/>
      <c r="U143" s="6"/>
      <c r="V143" s="6"/>
      <c r="W143" s="6"/>
      <c r="X143" s="6"/>
      <c r="Y143" s="6"/>
      <c r="Z143" s="6"/>
      <c r="AA143" s="6"/>
      <c r="AB143" s="6"/>
      <c r="AC143" s="6"/>
      <c r="AD143" s="6"/>
      <c r="AE143" s="6"/>
      <c r="AF143" s="6"/>
      <c r="AG143" s="6"/>
      <c r="AH143" s="6"/>
      <c r="AI143" s="6"/>
      <c r="AJ143" s="6"/>
      <c r="AK143" s="6"/>
    </row>
    <row r="144" spans="1:37" ht="15.75" hidden="1" customHeight="1" x14ac:dyDescent="0.35">
      <c r="A144" s="169">
        <v>138</v>
      </c>
      <c r="B144" s="175"/>
      <c r="C144" s="176"/>
      <c r="D144" s="106"/>
      <c r="E144" s="107"/>
      <c r="F144" s="108"/>
      <c r="G144" s="124"/>
      <c r="H144" s="118"/>
      <c r="I144" s="118"/>
      <c r="J144" s="106"/>
      <c r="K144" s="118"/>
      <c r="L144" s="118"/>
      <c r="M144" s="106"/>
      <c r="N144" s="172"/>
      <c r="O144" s="173"/>
      <c r="P144" s="172"/>
      <c r="Q144" s="173"/>
      <c r="R144" s="6"/>
      <c r="S144" s="6"/>
      <c r="T144" s="6"/>
      <c r="U144" s="6"/>
      <c r="V144" s="6"/>
      <c r="W144" s="6"/>
      <c r="X144" s="6"/>
      <c r="Y144" s="6"/>
      <c r="Z144" s="6"/>
      <c r="AA144" s="6"/>
      <c r="AB144" s="6"/>
      <c r="AC144" s="6"/>
      <c r="AD144" s="6"/>
      <c r="AE144" s="6"/>
      <c r="AF144" s="6"/>
      <c r="AG144" s="6"/>
      <c r="AH144" s="6"/>
      <c r="AI144" s="6"/>
      <c r="AJ144" s="6"/>
      <c r="AK144" s="6"/>
    </row>
    <row r="145" spans="1:37" ht="15.75" hidden="1" customHeight="1" x14ac:dyDescent="0.35">
      <c r="A145" s="169">
        <v>139</v>
      </c>
      <c r="B145" s="175"/>
      <c r="C145" s="176"/>
      <c r="D145" s="106"/>
      <c r="E145" s="107"/>
      <c r="F145" s="108"/>
      <c r="G145" s="124"/>
      <c r="H145" s="118"/>
      <c r="I145" s="118"/>
      <c r="J145" s="106"/>
      <c r="K145" s="118"/>
      <c r="L145" s="118"/>
      <c r="M145" s="106"/>
      <c r="N145" s="172"/>
      <c r="O145" s="173"/>
      <c r="P145" s="172"/>
      <c r="Q145" s="173"/>
      <c r="R145" s="6"/>
      <c r="S145" s="6"/>
      <c r="T145" s="6"/>
      <c r="U145" s="6"/>
      <c r="V145" s="6"/>
      <c r="W145" s="6"/>
      <c r="X145" s="6"/>
      <c r="Y145" s="6"/>
      <c r="Z145" s="6"/>
      <c r="AA145" s="6"/>
      <c r="AB145" s="6"/>
      <c r="AC145" s="6"/>
      <c r="AD145" s="6"/>
      <c r="AE145" s="6"/>
      <c r="AF145" s="6"/>
      <c r="AG145" s="6"/>
      <c r="AH145" s="6"/>
      <c r="AI145" s="6"/>
      <c r="AJ145" s="6"/>
      <c r="AK145" s="6"/>
    </row>
    <row r="146" spans="1:37" ht="15.75" hidden="1" customHeight="1" x14ac:dyDescent="0.35">
      <c r="A146" s="169">
        <v>140</v>
      </c>
      <c r="B146" s="175"/>
      <c r="C146" s="176"/>
      <c r="D146" s="106"/>
      <c r="E146" s="107"/>
      <c r="F146" s="108"/>
      <c r="G146" s="124"/>
      <c r="H146" s="118"/>
      <c r="I146" s="118"/>
      <c r="J146" s="106"/>
      <c r="K146" s="118"/>
      <c r="L146" s="118"/>
      <c r="M146" s="106"/>
      <c r="N146" s="172"/>
      <c r="O146" s="173"/>
      <c r="P146" s="172"/>
      <c r="Q146" s="173"/>
      <c r="R146" s="6"/>
      <c r="S146" s="6"/>
      <c r="T146" s="6"/>
      <c r="U146" s="6"/>
      <c r="V146" s="6"/>
      <c r="W146" s="6"/>
      <c r="X146" s="6"/>
      <c r="Y146" s="6"/>
      <c r="Z146" s="6"/>
      <c r="AA146" s="6"/>
      <c r="AB146" s="6"/>
      <c r="AC146" s="6"/>
      <c r="AD146" s="6"/>
      <c r="AE146" s="6"/>
      <c r="AF146" s="6"/>
      <c r="AG146" s="6"/>
      <c r="AH146" s="6"/>
      <c r="AI146" s="6"/>
      <c r="AJ146" s="6"/>
      <c r="AK146" s="6"/>
    </row>
    <row r="147" spans="1:37" ht="15.75" hidden="1" customHeight="1" x14ac:dyDescent="0.35">
      <c r="A147" s="169">
        <v>141</v>
      </c>
      <c r="B147" s="175"/>
      <c r="C147" s="176"/>
      <c r="D147" s="106"/>
      <c r="E147" s="107"/>
      <c r="F147" s="108"/>
      <c r="G147" s="124"/>
      <c r="H147" s="118"/>
      <c r="I147" s="118"/>
      <c r="J147" s="106"/>
      <c r="K147" s="118"/>
      <c r="L147" s="118"/>
      <c r="M147" s="106"/>
      <c r="N147" s="172"/>
      <c r="O147" s="173"/>
      <c r="P147" s="172"/>
      <c r="Q147" s="173"/>
      <c r="R147" s="6"/>
      <c r="S147" s="6"/>
      <c r="T147" s="6"/>
      <c r="U147" s="6"/>
      <c r="V147" s="6"/>
      <c r="W147" s="6"/>
      <c r="X147" s="6"/>
      <c r="Y147" s="6"/>
      <c r="Z147" s="6"/>
      <c r="AA147" s="6"/>
      <c r="AB147" s="6"/>
      <c r="AC147" s="6"/>
      <c r="AD147" s="6"/>
      <c r="AE147" s="6"/>
      <c r="AF147" s="6"/>
      <c r="AG147" s="6"/>
      <c r="AH147" s="6"/>
      <c r="AI147" s="6"/>
      <c r="AJ147" s="6"/>
      <c r="AK147" s="6"/>
    </row>
    <row r="148" spans="1:37" ht="15.75" hidden="1" customHeight="1" x14ac:dyDescent="0.35">
      <c r="A148" s="169">
        <v>142</v>
      </c>
      <c r="B148" s="175"/>
      <c r="C148" s="176"/>
      <c r="D148" s="106"/>
      <c r="E148" s="107"/>
      <c r="F148" s="108"/>
      <c r="G148" s="124"/>
      <c r="H148" s="118"/>
      <c r="I148" s="118"/>
      <c r="J148" s="106"/>
      <c r="K148" s="118"/>
      <c r="L148" s="118"/>
      <c r="M148" s="106"/>
      <c r="N148" s="172"/>
      <c r="O148" s="173"/>
      <c r="P148" s="183"/>
      <c r="Q148" s="173"/>
      <c r="R148" s="6"/>
      <c r="S148" s="6"/>
      <c r="T148" s="6"/>
      <c r="U148" s="6"/>
      <c r="V148" s="6"/>
      <c r="W148" s="6"/>
      <c r="X148" s="6"/>
      <c r="Y148" s="6"/>
      <c r="Z148" s="6"/>
      <c r="AA148" s="6"/>
      <c r="AB148" s="6"/>
      <c r="AC148" s="6"/>
      <c r="AD148" s="6"/>
      <c r="AE148" s="6"/>
      <c r="AF148" s="6"/>
      <c r="AG148" s="6"/>
      <c r="AH148" s="6"/>
      <c r="AI148" s="6"/>
      <c r="AJ148" s="6"/>
      <c r="AK148" s="6"/>
    </row>
    <row r="149" spans="1:37" ht="15.75" hidden="1" customHeight="1" x14ac:dyDescent="0.35">
      <c r="A149" s="169">
        <v>143</v>
      </c>
      <c r="B149" s="175"/>
      <c r="C149" s="176"/>
      <c r="D149" s="106"/>
      <c r="E149" s="107"/>
      <c r="F149" s="108"/>
      <c r="G149" s="124"/>
      <c r="H149" s="118"/>
      <c r="I149" s="118"/>
      <c r="J149" s="106"/>
      <c r="K149" s="118"/>
      <c r="L149" s="118"/>
      <c r="M149" s="106"/>
      <c r="N149" s="172"/>
      <c r="O149" s="173"/>
      <c r="P149" s="183"/>
      <c r="Q149" s="173"/>
      <c r="R149" s="6"/>
      <c r="S149" s="6"/>
      <c r="T149" s="6"/>
      <c r="U149" s="6"/>
      <c r="V149" s="6"/>
      <c r="W149" s="6"/>
      <c r="X149" s="6"/>
      <c r="Y149" s="6"/>
      <c r="Z149" s="6"/>
      <c r="AA149" s="6"/>
      <c r="AB149" s="6"/>
      <c r="AC149" s="6"/>
      <c r="AD149" s="6"/>
      <c r="AE149" s="6"/>
      <c r="AF149" s="6"/>
      <c r="AG149" s="6"/>
      <c r="AH149" s="6"/>
      <c r="AI149" s="6"/>
      <c r="AJ149" s="6"/>
      <c r="AK149" s="6"/>
    </row>
    <row r="150" spans="1:37" ht="15.75" hidden="1" customHeight="1" x14ac:dyDescent="0.35">
      <c r="A150" s="169">
        <v>144</v>
      </c>
      <c r="B150" s="175"/>
      <c r="C150" s="176"/>
      <c r="D150" s="106"/>
      <c r="E150" s="107"/>
      <c r="F150" s="108"/>
      <c r="G150" s="124"/>
      <c r="H150" s="118"/>
      <c r="I150" s="118"/>
      <c r="J150" s="106"/>
      <c r="K150" s="118"/>
      <c r="L150" s="118"/>
      <c r="M150" s="106"/>
      <c r="N150" s="172"/>
      <c r="O150" s="173"/>
      <c r="P150" s="183"/>
      <c r="Q150" s="173"/>
      <c r="R150" s="6"/>
      <c r="S150" s="6"/>
      <c r="T150" s="6"/>
      <c r="U150" s="6"/>
      <c r="V150" s="6"/>
      <c r="W150" s="6"/>
      <c r="X150" s="6"/>
      <c r="Y150" s="6"/>
      <c r="Z150" s="6"/>
      <c r="AA150" s="6"/>
      <c r="AB150" s="6"/>
      <c r="AC150" s="6"/>
      <c r="AD150" s="6"/>
      <c r="AE150" s="6"/>
      <c r="AF150" s="6"/>
      <c r="AG150" s="6"/>
      <c r="AH150" s="6"/>
      <c r="AI150" s="6"/>
      <c r="AJ150" s="6"/>
      <c r="AK150" s="6"/>
    </row>
    <row r="151" spans="1:37" ht="15.75" hidden="1" customHeight="1" x14ac:dyDescent="0.35">
      <c r="A151" s="169">
        <v>145</v>
      </c>
      <c r="B151" s="175"/>
      <c r="C151" s="176"/>
      <c r="D151" s="106"/>
      <c r="E151" s="107"/>
      <c r="F151" s="108"/>
      <c r="G151" s="124"/>
      <c r="H151" s="118"/>
      <c r="I151" s="118"/>
      <c r="J151" s="106"/>
      <c r="K151" s="118"/>
      <c r="L151" s="118"/>
      <c r="M151" s="106"/>
      <c r="N151" s="172"/>
      <c r="O151" s="173"/>
      <c r="P151" s="183"/>
      <c r="Q151" s="173"/>
      <c r="R151" s="6"/>
      <c r="S151" s="6"/>
      <c r="T151" s="6"/>
      <c r="U151" s="6"/>
      <c r="V151" s="6"/>
      <c r="W151" s="6"/>
      <c r="X151" s="6"/>
      <c r="Y151" s="6"/>
      <c r="Z151" s="6"/>
      <c r="AA151" s="6"/>
      <c r="AB151" s="6"/>
      <c r="AC151" s="6"/>
      <c r="AD151" s="6"/>
      <c r="AE151" s="6"/>
      <c r="AF151" s="6"/>
      <c r="AG151" s="6"/>
      <c r="AH151" s="6"/>
      <c r="AI151" s="6"/>
      <c r="AJ151" s="6"/>
      <c r="AK151" s="6"/>
    </row>
    <row r="152" spans="1:37" ht="15.75" hidden="1" customHeight="1" x14ac:dyDescent="0.35">
      <c r="A152" s="169">
        <v>146</v>
      </c>
      <c r="B152" s="175"/>
      <c r="C152" s="176"/>
      <c r="D152" s="106"/>
      <c r="E152" s="107"/>
      <c r="F152" s="108"/>
      <c r="G152" s="124"/>
      <c r="H152" s="118"/>
      <c r="I152" s="118"/>
      <c r="J152" s="106"/>
      <c r="K152" s="118"/>
      <c r="L152" s="118"/>
      <c r="M152" s="106"/>
      <c r="N152" s="172"/>
      <c r="O152" s="173"/>
      <c r="P152" s="183"/>
      <c r="Q152" s="173"/>
      <c r="R152" s="6"/>
      <c r="S152" s="6"/>
      <c r="T152" s="6"/>
      <c r="U152" s="6"/>
      <c r="V152" s="6"/>
      <c r="W152" s="6"/>
      <c r="X152" s="6"/>
      <c r="Y152" s="6"/>
      <c r="Z152" s="6"/>
      <c r="AA152" s="6"/>
      <c r="AB152" s="6"/>
      <c r="AC152" s="6"/>
      <c r="AD152" s="6"/>
      <c r="AE152" s="6"/>
      <c r="AF152" s="6"/>
      <c r="AG152" s="6"/>
      <c r="AH152" s="6"/>
      <c r="AI152" s="6"/>
      <c r="AJ152" s="6"/>
      <c r="AK152" s="6"/>
    </row>
    <row r="153" spans="1:37" ht="15.75" hidden="1" customHeight="1" x14ac:dyDescent="0.35">
      <c r="A153" s="169">
        <v>147</v>
      </c>
      <c r="B153" s="175"/>
      <c r="C153" s="176"/>
      <c r="D153" s="106"/>
      <c r="E153" s="107"/>
      <c r="F153" s="108"/>
      <c r="G153" s="124"/>
      <c r="H153" s="118"/>
      <c r="I153" s="118"/>
      <c r="J153" s="106"/>
      <c r="K153" s="118"/>
      <c r="L153" s="118"/>
      <c r="M153" s="106"/>
      <c r="N153" s="172"/>
      <c r="O153" s="173"/>
      <c r="P153" s="183"/>
      <c r="Q153" s="173"/>
      <c r="R153" s="6"/>
      <c r="S153" s="6"/>
      <c r="T153" s="6"/>
      <c r="U153" s="6"/>
      <c r="V153" s="6"/>
      <c r="W153" s="6"/>
      <c r="X153" s="6"/>
      <c r="Y153" s="6"/>
      <c r="Z153" s="6"/>
      <c r="AA153" s="6"/>
      <c r="AB153" s="6"/>
      <c r="AC153" s="6"/>
      <c r="AD153" s="6"/>
      <c r="AE153" s="6"/>
      <c r="AF153" s="6"/>
      <c r="AG153" s="6"/>
      <c r="AH153" s="6"/>
      <c r="AI153" s="6"/>
      <c r="AJ153" s="6"/>
      <c r="AK153" s="6"/>
    </row>
    <row r="154" spans="1:37" ht="15.75" customHeight="1" x14ac:dyDescent="0.35">
      <c r="A154" s="169"/>
      <c r="B154" s="175"/>
      <c r="C154" s="176"/>
      <c r="D154" s="106"/>
      <c r="E154" s="107"/>
      <c r="F154" s="108"/>
      <c r="G154" s="124"/>
      <c r="H154" s="118"/>
      <c r="I154" s="118"/>
      <c r="J154" s="106"/>
      <c r="K154" s="118"/>
      <c r="L154" s="118"/>
      <c r="M154" s="106"/>
      <c r="N154" s="172"/>
      <c r="O154" s="173"/>
      <c r="P154" s="183"/>
      <c r="Q154" s="173"/>
      <c r="R154" s="6"/>
      <c r="S154" s="6"/>
      <c r="T154" s="6"/>
      <c r="U154" s="6"/>
      <c r="V154" s="6"/>
      <c r="W154" s="6"/>
      <c r="X154" s="6"/>
      <c r="Y154" s="6"/>
      <c r="Z154" s="6"/>
      <c r="AA154" s="6"/>
      <c r="AB154" s="6"/>
      <c r="AC154" s="6"/>
      <c r="AD154" s="6"/>
      <c r="AE154" s="6"/>
      <c r="AF154" s="6"/>
      <c r="AG154" s="6"/>
      <c r="AH154" s="6"/>
      <c r="AI154" s="6"/>
      <c r="AJ154" s="6"/>
      <c r="AK154" s="6"/>
    </row>
    <row r="155" spans="1:37" ht="15.75" customHeight="1" x14ac:dyDescent="0.35">
      <c r="A155" s="184"/>
      <c r="B155" s="185"/>
      <c r="C155" s="186"/>
      <c r="D155" s="187"/>
      <c r="E155" s="188"/>
      <c r="F155" s="188"/>
      <c r="G155" s="189">
        <f>SUM(G7:G154)</f>
        <v>150893520095.44254</v>
      </c>
      <c r="H155" s="184"/>
      <c r="I155" s="184"/>
      <c r="J155" s="184"/>
      <c r="K155" s="185"/>
      <c r="L155" s="185"/>
      <c r="M155" s="187"/>
      <c r="N155" s="190"/>
      <c r="O155" s="191">
        <f>SUM(O7:O154)</f>
        <v>117914370381.39322</v>
      </c>
      <c r="P155" s="190"/>
      <c r="Q155" s="191">
        <f>SUM(Q7:Q154)</f>
        <v>127116490306.795</v>
      </c>
      <c r="R155" s="6"/>
      <c r="S155" s="6"/>
      <c r="T155" s="6"/>
      <c r="U155" s="6"/>
      <c r="V155" s="6"/>
      <c r="W155" s="6"/>
      <c r="X155" s="6"/>
      <c r="Y155" s="6"/>
      <c r="Z155" s="6"/>
      <c r="AA155" s="6"/>
      <c r="AB155" s="6"/>
      <c r="AC155" s="6"/>
      <c r="AD155" s="6"/>
      <c r="AE155" s="6"/>
      <c r="AF155" s="6"/>
      <c r="AG155" s="6"/>
      <c r="AH155" s="6"/>
      <c r="AI155" s="6"/>
      <c r="AJ155" s="6"/>
      <c r="AK155" s="6"/>
    </row>
    <row r="156" spans="1:37" ht="15.75" customHeight="1" x14ac:dyDescent="0.35">
      <c r="A156" s="184"/>
      <c r="B156" s="185"/>
      <c r="C156" s="186"/>
      <c r="D156" s="187">
        <f>93+42</f>
        <v>135</v>
      </c>
      <c r="E156" s="188"/>
      <c r="F156" s="188"/>
      <c r="G156" s="192"/>
      <c r="H156" s="184"/>
      <c r="I156" s="184"/>
      <c r="J156" s="184"/>
      <c r="K156" s="185"/>
      <c r="L156" s="185"/>
      <c r="M156" s="187"/>
      <c r="N156" s="190"/>
      <c r="O156" s="185"/>
      <c r="P156" s="190"/>
      <c r="Q156" s="185"/>
      <c r="R156" s="6"/>
      <c r="S156" s="6"/>
      <c r="T156" s="6"/>
      <c r="U156" s="6"/>
      <c r="V156" s="6"/>
      <c r="W156" s="6"/>
      <c r="X156" s="6"/>
      <c r="Y156" s="6"/>
      <c r="Z156" s="6"/>
      <c r="AA156" s="6"/>
      <c r="AB156" s="6"/>
      <c r="AC156" s="6"/>
      <c r="AD156" s="6"/>
      <c r="AE156" s="6"/>
      <c r="AF156" s="6"/>
      <c r="AG156" s="6"/>
      <c r="AH156" s="6"/>
      <c r="AI156" s="6"/>
      <c r="AJ156" s="6"/>
      <c r="AK156" s="6"/>
    </row>
    <row r="157" spans="1:37" ht="15" customHeight="1" x14ac:dyDescent="0.5">
      <c r="A157" s="184"/>
      <c r="B157" s="185"/>
      <c r="C157" s="193" t="s">
        <v>30</v>
      </c>
      <c r="D157" s="187"/>
      <c r="E157" s="188"/>
      <c r="F157" s="188"/>
      <c r="G157" s="192"/>
      <c r="H157" s="184"/>
      <c r="I157" s="184"/>
      <c r="J157" s="184"/>
      <c r="K157" s="185"/>
      <c r="L157" s="185"/>
      <c r="M157" s="187"/>
      <c r="N157" s="190"/>
      <c r="O157" s="185"/>
      <c r="P157" s="190"/>
      <c r="Q157" s="185"/>
      <c r="R157" s="6"/>
      <c r="S157" s="6"/>
      <c r="T157" s="6"/>
      <c r="U157" s="6"/>
      <c r="V157" s="6"/>
      <c r="W157" s="6"/>
      <c r="X157" s="6"/>
      <c r="Y157" s="6"/>
      <c r="Z157" s="6"/>
      <c r="AA157" s="6"/>
      <c r="AB157" s="6"/>
      <c r="AC157" s="6"/>
      <c r="AD157" s="6"/>
      <c r="AE157" s="6"/>
      <c r="AF157" s="6"/>
      <c r="AG157" s="6"/>
      <c r="AH157" s="6"/>
      <c r="AI157" s="6"/>
      <c r="AJ157" s="6"/>
      <c r="AK157" s="6"/>
    </row>
    <row r="158" spans="1:37" ht="15.75" customHeight="1" x14ac:dyDescent="0.35">
      <c r="A158" s="184"/>
      <c r="B158" s="185"/>
      <c r="C158" s="194" t="s">
        <v>31</v>
      </c>
      <c r="D158" s="187"/>
      <c r="E158" s="188"/>
      <c r="F158" s="188"/>
      <c r="G158" s="192"/>
      <c r="H158" s="184"/>
      <c r="I158" s="184"/>
      <c r="J158" s="184"/>
      <c r="K158" s="185"/>
      <c r="L158" s="185"/>
      <c r="M158" s="187"/>
      <c r="N158" s="190"/>
      <c r="O158" s="185"/>
      <c r="P158" s="190"/>
      <c r="Q158" s="185"/>
      <c r="R158" s="6"/>
      <c r="S158" s="6"/>
      <c r="T158" s="6"/>
      <c r="U158" s="6"/>
      <c r="V158" s="6"/>
      <c r="W158" s="6"/>
      <c r="X158" s="6"/>
      <c r="Y158" s="6"/>
      <c r="Z158" s="6"/>
      <c r="AA158" s="6"/>
      <c r="AB158" s="6"/>
      <c r="AC158" s="6"/>
      <c r="AD158" s="6"/>
      <c r="AE158" s="6"/>
      <c r="AF158" s="6"/>
      <c r="AG158" s="6"/>
      <c r="AH158" s="6"/>
      <c r="AI158" s="6"/>
      <c r="AJ158" s="6"/>
      <c r="AK158" s="6"/>
    </row>
    <row r="159" spans="1:37" ht="15.75" customHeight="1" x14ac:dyDescent="0.35">
      <c r="A159" s="184"/>
      <c r="B159" s="185"/>
      <c r="C159" s="195" t="s">
        <v>32</v>
      </c>
      <c r="D159" s="187"/>
      <c r="E159" s="188"/>
      <c r="F159" s="188"/>
      <c r="G159" s="192"/>
      <c r="H159" s="184"/>
      <c r="I159" s="184"/>
      <c r="J159" s="184"/>
      <c r="K159" s="185"/>
      <c r="L159" s="185"/>
      <c r="M159" s="187"/>
      <c r="N159" s="190"/>
      <c r="O159" s="185"/>
      <c r="P159" s="190"/>
      <c r="Q159" s="185"/>
      <c r="R159" s="6"/>
      <c r="S159" s="6"/>
      <c r="T159" s="6"/>
      <c r="U159" s="6"/>
      <c r="V159" s="6"/>
      <c r="W159" s="6"/>
      <c r="X159" s="6"/>
      <c r="Y159" s="6"/>
      <c r="Z159" s="6"/>
      <c r="AA159" s="6"/>
      <c r="AB159" s="6"/>
      <c r="AC159" s="6"/>
      <c r="AD159" s="6"/>
      <c r="AE159" s="6"/>
      <c r="AF159" s="6"/>
      <c r="AG159" s="6"/>
      <c r="AH159" s="6"/>
      <c r="AI159" s="6"/>
      <c r="AJ159" s="6"/>
      <c r="AK159" s="6"/>
    </row>
    <row r="160" spans="1:37" ht="15.75" customHeight="1" x14ac:dyDescent="0.35">
      <c r="A160" s="184"/>
      <c r="B160" s="185"/>
      <c r="C160" s="195" t="s">
        <v>33</v>
      </c>
      <c r="D160" s="187"/>
      <c r="E160" s="188"/>
      <c r="F160" s="188"/>
      <c r="G160" s="192"/>
      <c r="H160" s="184"/>
      <c r="I160" s="184"/>
      <c r="J160" s="184"/>
      <c r="K160" s="185"/>
      <c r="L160" s="185"/>
      <c r="M160" s="187"/>
      <c r="N160" s="190"/>
      <c r="O160" s="185"/>
      <c r="P160" s="190"/>
      <c r="Q160" s="185"/>
      <c r="R160" s="6"/>
      <c r="S160" s="6"/>
      <c r="T160" s="6"/>
      <c r="U160" s="6"/>
      <c r="V160" s="6"/>
      <c r="W160" s="6"/>
      <c r="X160" s="6"/>
      <c r="Y160" s="6"/>
      <c r="Z160" s="6"/>
      <c r="AA160" s="6"/>
      <c r="AB160" s="6"/>
      <c r="AC160" s="6"/>
      <c r="AD160" s="6"/>
      <c r="AE160" s="6"/>
      <c r="AF160" s="6"/>
      <c r="AG160" s="6"/>
      <c r="AH160" s="6"/>
      <c r="AI160" s="6"/>
      <c r="AJ160" s="6"/>
      <c r="AK160" s="6"/>
    </row>
    <row r="161" spans="1:37" ht="15.75" customHeight="1" x14ac:dyDescent="0.35">
      <c r="A161" s="184"/>
      <c r="B161" s="185"/>
      <c r="C161" s="195" t="s">
        <v>34</v>
      </c>
      <c r="D161" s="187"/>
      <c r="E161" s="188"/>
      <c r="F161" s="188"/>
      <c r="G161" s="192"/>
      <c r="H161" s="184"/>
      <c r="I161" s="184"/>
      <c r="J161" s="184"/>
      <c r="K161" s="185"/>
      <c r="L161" s="185"/>
      <c r="M161" s="187"/>
      <c r="N161" s="190"/>
      <c r="O161" s="185"/>
      <c r="P161" s="190"/>
      <c r="Q161" s="185"/>
      <c r="R161" s="6"/>
      <c r="S161" s="6"/>
      <c r="T161" s="6"/>
      <c r="U161" s="6"/>
      <c r="V161" s="6"/>
      <c r="W161" s="6"/>
      <c r="X161" s="6"/>
      <c r="Y161" s="6"/>
      <c r="Z161" s="6"/>
      <c r="AA161" s="6"/>
      <c r="AB161" s="6"/>
      <c r="AC161" s="6"/>
      <c r="AD161" s="6"/>
      <c r="AE161" s="6"/>
      <c r="AF161" s="6"/>
      <c r="AG161" s="6"/>
      <c r="AH161" s="6"/>
      <c r="AI161" s="6"/>
      <c r="AJ161" s="6"/>
      <c r="AK161" s="6"/>
    </row>
    <row r="162" spans="1:37" ht="15.75" customHeight="1" x14ac:dyDescent="0.35">
      <c r="A162" s="184"/>
      <c r="B162" s="185"/>
      <c r="C162" s="799" t="s">
        <v>35</v>
      </c>
      <c r="D162" s="741"/>
      <c r="E162" s="741"/>
      <c r="F162" s="741"/>
      <c r="G162" s="192"/>
      <c r="H162" s="184"/>
      <c r="I162" s="184"/>
      <c r="J162" s="184"/>
      <c r="K162" s="185"/>
      <c r="L162" s="185"/>
      <c r="M162" s="187"/>
      <c r="N162" s="190"/>
      <c r="O162" s="185"/>
      <c r="P162" s="190"/>
      <c r="Q162" s="185"/>
      <c r="R162" s="6"/>
      <c r="S162" s="6"/>
      <c r="T162" s="6"/>
      <c r="U162" s="6"/>
      <c r="V162" s="6"/>
      <c r="W162" s="6"/>
      <c r="X162" s="6"/>
      <c r="Y162" s="6"/>
      <c r="Z162" s="6"/>
      <c r="AA162" s="6"/>
      <c r="AB162" s="6"/>
      <c r="AC162" s="6"/>
      <c r="AD162" s="6"/>
      <c r="AE162" s="6"/>
      <c r="AF162" s="6"/>
      <c r="AG162" s="6"/>
      <c r="AH162" s="6"/>
      <c r="AI162" s="6"/>
      <c r="AJ162" s="6"/>
      <c r="AK162" s="6"/>
    </row>
    <row r="163" spans="1:37" ht="15.75" customHeight="1" x14ac:dyDescent="0.35">
      <c r="A163" s="184"/>
      <c r="B163" s="185"/>
      <c r="C163" s="195" t="s">
        <v>36</v>
      </c>
      <c r="D163" s="187"/>
      <c r="E163" s="188"/>
      <c r="F163" s="188"/>
      <c r="G163" s="192"/>
      <c r="H163" s="184"/>
      <c r="I163" s="184"/>
      <c r="J163" s="184"/>
      <c r="K163" s="185"/>
      <c r="L163" s="185"/>
      <c r="M163" s="187"/>
      <c r="N163" s="190"/>
      <c r="O163" s="185"/>
      <c r="P163" s="190"/>
      <c r="Q163" s="185"/>
      <c r="R163" s="6"/>
      <c r="S163" s="6"/>
      <c r="T163" s="6"/>
      <c r="U163" s="6"/>
      <c r="V163" s="6"/>
      <c r="W163" s="6"/>
      <c r="X163" s="6"/>
      <c r="Y163" s="6"/>
      <c r="Z163" s="6"/>
      <c r="AA163" s="6"/>
      <c r="AB163" s="6"/>
      <c r="AC163" s="6"/>
      <c r="AD163" s="6"/>
      <c r="AE163" s="6"/>
      <c r="AF163" s="6"/>
      <c r="AG163" s="6"/>
      <c r="AH163" s="6"/>
      <c r="AI163" s="6"/>
      <c r="AJ163" s="6"/>
      <c r="AK163" s="6"/>
    </row>
    <row r="164" spans="1:37" ht="15.75" customHeight="1" x14ac:dyDescent="0.35">
      <c r="A164" s="184"/>
      <c r="B164" s="185"/>
      <c r="C164" s="195" t="s">
        <v>37</v>
      </c>
      <c r="D164" s="187"/>
      <c r="E164" s="188"/>
      <c r="F164" s="188"/>
      <c r="G164" s="192"/>
      <c r="H164" s="184"/>
      <c r="I164" s="184"/>
      <c r="J164" s="184"/>
      <c r="K164" s="185"/>
      <c r="L164" s="185"/>
      <c r="M164" s="187"/>
      <c r="N164" s="190"/>
      <c r="O164" s="185"/>
      <c r="P164" s="190"/>
      <c r="Q164" s="185"/>
      <c r="R164" s="6"/>
      <c r="S164" s="6"/>
      <c r="T164" s="6"/>
      <c r="U164" s="6"/>
      <c r="V164" s="6"/>
      <c r="W164" s="6"/>
      <c r="X164" s="6"/>
      <c r="Y164" s="6"/>
      <c r="Z164" s="6"/>
      <c r="AA164" s="6"/>
      <c r="AB164" s="6"/>
      <c r="AC164" s="6"/>
      <c r="AD164" s="6"/>
      <c r="AE164" s="6"/>
      <c r="AF164" s="6"/>
      <c r="AG164" s="6"/>
      <c r="AH164" s="6"/>
      <c r="AI164" s="6"/>
      <c r="AJ164" s="6"/>
      <c r="AK164" s="6"/>
    </row>
    <row r="165" spans="1:37" ht="15.75" customHeight="1" x14ac:dyDescent="0.35">
      <c r="A165" s="184"/>
      <c r="B165" s="185"/>
      <c r="C165" s="195" t="s">
        <v>38</v>
      </c>
      <c r="D165" s="187"/>
      <c r="E165" s="188"/>
      <c r="F165" s="188"/>
      <c r="G165" s="192"/>
      <c r="H165" s="184"/>
      <c r="I165" s="184"/>
      <c r="J165" s="184"/>
      <c r="K165" s="185"/>
      <c r="L165" s="185"/>
      <c r="M165" s="187"/>
      <c r="N165" s="190"/>
      <c r="O165" s="185"/>
      <c r="P165" s="190"/>
      <c r="Q165" s="185"/>
      <c r="R165" s="6"/>
      <c r="S165" s="6"/>
      <c r="T165" s="6"/>
      <c r="U165" s="6"/>
      <c r="V165" s="6"/>
      <c r="W165" s="6"/>
      <c r="X165" s="6"/>
      <c r="Y165" s="6"/>
      <c r="Z165" s="6"/>
      <c r="AA165" s="6"/>
      <c r="AB165" s="6"/>
      <c r="AC165" s="6"/>
      <c r="AD165" s="6"/>
      <c r="AE165" s="6"/>
      <c r="AF165" s="6"/>
      <c r="AG165" s="6"/>
      <c r="AH165" s="6"/>
      <c r="AI165" s="6"/>
      <c r="AJ165" s="6"/>
      <c r="AK165" s="6"/>
    </row>
    <row r="166" spans="1:37" ht="15.75" customHeight="1" x14ac:dyDescent="0.35">
      <c r="A166" s="184"/>
      <c r="B166" s="185"/>
      <c r="C166" s="195" t="s">
        <v>39</v>
      </c>
      <c r="D166" s="187"/>
      <c r="E166" s="188"/>
      <c r="F166" s="188"/>
      <c r="G166" s="192"/>
      <c r="H166" s="184"/>
      <c r="I166" s="184"/>
      <c r="J166" s="184"/>
      <c r="K166" s="185"/>
      <c r="L166" s="185"/>
      <c r="M166" s="187"/>
      <c r="N166" s="190"/>
      <c r="O166" s="185"/>
      <c r="P166" s="190"/>
      <c r="Q166" s="185"/>
      <c r="R166" s="6"/>
      <c r="S166" s="6"/>
      <c r="T166" s="6"/>
      <c r="U166" s="6"/>
      <c r="V166" s="6"/>
      <c r="W166" s="6"/>
      <c r="X166" s="6"/>
      <c r="Y166" s="6"/>
      <c r="Z166" s="6"/>
      <c r="AA166" s="6"/>
      <c r="AB166" s="6"/>
      <c r="AC166" s="6"/>
      <c r="AD166" s="6"/>
      <c r="AE166" s="6"/>
      <c r="AF166" s="6"/>
      <c r="AG166" s="6"/>
      <c r="AH166" s="6"/>
      <c r="AI166" s="6"/>
      <c r="AJ166" s="6"/>
      <c r="AK166" s="6"/>
    </row>
    <row r="167" spans="1:37" ht="15.75" customHeight="1" x14ac:dyDescent="0.35">
      <c r="A167" s="184"/>
      <c r="B167" s="185"/>
      <c r="C167" s="195" t="s">
        <v>40</v>
      </c>
      <c r="D167" s="187"/>
      <c r="E167" s="188"/>
      <c r="F167" s="188"/>
      <c r="G167" s="192"/>
      <c r="H167" s="184"/>
      <c r="I167" s="184"/>
      <c r="J167" s="184"/>
      <c r="K167" s="185"/>
      <c r="L167" s="185"/>
      <c r="M167" s="187"/>
      <c r="N167" s="190"/>
      <c r="O167" s="185"/>
      <c r="P167" s="190"/>
      <c r="Q167" s="185"/>
      <c r="R167" s="6"/>
      <c r="S167" s="6"/>
      <c r="T167" s="6"/>
      <c r="U167" s="6"/>
      <c r="V167" s="6"/>
      <c r="W167" s="6"/>
      <c r="X167" s="6"/>
      <c r="Y167" s="6"/>
      <c r="Z167" s="6"/>
      <c r="AA167" s="6"/>
      <c r="AB167" s="6"/>
      <c r="AC167" s="6"/>
      <c r="AD167" s="6"/>
      <c r="AE167" s="6"/>
      <c r="AF167" s="6"/>
      <c r="AG167" s="6"/>
      <c r="AH167" s="6"/>
      <c r="AI167" s="6"/>
      <c r="AJ167" s="6"/>
      <c r="AK167" s="6"/>
    </row>
    <row r="168" spans="1:37" ht="15.75" customHeight="1" x14ac:dyDescent="0.35">
      <c r="A168" s="6"/>
      <c r="B168" s="6"/>
      <c r="C168" s="20"/>
      <c r="D168" s="6"/>
      <c r="E168" s="6"/>
      <c r="F168" s="6"/>
      <c r="G168" s="41"/>
      <c r="H168" s="6"/>
      <c r="I168" s="6"/>
      <c r="J168" s="6"/>
      <c r="K168" s="6"/>
      <c r="L168" s="6"/>
      <c r="M168" s="6"/>
      <c r="N168" s="59"/>
      <c r="O168" s="6"/>
      <c r="P168" s="59"/>
      <c r="Q168" s="6"/>
      <c r="R168" s="6"/>
      <c r="S168" s="6"/>
      <c r="T168" s="6"/>
      <c r="U168" s="6"/>
      <c r="V168" s="6"/>
      <c r="W168" s="6"/>
      <c r="X168" s="6"/>
      <c r="Y168" s="6"/>
      <c r="Z168" s="6"/>
      <c r="AA168" s="6"/>
      <c r="AB168" s="6"/>
      <c r="AC168" s="6"/>
      <c r="AD168" s="6"/>
      <c r="AE168" s="6"/>
      <c r="AF168" s="6"/>
      <c r="AG168" s="6"/>
      <c r="AH168" s="6"/>
      <c r="AI168" s="6"/>
      <c r="AJ168" s="6"/>
      <c r="AK168" s="6"/>
    </row>
    <row r="169" spans="1:37" ht="15.75" customHeight="1" x14ac:dyDescent="0.35">
      <c r="A169" s="6"/>
      <c r="B169" s="6"/>
      <c r="C169" s="20"/>
      <c r="D169" s="6"/>
      <c r="E169" s="6"/>
      <c r="F169" s="6"/>
      <c r="G169" s="41"/>
      <c r="H169" s="6"/>
      <c r="I169" s="6"/>
      <c r="J169" s="6"/>
      <c r="K169" s="6"/>
      <c r="L169" s="6"/>
      <c r="M169" s="6"/>
      <c r="N169" s="59"/>
      <c r="O169" s="6"/>
      <c r="P169" s="59"/>
      <c r="Q169" s="6"/>
      <c r="R169" s="6"/>
      <c r="S169" s="6"/>
      <c r="T169" s="6"/>
      <c r="U169" s="6"/>
      <c r="V169" s="6"/>
      <c r="W169" s="6"/>
      <c r="X169" s="6"/>
      <c r="Y169" s="6"/>
      <c r="Z169" s="6"/>
      <c r="AA169" s="6"/>
      <c r="AB169" s="6"/>
      <c r="AC169" s="6"/>
      <c r="AD169" s="6"/>
      <c r="AE169" s="6"/>
      <c r="AF169" s="6"/>
      <c r="AG169" s="6"/>
      <c r="AH169" s="6"/>
      <c r="AI169" s="6"/>
      <c r="AJ169" s="6"/>
      <c r="AK169" s="6"/>
    </row>
    <row r="170" spans="1:37" ht="15.75" customHeight="1" x14ac:dyDescent="0.35">
      <c r="A170" s="6"/>
      <c r="B170" s="6"/>
      <c r="C170" s="20"/>
      <c r="D170" s="6"/>
      <c r="E170" s="6"/>
      <c r="F170" s="6"/>
      <c r="G170" s="41"/>
      <c r="H170" s="6"/>
      <c r="I170" s="6"/>
      <c r="J170" s="6"/>
      <c r="K170" s="6"/>
      <c r="L170" s="6"/>
      <c r="M170" s="6"/>
      <c r="N170" s="59"/>
      <c r="O170" s="6"/>
      <c r="P170" s="59"/>
      <c r="Q170" s="6"/>
      <c r="R170" s="6"/>
      <c r="S170" s="6"/>
      <c r="T170" s="6"/>
      <c r="U170" s="6"/>
      <c r="V170" s="6"/>
      <c r="W170" s="6"/>
      <c r="X170" s="6"/>
      <c r="Y170" s="6"/>
      <c r="Z170" s="6"/>
      <c r="AA170" s="6"/>
      <c r="AB170" s="6"/>
      <c r="AC170" s="6"/>
      <c r="AD170" s="6"/>
      <c r="AE170" s="6"/>
      <c r="AF170" s="6"/>
      <c r="AG170" s="6"/>
      <c r="AH170" s="6"/>
      <c r="AI170" s="6"/>
      <c r="AJ170" s="6"/>
      <c r="AK170" s="6"/>
    </row>
    <row r="171" spans="1:37" ht="15.75" customHeight="1" x14ac:dyDescent="0.35">
      <c r="A171" s="6"/>
      <c r="B171" s="6"/>
      <c r="C171" s="20"/>
      <c r="D171" s="6"/>
      <c r="E171" s="6"/>
      <c r="F171" s="6"/>
      <c r="G171" s="41"/>
      <c r="H171" s="6"/>
      <c r="I171" s="6"/>
      <c r="J171" s="6"/>
      <c r="K171" s="6"/>
      <c r="L171" s="6"/>
      <c r="M171" s="6"/>
      <c r="N171" s="59"/>
      <c r="O171" s="6"/>
      <c r="P171" s="59"/>
      <c r="Q171" s="6"/>
      <c r="R171" s="6"/>
      <c r="S171" s="6"/>
      <c r="T171" s="6"/>
      <c r="U171" s="6"/>
      <c r="V171" s="6"/>
      <c r="W171" s="6"/>
      <c r="X171" s="6"/>
      <c r="Y171" s="6"/>
      <c r="Z171" s="6"/>
      <c r="AA171" s="6"/>
      <c r="AB171" s="6"/>
      <c r="AC171" s="6"/>
      <c r="AD171" s="6"/>
      <c r="AE171" s="6"/>
      <c r="AF171" s="6"/>
      <c r="AG171" s="6"/>
      <c r="AH171" s="6"/>
      <c r="AI171" s="6"/>
      <c r="AJ171" s="6"/>
      <c r="AK171" s="6"/>
    </row>
    <row r="172" spans="1:37" ht="15.75" customHeight="1" x14ac:dyDescent="0.35">
      <c r="A172" s="6"/>
      <c r="B172" s="6"/>
      <c r="C172" s="20"/>
      <c r="D172" s="6"/>
      <c r="E172" s="6"/>
      <c r="F172" s="6"/>
      <c r="G172" s="41"/>
      <c r="H172" s="6"/>
      <c r="I172" s="6"/>
      <c r="J172" s="6"/>
      <c r="K172" s="6"/>
      <c r="L172" s="6"/>
      <c r="M172" s="6"/>
      <c r="N172" s="59"/>
      <c r="O172" s="6"/>
      <c r="P172" s="59"/>
      <c r="Q172" s="6"/>
      <c r="R172" s="6"/>
      <c r="S172" s="6"/>
      <c r="T172" s="6"/>
      <c r="U172" s="6"/>
      <c r="V172" s="6"/>
      <c r="W172" s="6"/>
      <c r="X172" s="6"/>
      <c r="Y172" s="6"/>
      <c r="Z172" s="6"/>
      <c r="AA172" s="6"/>
      <c r="AB172" s="6"/>
      <c r="AC172" s="6"/>
      <c r="AD172" s="6"/>
      <c r="AE172" s="6"/>
      <c r="AF172" s="6"/>
      <c r="AG172" s="6"/>
      <c r="AH172" s="6"/>
      <c r="AI172" s="6"/>
      <c r="AJ172" s="6"/>
      <c r="AK172" s="6"/>
    </row>
    <row r="173" spans="1:37" ht="15.75" customHeight="1" x14ac:dyDescent="0.35">
      <c r="A173" s="6"/>
      <c r="B173" s="6"/>
      <c r="C173" s="20"/>
      <c r="D173" s="6"/>
      <c r="E173" s="6"/>
      <c r="F173" s="6"/>
      <c r="G173" s="41"/>
      <c r="H173" s="6"/>
      <c r="I173" s="6"/>
      <c r="J173" s="6"/>
      <c r="K173" s="6"/>
      <c r="L173" s="6"/>
      <c r="M173" s="6"/>
      <c r="N173" s="59"/>
      <c r="O173" s="6"/>
      <c r="P173" s="59"/>
      <c r="Q173" s="6"/>
      <c r="R173" s="6"/>
      <c r="S173" s="6"/>
      <c r="T173" s="6"/>
      <c r="U173" s="6"/>
      <c r="V173" s="6"/>
      <c r="W173" s="6"/>
      <c r="X173" s="6"/>
      <c r="Y173" s="6"/>
      <c r="Z173" s="6"/>
      <c r="AA173" s="6"/>
      <c r="AB173" s="6"/>
      <c r="AC173" s="6"/>
      <c r="AD173" s="6"/>
      <c r="AE173" s="6"/>
      <c r="AF173" s="6"/>
      <c r="AG173" s="6"/>
      <c r="AH173" s="6"/>
      <c r="AI173" s="6"/>
      <c r="AJ173" s="6"/>
      <c r="AK173" s="6"/>
    </row>
    <row r="174" spans="1:37" ht="15.75" customHeight="1" x14ac:dyDescent="0.35">
      <c r="A174" s="6"/>
      <c r="B174" s="6"/>
      <c r="C174" s="20"/>
      <c r="D174" s="6"/>
      <c r="E174" s="6"/>
      <c r="F174" s="6"/>
      <c r="G174" s="41"/>
      <c r="H174" s="6"/>
      <c r="I174" s="6"/>
      <c r="J174" s="6"/>
      <c r="K174" s="6"/>
      <c r="L174" s="6"/>
      <c r="M174" s="6"/>
      <c r="N174" s="59"/>
      <c r="O174" s="6"/>
      <c r="P174" s="59"/>
      <c r="Q174" s="6"/>
      <c r="R174" s="6"/>
      <c r="S174" s="6"/>
      <c r="T174" s="6"/>
      <c r="U174" s="6"/>
      <c r="V174" s="6"/>
      <c r="W174" s="6"/>
      <c r="X174" s="6"/>
      <c r="Y174" s="6"/>
      <c r="Z174" s="6"/>
      <c r="AA174" s="6"/>
      <c r="AB174" s="6"/>
      <c r="AC174" s="6"/>
      <c r="AD174" s="6"/>
      <c r="AE174" s="6"/>
      <c r="AF174" s="6"/>
      <c r="AG174" s="6"/>
      <c r="AH174" s="6"/>
      <c r="AI174" s="6"/>
      <c r="AJ174" s="6"/>
      <c r="AK174" s="6"/>
    </row>
    <row r="175" spans="1:37" ht="15.75" customHeight="1" x14ac:dyDescent="0.35">
      <c r="A175" s="6"/>
      <c r="B175" s="6"/>
      <c r="C175" s="20"/>
      <c r="D175" s="6"/>
      <c r="E175" s="6"/>
      <c r="F175" s="6"/>
      <c r="G175" s="41"/>
      <c r="H175" s="6"/>
      <c r="I175" s="6"/>
      <c r="J175" s="6"/>
      <c r="K175" s="6"/>
      <c r="L175" s="6"/>
      <c r="M175" s="6"/>
      <c r="N175" s="59"/>
      <c r="O175" s="6"/>
      <c r="P175" s="59"/>
      <c r="Q175" s="6"/>
      <c r="R175" s="6"/>
      <c r="S175" s="6"/>
      <c r="T175" s="6"/>
      <c r="U175" s="6"/>
      <c r="V175" s="6"/>
      <c r="W175" s="6"/>
      <c r="X175" s="6"/>
      <c r="Y175" s="6"/>
      <c r="Z175" s="6"/>
      <c r="AA175" s="6"/>
      <c r="AB175" s="6"/>
      <c r="AC175" s="6"/>
      <c r="AD175" s="6"/>
      <c r="AE175" s="6"/>
      <c r="AF175" s="6"/>
      <c r="AG175" s="6"/>
      <c r="AH175" s="6"/>
      <c r="AI175" s="6"/>
      <c r="AJ175" s="6"/>
      <c r="AK175" s="6"/>
    </row>
    <row r="176" spans="1:37" ht="15.75" customHeight="1" x14ac:dyDescent="0.35">
      <c r="A176" s="6"/>
      <c r="B176" s="6"/>
      <c r="C176" s="20"/>
      <c r="D176" s="6"/>
      <c r="E176" s="6"/>
      <c r="F176" s="6"/>
      <c r="G176" s="41"/>
      <c r="H176" s="6"/>
      <c r="I176" s="6"/>
      <c r="J176" s="6"/>
      <c r="K176" s="6"/>
      <c r="L176" s="6"/>
      <c r="M176" s="6"/>
      <c r="N176" s="59"/>
      <c r="O176" s="6"/>
      <c r="P176" s="59"/>
      <c r="Q176" s="6"/>
      <c r="R176" s="6"/>
      <c r="S176" s="6"/>
      <c r="T176" s="6"/>
      <c r="U176" s="6"/>
      <c r="V176" s="6"/>
      <c r="W176" s="6"/>
      <c r="X176" s="6"/>
      <c r="Y176" s="6"/>
      <c r="Z176" s="6"/>
      <c r="AA176" s="6"/>
      <c r="AB176" s="6"/>
      <c r="AC176" s="6"/>
      <c r="AD176" s="6"/>
      <c r="AE176" s="6"/>
      <c r="AF176" s="6"/>
      <c r="AG176" s="6"/>
      <c r="AH176" s="6"/>
      <c r="AI176" s="6"/>
      <c r="AJ176" s="6"/>
      <c r="AK176" s="6"/>
    </row>
    <row r="177" spans="1:37" ht="15.75" customHeight="1" x14ac:dyDescent="0.35">
      <c r="A177" s="6"/>
      <c r="B177" s="6"/>
      <c r="C177" s="20"/>
      <c r="D177" s="6"/>
      <c r="E177" s="6"/>
      <c r="F177" s="6"/>
      <c r="G177" s="41"/>
      <c r="H177" s="6"/>
      <c r="I177" s="6"/>
      <c r="J177" s="6"/>
      <c r="K177" s="6"/>
      <c r="L177" s="6"/>
      <c r="M177" s="6"/>
      <c r="N177" s="59"/>
      <c r="O177" s="6"/>
      <c r="P177" s="59"/>
      <c r="Q177" s="6"/>
      <c r="R177" s="6"/>
      <c r="S177" s="6"/>
      <c r="T177" s="6"/>
      <c r="U177" s="6"/>
      <c r="V177" s="6"/>
      <c r="W177" s="6"/>
      <c r="X177" s="6"/>
      <c r="Y177" s="6"/>
      <c r="Z177" s="6"/>
      <c r="AA177" s="6"/>
      <c r="AB177" s="6"/>
      <c r="AC177" s="6"/>
      <c r="AD177" s="6"/>
      <c r="AE177" s="6"/>
      <c r="AF177" s="6"/>
      <c r="AG177" s="6"/>
      <c r="AH177" s="6"/>
      <c r="AI177" s="6"/>
      <c r="AJ177" s="6"/>
      <c r="AK177" s="6"/>
    </row>
    <row r="178" spans="1:37" ht="15.75" customHeight="1" x14ac:dyDescent="0.35">
      <c r="A178" s="6"/>
      <c r="B178" s="6"/>
      <c r="C178" s="20"/>
      <c r="D178" s="6"/>
      <c r="E178" s="6"/>
      <c r="F178" s="6"/>
      <c r="G178" s="41"/>
      <c r="H178" s="6"/>
      <c r="I178" s="6"/>
      <c r="J178" s="6"/>
      <c r="K178" s="6"/>
      <c r="L178" s="6"/>
      <c r="M178" s="6"/>
      <c r="N178" s="59"/>
      <c r="O178" s="6"/>
      <c r="P178" s="59"/>
      <c r="Q178" s="6"/>
      <c r="R178" s="6"/>
      <c r="S178" s="6"/>
      <c r="T178" s="6"/>
      <c r="U178" s="6"/>
      <c r="V178" s="6"/>
      <c r="W178" s="6"/>
      <c r="X178" s="6"/>
      <c r="Y178" s="6"/>
      <c r="Z178" s="6"/>
      <c r="AA178" s="6"/>
      <c r="AB178" s="6"/>
      <c r="AC178" s="6"/>
      <c r="AD178" s="6"/>
      <c r="AE178" s="6"/>
      <c r="AF178" s="6"/>
      <c r="AG178" s="6"/>
      <c r="AH178" s="6"/>
      <c r="AI178" s="6"/>
      <c r="AJ178" s="6"/>
      <c r="AK178" s="6"/>
    </row>
    <row r="179" spans="1:37" ht="15.75" customHeight="1" x14ac:dyDescent="0.35">
      <c r="A179" s="6"/>
      <c r="B179" s="6"/>
      <c r="C179" s="20"/>
      <c r="D179" s="6"/>
      <c r="E179" s="6"/>
      <c r="F179" s="6"/>
      <c r="G179" s="41"/>
      <c r="H179" s="6"/>
      <c r="I179" s="6"/>
      <c r="J179" s="6"/>
      <c r="K179" s="6"/>
      <c r="L179" s="6"/>
      <c r="M179" s="6"/>
      <c r="N179" s="59"/>
      <c r="O179" s="6"/>
      <c r="P179" s="59"/>
      <c r="Q179" s="6"/>
      <c r="R179" s="6"/>
      <c r="S179" s="6"/>
      <c r="T179" s="6"/>
      <c r="U179" s="6"/>
      <c r="V179" s="6"/>
      <c r="W179" s="6"/>
      <c r="X179" s="6"/>
      <c r="Y179" s="6"/>
      <c r="Z179" s="6"/>
      <c r="AA179" s="6"/>
      <c r="AB179" s="6"/>
      <c r="AC179" s="6"/>
      <c r="AD179" s="6"/>
      <c r="AE179" s="6"/>
      <c r="AF179" s="6"/>
      <c r="AG179" s="6"/>
      <c r="AH179" s="6"/>
      <c r="AI179" s="6"/>
      <c r="AJ179" s="6"/>
      <c r="AK179" s="6"/>
    </row>
    <row r="180" spans="1:37" ht="15.75" customHeight="1" x14ac:dyDescent="0.35">
      <c r="A180" s="6"/>
      <c r="B180" s="6"/>
      <c r="C180" s="20"/>
      <c r="D180" s="6"/>
      <c r="E180" s="6"/>
      <c r="F180" s="6"/>
      <c r="G180" s="41"/>
      <c r="H180" s="6"/>
      <c r="I180" s="6"/>
      <c r="J180" s="6"/>
      <c r="K180" s="6"/>
      <c r="L180" s="6"/>
      <c r="M180" s="6"/>
      <c r="N180" s="59"/>
      <c r="O180" s="6"/>
      <c r="P180" s="59"/>
      <c r="Q180" s="6"/>
      <c r="R180" s="6"/>
      <c r="S180" s="6"/>
      <c r="T180" s="6"/>
      <c r="U180" s="6"/>
      <c r="V180" s="6"/>
      <c r="W180" s="6"/>
      <c r="X180" s="6"/>
      <c r="Y180" s="6"/>
      <c r="Z180" s="6"/>
      <c r="AA180" s="6"/>
      <c r="AB180" s="6"/>
      <c r="AC180" s="6"/>
      <c r="AD180" s="6"/>
      <c r="AE180" s="6"/>
      <c r="AF180" s="6"/>
      <c r="AG180" s="6"/>
      <c r="AH180" s="6"/>
      <c r="AI180" s="6"/>
      <c r="AJ180" s="6"/>
      <c r="AK180" s="6"/>
    </row>
    <row r="181" spans="1:37" ht="15.75" customHeight="1" x14ac:dyDescent="0.35">
      <c r="A181" s="6"/>
      <c r="B181" s="6"/>
      <c r="C181" s="20"/>
      <c r="D181" s="6"/>
      <c r="E181" s="6"/>
      <c r="F181" s="6"/>
      <c r="G181" s="41"/>
      <c r="H181" s="6"/>
      <c r="I181" s="6"/>
      <c r="J181" s="6"/>
      <c r="K181" s="6"/>
      <c r="L181" s="6"/>
      <c r="M181" s="6"/>
      <c r="N181" s="59"/>
      <c r="O181" s="6"/>
      <c r="P181" s="59"/>
      <c r="Q181" s="6"/>
      <c r="R181" s="6"/>
      <c r="S181" s="6"/>
      <c r="T181" s="6"/>
      <c r="U181" s="6"/>
      <c r="V181" s="6"/>
      <c r="W181" s="6"/>
      <c r="X181" s="6"/>
      <c r="Y181" s="6"/>
      <c r="Z181" s="6"/>
      <c r="AA181" s="6"/>
      <c r="AB181" s="6"/>
      <c r="AC181" s="6"/>
      <c r="AD181" s="6"/>
      <c r="AE181" s="6"/>
      <c r="AF181" s="6"/>
      <c r="AG181" s="6"/>
      <c r="AH181" s="6"/>
      <c r="AI181" s="6"/>
      <c r="AJ181" s="6"/>
      <c r="AK181" s="6"/>
    </row>
    <row r="182" spans="1:37" ht="15.75" customHeight="1" x14ac:dyDescent="0.35">
      <c r="A182" s="6"/>
      <c r="B182" s="6"/>
      <c r="C182" s="20"/>
      <c r="D182" s="6"/>
      <c r="E182" s="6"/>
      <c r="F182" s="6"/>
      <c r="G182" s="41"/>
      <c r="H182" s="6"/>
      <c r="I182" s="6"/>
      <c r="J182" s="6"/>
      <c r="K182" s="6"/>
      <c r="L182" s="6"/>
      <c r="M182" s="6"/>
      <c r="N182" s="59"/>
      <c r="O182" s="6"/>
      <c r="P182" s="59"/>
      <c r="Q182" s="6"/>
      <c r="R182" s="6"/>
      <c r="S182" s="6"/>
      <c r="T182" s="6"/>
      <c r="U182" s="6"/>
      <c r="V182" s="6"/>
      <c r="W182" s="6"/>
      <c r="X182" s="6"/>
      <c r="Y182" s="6"/>
      <c r="Z182" s="6"/>
      <c r="AA182" s="6"/>
      <c r="AB182" s="6"/>
      <c r="AC182" s="6"/>
      <c r="AD182" s="6"/>
      <c r="AE182" s="6"/>
      <c r="AF182" s="6"/>
      <c r="AG182" s="6"/>
      <c r="AH182" s="6"/>
      <c r="AI182" s="6"/>
      <c r="AJ182" s="6"/>
      <c r="AK182" s="6"/>
    </row>
    <row r="183" spans="1:37" ht="15.75" customHeight="1" x14ac:dyDescent="0.35">
      <c r="A183" s="6"/>
      <c r="B183" s="6"/>
      <c r="C183" s="20"/>
      <c r="D183" s="6"/>
      <c r="E183" s="6"/>
      <c r="F183" s="6"/>
      <c r="G183" s="41"/>
      <c r="H183" s="6"/>
      <c r="I183" s="6"/>
      <c r="J183" s="6"/>
      <c r="K183" s="6"/>
      <c r="L183" s="6"/>
      <c r="M183" s="6"/>
      <c r="N183" s="59"/>
      <c r="O183" s="6"/>
      <c r="P183" s="59"/>
      <c r="Q183" s="6"/>
      <c r="R183" s="6"/>
      <c r="S183" s="6"/>
      <c r="T183" s="6"/>
      <c r="U183" s="6"/>
      <c r="V183" s="6"/>
      <c r="W183" s="6"/>
      <c r="X183" s="6"/>
      <c r="Y183" s="6"/>
      <c r="Z183" s="6"/>
      <c r="AA183" s="6"/>
      <c r="AB183" s="6"/>
      <c r="AC183" s="6"/>
      <c r="AD183" s="6"/>
      <c r="AE183" s="6"/>
      <c r="AF183" s="6"/>
      <c r="AG183" s="6"/>
      <c r="AH183" s="6"/>
      <c r="AI183" s="6"/>
      <c r="AJ183" s="6"/>
      <c r="AK183" s="6"/>
    </row>
    <row r="184" spans="1:37" ht="15.75" customHeight="1" x14ac:dyDescent="0.35">
      <c r="A184" s="6"/>
      <c r="B184" s="6"/>
      <c r="C184" s="20"/>
      <c r="D184" s="6"/>
      <c r="E184" s="6"/>
      <c r="F184" s="6"/>
      <c r="G184" s="41"/>
      <c r="H184" s="6"/>
      <c r="I184" s="6"/>
      <c r="J184" s="6"/>
      <c r="K184" s="6"/>
      <c r="L184" s="6"/>
      <c r="M184" s="6"/>
      <c r="N184" s="59"/>
      <c r="O184" s="6"/>
      <c r="P184" s="59"/>
      <c r="Q184" s="6"/>
      <c r="R184" s="6"/>
      <c r="S184" s="6"/>
      <c r="T184" s="6"/>
      <c r="U184" s="6"/>
      <c r="V184" s="6"/>
      <c r="W184" s="6"/>
      <c r="X184" s="6"/>
      <c r="Y184" s="6"/>
      <c r="Z184" s="6"/>
      <c r="AA184" s="6"/>
      <c r="AB184" s="6"/>
      <c r="AC184" s="6"/>
      <c r="AD184" s="6"/>
      <c r="AE184" s="6"/>
      <c r="AF184" s="6"/>
      <c r="AG184" s="6"/>
      <c r="AH184" s="6"/>
      <c r="AI184" s="6"/>
      <c r="AJ184" s="6"/>
      <c r="AK184" s="6"/>
    </row>
    <row r="185" spans="1:37" ht="15.75" customHeight="1" x14ac:dyDescent="0.35">
      <c r="A185" s="6"/>
      <c r="B185" s="6"/>
      <c r="C185" s="20"/>
      <c r="D185" s="6"/>
      <c r="E185" s="6"/>
      <c r="F185" s="6"/>
      <c r="G185" s="41"/>
      <c r="H185" s="6"/>
      <c r="I185" s="6"/>
      <c r="J185" s="6"/>
      <c r="K185" s="6"/>
      <c r="L185" s="6"/>
      <c r="M185" s="6"/>
      <c r="N185" s="59"/>
      <c r="O185" s="6"/>
      <c r="P185" s="59"/>
      <c r="Q185" s="6"/>
      <c r="R185" s="6"/>
      <c r="S185" s="6"/>
      <c r="T185" s="6"/>
      <c r="U185" s="6"/>
      <c r="V185" s="6"/>
      <c r="W185" s="6"/>
      <c r="X185" s="6"/>
      <c r="Y185" s="6"/>
      <c r="Z185" s="6"/>
      <c r="AA185" s="6"/>
      <c r="AB185" s="6"/>
      <c r="AC185" s="6"/>
      <c r="AD185" s="6"/>
      <c r="AE185" s="6"/>
      <c r="AF185" s="6"/>
      <c r="AG185" s="6"/>
      <c r="AH185" s="6"/>
      <c r="AI185" s="6"/>
      <c r="AJ185" s="6"/>
      <c r="AK185" s="6"/>
    </row>
    <row r="186" spans="1:37" ht="15.75" customHeight="1" x14ac:dyDescent="0.35">
      <c r="A186" s="6"/>
      <c r="B186" s="6"/>
      <c r="C186" s="20"/>
      <c r="D186" s="6"/>
      <c r="E186" s="6"/>
      <c r="F186" s="6"/>
      <c r="G186" s="41"/>
      <c r="H186" s="6"/>
      <c r="I186" s="6"/>
      <c r="J186" s="6"/>
      <c r="K186" s="6"/>
      <c r="L186" s="6"/>
      <c r="M186" s="6"/>
      <c r="N186" s="59"/>
      <c r="O186" s="6"/>
      <c r="P186" s="59"/>
      <c r="Q186" s="6"/>
      <c r="R186" s="6"/>
      <c r="S186" s="6"/>
      <c r="T186" s="6"/>
      <c r="U186" s="6"/>
      <c r="V186" s="6"/>
      <c r="W186" s="6"/>
      <c r="X186" s="6"/>
      <c r="Y186" s="6"/>
      <c r="Z186" s="6"/>
      <c r="AA186" s="6"/>
      <c r="AB186" s="6"/>
      <c r="AC186" s="6"/>
      <c r="AD186" s="6"/>
      <c r="AE186" s="6"/>
      <c r="AF186" s="6"/>
      <c r="AG186" s="6"/>
      <c r="AH186" s="6"/>
      <c r="AI186" s="6"/>
      <c r="AJ186" s="6"/>
      <c r="AK186" s="6"/>
    </row>
    <row r="187" spans="1:37" ht="15.75" customHeight="1" x14ac:dyDescent="0.35">
      <c r="A187" s="6"/>
      <c r="B187" s="6"/>
      <c r="C187" s="20"/>
      <c r="D187" s="6"/>
      <c r="E187" s="6"/>
      <c r="F187" s="6"/>
      <c r="G187" s="41"/>
      <c r="H187" s="6"/>
      <c r="I187" s="6"/>
      <c r="J187" s="6"/>
      <c r="K187" s="6"/>
      <c r="L187" s="6"/>
      <c r="M187" s="6"/>
      <c r="N187" s="59"/>
      <c r="O187" s="6"/>
      <c r="P187" s="59"/>
      <c r="Q187" s="6"/>
      <c r="R187" s="6"/>
      <c r="S187" s="6"/>
      <c r="T187" s="6"/>
      <c r="U187" s="6"/>
      <c r="V187" s="6"/>
      <c r="W187" s="6"/>
      <c r="X187" s="6"/>
      <c r="Y187" s="6"/>
      <c r="Z187" s="6"/>
      <c r="AA187" s="6"/>
      <c r="AB187" s="6"/>
      <c r="AC187" s="6"/>
      <c r="AD187" s="6"/>
      <c r="AE187" s="6"/>
      <c r="AF187" s="6"/>
      <c r="AG187" s="6"/>
      <c r="AH187" s="6"/>
      <c r="AI187" s="6"/>
      <c r="AJ187" s="6"/>
      <c r="AK187" s="6"/>
    </row>
    <row r="188" spans="1:37" ht="15.75" customHeight="1" x14ac:dyDescent="0.35">
      <c r="A188" s="6"/>
      <c r="B188" s="6"/>
      <c r="C188" s="20"/>
      <c r="D188" s="6"/>
      <c r="E188" s="6"/>
      <c r="F188" s="6"/>
      <c r="G188" s="41"/>
      <c r="H188" s="6"/>
      <c r="I188" s="6"/>
      <c r="J188" s="6"/>
      <c r="K188" s="6"/>
      <c r="L188" s="6"/>
      <c r="M188" s="6"/>
      <c r="N188" s="59"/>
      <c r="O188" s="6"/>
      <c r="P188" s="59"/>
      <c r="Q188" s="6"/>
      <c r="R188" s="6"/>
      <c r="S188" s="6"/>
      <c r="T188" s="6"/>
      <c r="U188" s="6"/>
      <c r="V188" s="6"/>
      <c r="W188" s="6"/>
      <c r="X188" s="6"/>
      <c r="Y188" s="6"/>
      <c r="Z188" s="6"/>
      <c r="AA188" s="6"/>
      <c r="AB188" s="6"/>
      <c r="AC188" s="6"/>
      <c r="AD188" s="6"/>
      <c r="AE188" s="6"/>
      <c r="AF188" s="6"/>
      <c r="AG188" s="6"/>
      <c r="AH188" s="6"/>
      <c r="AI188" s="6"/>
      <c r="AJ188" s="6"/>
      <c r="AK188" s="6"/>
    </row>
    <row r="189" spans="1:37" ht="15.75" customHeight="1" x14ac:dyDescent="0.35">
      <c r="A189" s="6"/>
      <c r="B189" s="6"/>
      <c r="C189" s="20"/>
      <c r="D189" s="6"/>
      <c r="E189" s="6"/>
      <c r="F189" s="6"/>
      <c r="G189" s="41"/>
      <c r="H189" s="6"/>
      <c r="I189" s="6"/>
      <c r="J189" s="6"/>
      <c r="K189" s="6"/>
      <c r="L189" s="6"/>
      <c r="M189" s="6"/>
      <c r="N189" s="59"/>
      <c r="O189" s="6"/>
      <c r="P189" s="59"/>
      <c r="Q189" s="6"/>
      <c r="R189" s="6"/>
      <c r="S189" s="6"/>
      <c r="T189" s="6"/>
      <c r="U189" s="6"/>
      <c r="V189" s="6"/>
      <c r="W189" s="6"/>
      <c r="X189" s="6"/>
      <c r="Y189" s="6"/>
      <c r="Z189" s="6"/>
      <c r="AA189" s="6"/>
      <c r="AB189" s="6"/>
      <c r="AC189" s="6"/>
      <c r="AD189" s="6"/>
      <c r="AE189" s="6"/>
      <c r="AF189" s="6"/>
      <c r="AG189" s="6"/>
      <c r="AH189" s="6"/>
      <c r="AI189" s="6"/>
      <c r="AJ189" s="6"/>
      <c r="AK189" s="6"/>
    </row>
    <row r="190" spans="1:37" ht="15.75" customHeight="1" x14ac:dyDescent="0.35">
      <c r="A190" s="6"/>
      <c r="B190" s="6"/>
      <c r="C190" s="20"/>
      <c r="D190" s="6"/>
      <c r="E190" s="6"/>
      <c r="F190" s="6"/>
      <c r="G190" s="41"/>
      <c r="H190" s="6"/>
      <c r="I190" s="6"/>
      <c r="J190" s="6"/>
      <c r="K190" s="6"/>
      <c r="L190" s="6"/>
      <c r="M190" s="6"/>
      <c r="N190" s="59"/>
      <c r="O190" s="6"/>
      <c r="P190" s="59"/>
      <c r="Q190" s="6"/>
      <c r="R190" s="6"/>
      <c r="S190" s="6"/>
      <c r="T190" s="6"/>
      <c r="U190" s="6"/>
      <c r="V190" s="6"/>
      <c r="W190" s="6"/>
      <c r="X190" s="6"/>
      <c r="Y190" s="6"/>
      <c r="Z190" s="6"/>
      <c r="AA190" s="6"/>
      <c r="AB190" s="6"/>
      <c r="AC190" s="6"/>
      <c r="AD190" s="6"/>
      <c r="AE190" s="6"/>
      <c r="AF190" s="6"/>
      <c r="AG190" s="6"/>
      <c r="AH190" s="6"/>
      <c r="AI190" s="6"/>
      <c r="AJ190" s="6"/>
      <c r="AK190" s="6"/>
    </row>
    <row r="191" spans="1:37" ht="15.75" customHeight="1" x14ac:dyDescent="0.35">
      <c r="A191" s="6"/>
      <c r="B191" s="6"/>
      <c r="C191" s="20"/>
      <c r="D191" s="6"/>
      <c r="E191" s="6"/>
      <c r="F191" s="6"/>
      <c r="G191" s="41"/>
      <c r="H191" s="6"/>
      <c r="I191" s="6"/>
      <c r="J191" s="6"/>
      <c r="K191" s="6"/>
      <c r="L191" s="6"/>
      <c r="M191" s="6"/>
      <c r="N191" s="59"/>
      <c r="O191" s="6"/>
      <c r="P191" s="59"/>
      <c r="Q191" s="6"/>
      <c r="R191" s="6"/>
      <c r="S191" s="6"/>
      <c r="T191" s="6"/>
      <c r="U191" s="6"/>
      <c r="V191" s="6"/>
      <c r="W191" s="6"/>
      <c r="X191" s="6"/>
      <c r="Y191" s="6"/>
      <c r="Z191" s="6"/>
      <c r="AA191" s="6"/>
      <c r="AB191" s="6"/>
      <c r="AC191" s="6"/>
      <c r="AD191" s="6"/>
      <c r="AE191" s="6"/>
      <c r="AF191" s="6"/>
      <c r="AG191" s="6"/>
      <c r="AH191" s="6"/>
      <c r="AI191" s="6"/>
      <c r="AJ191" s="6"/>
      <c r="AK191" s="6"/>
    </row>
    <row r="192" spans="1:37" ht="15.75" customHeight="1" x14ac:dyDescent="0.35">
      <c r="A192" s="6"/>
      <c r="B192" s="6"/>
      <c r="C192" s="20"/>
      <c r="D192" s="6"/>
      <c r="E192" s="6"/>
      <c r="F192" s="6"/>
      <c r="G192" s="41"/>
      <c r="H192" s="6"/>
      <c r="I192" s="6"/>
      <c r="J192" s="6"/>
      <c r="K192" s="6"/>
      <c r="L192" s="6"/>
      <c r="M192" s="6"/>
      <c r="N192" s="59"/>
      <c r="O192" s="6"/>
      <c r="P192" s="59"/>
      <c r="Q192" s="6"/>
      <c r="R192" s="6"/>
      <c r="S192" s="6"/>
      <c r="T192" s="6"/>
      <c r="U192" s="6"/>
      <c r="V192" s="6"/>
      <c r="W192" s="6"/>
      <c r="X192" s="6"/>
      <c r="Y192" s="6"/>
      <c r="Z192" s="6"/>
      <c r="AA192" s="6"/>
      <c r="AB192" s="6"/>
      <c r="AC192" s="6"/>
      <c r="AD192" s="6"/>
      <c r="AE192" s="6"/>
      <c r="AF192" s="6"/>
      <c r="AG192" s="6"/>
      <c r="AH192" s="6"/>
      <c r="AI192" s="6"/>
      <c r="AJ192" s="6"/>
      <c r="AK192" s="6"/>
    </row>
    <row r="193" spans="1:37" ht="15.75" customHeight="1" x14ac:dyDescent="0.35">
      <c r="A193" s="6"/>
      <c r="B193" s="6"/>
      <c r="C193" s="20"/>
      <c r="D193" s="6"/>
      <c r="E193" s="6"/>
      <c r="F193" s="6"/>
      <c r="G193" s="41"/>
      <c r="H193" s="6"/>
      <c r="I193" s="6"/>
      <c r="J193" s="6"/>
      <c r="K193" s="6"/>
      <c r="L193" s="6"/>
      <c r="M193" s="6"/>
      <c r="N193" s="59"/>
      <c r="O193" s="6"/>
      <c r="P193" s="59"/>
      <c r="Q193" s="6"/>
      <c r="R193" s="6"/>
      <c r="S193" s="6"/>
      <c r="T193" s="6"/>
      <c r="U193" s="6"/>
      <c r="V193" s="6"/>
      <c r="W193" s="6"/>
      <c r="X193" s="6"/>
      <c r="Y193" s="6"/>
      <c r="Z193" s="6"/>
      <c r="AA193" s="6"/>
      <c r="AB193" s="6"/>
      <c r="AC193" s="6"/>
      <c r="AD193" s="6"/>
      <c r="AE193" s="6"/>
      <c r="AF193" s="6"/>
      <c r="AG193" s="6"/>
      <c r="AH193" s="6"/>
      <c r="AI193" s="6"/>
      <c r="AJ193" s="6"/>
      <c r="AK193" s="6"/>
    </row>
    <row r="194" spans="1:37" ht="15.75" customHeight="1" x14ac:dyDescent="0.35">
      <c r="A194" s="6"/>
      <c r="B194" s="6"/>
      <c r="C194" s="20"/>
      <c r="D194" s="6"/>
      <c r="E194" s="6"/>
      <c r="F194" s="6"/>
      <c r="G194" s="41"/>
      <c r="H194" s="6"/>
      <c r="I194" s="6"/>
      <c r="J194" s="6"/>
      <c r="K194" s="6"/>
      <c r="L194" s="6"/>
      <c r="M194" s="6"/>
      <c r="N194" s="59"/>
      <c r="O194" s="6"/>
      <c r="P194" s="59"/>
      <c r="Q194" s="6"/>
      <c r="R194" s="6"/>
      <c r="S194" s="6"/>
      <c r="T194" s="6"/>
      <c r="U194" s="6"/>
      <c r="V194" s="6"/>
      <c r="W194" s="6"/>
      <c r="X194" s="6"/>
      <c r="Y194" s="6"/>
      <c r="Z194" s="6"/>
      <c r="AA194" s="6"/>
      <c r="AB194" s="6"/>
      <c r="AC194" s="6"/>
      <c r="AD194" s="6"/>
      <c r="AE194" s="6"/>
      <c r="AF194" s="6"/>
      <c r="AG194" s="6"/>
      <c r="AH194" s="6"/>
      <c r="AI194" s="6"/>
      <c r="AJ194" s="6"/>
      <c r="AK194" s="6"/>
    </row>
    <row r="195" spans="1:37" ht="15.75" customHeight="1" x14ac:dyDescent="0.35">
      <c r="A195" s="6"/>
      <c r="B195" s="6"/>
      <c r="C195" s="20"/>
      <c r="D195" s="6"/>
      <c r="E195" s="6"/>
      <c r="F195" s="6"/>
      <c r="G195" s="41"/>
      <c r="H195" s="6"/>
      <c r="I195" s="6"/>
      <c r="J195" s="6"/>
      <c r="K195" s="6"/>
      <c r="L195" s="6"/>
      <c r="M195" s="6"/>
      <c r="N195" s="59"/>
      <c r="O195" s="6"/>
      <c r="P195" s="59"/>
      <c r="Q195" s="6"/>
      <c r="R195" s="6"/>
      <c r="S195" s="6"/>
      <c r="T195" s="6"/>
      <c r="U195" s="6"/>
      <c r="V195" s="6"/>
      <c r="W195" s="6"/>
      <c r="X195" s="6"/>
      <c r="Y195" s="6"/>
      <c r="Z195" s="6"/>
      <c r="AA195" s="6"/>
      <c r="AB195" s="6"/>
      <c r="AC195" s="6"/>
      <c r="AD195" s="6"/>
      <c r="AE195" s="6"/>
      <c r="AF195" s="6"/>
      <c r="AG195" s="6"/>
      <c r="AH195" s="6"/>
      <c r="AI195" s="6"/>
      <c r="AJ195" s="6"/>
      <c r="AK195" s="6"/>
    </row>
    <row r="196" spans="1:37" ht="15.75" customHeight="1" x14ac:dyDescent="0.35">
      <c r="A196" s="6"/>
      <c r="B196" s="6"/>
      <c r="C196" s="20"/>
      <c r="D196" s="6"/>
      <c r="E196" s="6"/>
      <c r="F196" s="6"/>
      <c r="G196" s="41"/>
      <c r="H196" s="6"/>
      <c r="I196" s="6"/>
      <c r="J196" s="6"/>
      <c r="K196" s="6"/>
      <c r="L196" s="6"/>
      <c r="M196" s="6"/>
      <c r="N196" s="59"/>
      <c r="O196" s="6"/>
      <c r="P196" s="59"/>
      <c r="Q196" s="6"/>
      <c r="R196" s="6"/>
      <c r="S196" s="6"/>
      <c r="T196" s="6"/>
      <c r="U196" s="6"/>
      <c r="V196" s="6"/>
      <c r="W196" s="6"/>
      <c r="X196" s="6"/>
      <c r="Y196" s="6"/>
      <c r="Z196" s="6"/>
      <c r="AA196" s="6"/>
      <c r="AB196" s="6"/>
      <c r="AC196" s="6"/>
      <c r="AD196" s="6"/>
      <c r="AE196" s="6"/>
      <c r="AF196" s="6"/>
      <c r="AG196" s="6"/>
      <c r="AH196" s="6"/>
      <c r="AI196" s="6"/>
      <c r="AJ196" s="6"/>
      <c r="AK196" s="6"/>
    </row>
    <row r="197" spans="1:37" ht="15.75" customHeight="1" x14ac:dyDescent="0.35">
      <c r="A197" s="6"/>
      <c r="B197" s="6"/>
      <c r="C197" s="20"/>
      <c r="D197" s="6"/>
      <c r="E197" s="6"/>
      <c r="F197" s="6"/>
      <c r="G197" s="41"/>
      <c r="H197" s="6"/>
      <c r="I197" s="6"/>
      <c r="J197" s="6"/>
      <c r="K197" s="6"/>
      <c r="L197" s="6"/>
      <c r="M197" s="6"/>
      <c r="N197" s="59"/>
      <c r="O197" s="6"/>
      <c r="P197" s="59"/>
      <c r="Q197" s="6"/>
      <c r="R197" s="6"/>
      <c r="S197" s="6"/>
      <c r="T197" s="6"/>
      <c r="U197" s="6"/>
      <c r="V197" s="6"/>
      <c r="W197" s="6"/>
      <c r="X197" s="6"/>
      <c r="Y197" s="6"/>
      <c r="Z197" s="6"/>
      <c r="AA197" s="6"/>
      <c r="AB197" s="6"/>
      <c r="AC197" s="6"/>
      <c r="AD197" s="6"/>
      <c r="AE197" s="6"/>
      <c r="AF197" s="6"/>
      <c r="AG197" s="6"/>
      <c r="AH197" s="6"/>
      <c r="AI197" s="6"/>
      <c r="AJ197" s="6"/>
      <c r="AK197" s="6"/>
    </row>
    <row r="198" spans="1:37" ht="15.75" customHeight="1" x14ac:dyDescent="0.35">
      <c r="A198" s="6"/>
      <c r="B198" s="6"/>
      <c r="C198" s="20"/>
      <c r="D198" s="6"/>
      <c r="E198" s="6"/>
      <c r="F198" s="6"/>
      <c r="G198" s="41"/>
      <c r="H198" s="6"/>
      <c r="I198" s="6"/>
      <c r="J198" s="6"/>
      <c r="K198" s="6"/>
      <c r="L198" s="6"/>
      <c r="M198" s="6"/>
      <c r="N198" s="59"/>
      <c r="O198" s="6"/>
      <c r="P198" s="59"/>
      <c r="Q198" s="6"/>
      <c r="R198" s="6"/>
      <c r="S198" s="6"/>
      <c r="T198" s="6"/>
      <c r="U198" s="6"/>
      <c r="V198" s="6"/>
      <c r="W198" s="6"/>
      <c r="X198" s="6"/>
      <c r="Y198" s="6"/>
      <c r="Z198" s="6"/>
      <c r="AA198" s="6"/>
      <c r="AB198" s="6"/>
      <c r="AC198" s="6"/>
      <c r="AD198" s="6"/>
      <c r="AE198" s="6"/>
      <c r="AF198" s="6"/>
      <c r="AG198" s="6"/>
      <c r="AH198" s="6"/>
      <c r="AI198" s="6"/>
      <c r="AJ198" s="6"/>
      <c r="AK198" s="6"/>
    </row>
    <row r="199" spans="1:37" ht="15.75" customHeight="1" x14ac:dyDescent="0.35">
      <c r="A199" s="6"/>
      <c r="B199" s="6"/>
      <c r="C199" s="20"/>
      <c r="D199" s="6"/>
      <c r="E199" s="6"/>
      <c r="F199" s="6"/>
      <c r="G199" s="41"/>
      <c r="H199" s="6"/>
      <c r="I199" s="6"/>
      <c r="J199" s="6"/>
      <c r="K199" s="6"/>
      <c r="L199" s="6"/>
      <c r="M199" s="6"/>
      <c r="N199" s="59"/>
      <c r="O199" s="6"/>
      <c r="P199" s="59"/>
      <c r="Q199" s="6"/>
      <c r="R199" s="6"/>
      <c r="S199" s="6"/>
      <c r="T199" s="6"/>
      <c r="U199" s="6"/>
      <c r="V199" s="6"/>
      <c r="W199" s="6"/>
      <c r="X199" s="6"/>
      <c r="Y199" s="6"/>
      <c r="Z199" s="6"/>
      <c r="AA199" s="6"/>
      <c r="AB199" s="6"/>
      <c r="AC199" s="6"/>
      <c r="AD199" s="6"/>
      <c r="AE199" s="6"/>
      <c r="AF199" s="6"/>
      <c r="AG199" s="6"/>
      <c r="AH199" s="6"/>
      <c r="AI199" s="6"/>
      <c r="AJ199" s="6"/>
      <c r="AK199" s="6"/>
    </row>
    <row r="200" spans="1:37" ht="15.75" customHeight="1" x14ac:dyDescent="0.35">
      <c r="A200" s="6"/>
      <c r="B200" s="6"/>
      <c r="C200" s="20"/>
      <c r="D200" s="6"/>
      <c r="E200" s="6"/>
      <c r="F200" s="6"/>
      <c r="G200" s="41"/>
      <c r="H200" s="6"/>
      <c r="I200" s="6"/>
      <c r="J200" s="6"/>
      <c r="K200" s="6"/>
      <c r="L200" s="6"/>
      <c r="M200" s="6"/>
      <c r="N200" s="59"/>
      <c r="O200" s="6"/>
      <c r="P200" s="59"/>
      <c r="Q200" s="6"/>
      <c r="R200" s="6"/>
      <c r="S200" s="6"/>
      <c r="T200" s="6"/>
      <c r="U200" s="6"/>
      <c r="V200" s="6"/>
      <c r="W200" s="6"/>
      <c r="X200" s="6"/>
      <c r="Y200" s="6"/>
      <c r="Z200" s="6"/>
      <c r="AA200" s="6"/>
      <c r="AB200" s="6"/>
      <c r="AC200" s="6"/>
      <c r="AD200" s="6"/>
      <c r="AE200" s="6"/>
      <c r="AF200" s="6"/>
      <c r="AG200" s="6"/>
      <c r="AH200" s="6"/>
      <c r="AI200" s="6"/>
      <c r="AJ200" s="6"/>
      <c r="AK200" s="6"/>
    </row>
    <row r="201" spans="1:37" ht="15.75" customHeight="1" x14ac:dyDescent="0.35">
      <c r="A201" s="6"/>
      <c r="B201" s="6"/>
      <c r="C201" s="20"/>
      <c r="D201" s="6"/>
      <c r="E201" s="6"/>
      <c r="F201" s="6"/>
      <c r="G201" s="41"/>
      <c r="H201" s="6"/>
      <c r="I201" s="6"/>
      <c r="J201" s="6"/>
      <c r="K201" s="6"/>
      <c r="L201" s="6"/>
      <c r="M201" s="6"/>
      <c r="N201" s="59"/>
      <c r="O201" s="6"/>
      <c r="P201" s="59"/>
      <c r="Q201" s="6"/>
      <c r="R201" s="6"/>
      <c r="S201" s="6"/>
      <c r="T201" s="6"/>
      <c r="U201" s="6"/>
      <c r="V201" s="6"/>
      <c r="W201" s="6"/>
      <c r="X201" s="6"/>
      <c r="Y201" s="6"/>
      <c r="Z201" s="6"/>
      <c r="AA201" s="6"/>
      <c r="AB201" s="6"/>
      <c r="AC201" s="6"/>
      <c r="AD201" s="6"/>
      <c r="AE201" s="6"/>
      <c r="AF201" s="6"/>
      <c r="AG201" s="6"/>
      <c r="AH201" s="6"/>
      <c r="AI201" s="6"/>
      <c r="AJ201" s="6"/>
      <c r="AK201" s="6"/>
    </row>
    <row r="202" spans="1:37" ht="15.75" customHeight="1" x14ac:dyDescent="0.35">
      <c r="A202" s="6"/>
      <c r="B202" s="6"/>
      <c r="C202" s="20"/>
      <c r="D202" s="6"/>
      <c r="E202" s="6"/>
      <c r="F202" s="6"/>
      <c r="G202" s="41"/>
      <c r="H202" s="6"/>
      <c r="I202" s="6"/>
      <c r="J202" s="6"/>
      <c r="K202" s="6"/>
      <c r="L202" s="6"/>
      <c r="M202" s="6"/>
      <c r="N202" s="59"/>
      <c r="O202" s="6"/>
      <c r="P202" s="59"/>
      <c r="Q202" s="6"/>
      <c r="R202" s="6"/>
      <c r="S202" s="6"/>
      <c r="T202" s="6"/>
      <c r="U202" s="6"/>
      <c r="V202" s="6"/>
      <c r="W202" s="6"/>
      <c r="X202" s="6"/>
      <c r="Y202" s="6"/>
      <c r="Z202" s="6"/>
      <c r="AA202" s="6"/>
      <c r="AB202" s="6"/>
      <c r="AC202" s="6"/>
      <c r="AD202" s="6"/>
      <c r="AE202" s="6"/>
      <c r="AF202" s="6"/>
      <c r="AG202" s="6"/>
      <c r="AH202" s="6"/>
      <c r="AI202" s="6"/>
      <c r="AJ202" s="6"/>
      <c r="AK202" s="6"/>
    </row>
    <row r="203" spans="1:37" ht="15.75" customHeight="1" x14ac:dyDescent="0.35">
      <c r="A203" s="6"/>
      <c r="B203" s="6"/>
      <c r="C203" s="20"/>
      <c r="D203" s="6"/>
      <c r="E203" s="6"/>
      <c r="F203" s="6"/>
      <c r="G203" s="41"/>
      <c r="H203" s="6"/>
      <c r="I203" s="6"/>
      <c r="J203" s="6"/>
      <c r="K203" s="6"/>
      <c r="L203" s="6"/>
      <c r="M203" s="6"/>
      <c r="N203" s="59"/>
      <c r="O203" s="6"/>
      <c r="P203" s="59"/>
      <c r="Q203" s="6"/>
      <c r="R203" s="6"/>
      <c r="S203" s="6"/>
      <c r="T203" s="6"/>
      <c r="U203" s="6"/>
      <c r="V203" s="6"/>
      <c r="W203" s="6"/>
      <c r="X203" s="6"/>
      <c r="Y203" s="6"/>
      <c r="Z203" s="6"/>
      <c r="AA203" s="6"/>
      <c r="AB203" s="6"/>
      <c r="AC203" s="6"/>
      <c r="AD203" s="6"/>
      <c r="AE203" s="6"/>
      <c r="AF203" s="6"/>
      <c r="AG203" s="6"/>
      <c r="AH203" s="6"/>
      <c r="AI203" s="6"/>
      <c r="AJ203" s="6"/>
      <c r="AK203" s="6"/>
    </row>
    <row r="204" spans="1:37" ht="15.75" customHeight="1" x14ac:dyDescent="0.35">
      <c r="A204" s="6"/>
      <c r="B204" s="6"/>
      <c r="C204" s="20"/>
      <c r="D204" s="6"/>
      <c r="E204" s="6"/>
      <c r="F204" s="6"/>
      <c r="G204" s="41"/>
      <c r="H204" s="6"/>
      <c r="I204" s="6"/>
      <c r="J204" s="6"/>
      <c r="K204" s="6"/>
      <c r="L204" s="6"/>
      <c r="M204" s="6"/>
      <c r="N204" s="59"/>
      <c r="O204" s="6"/>
      <c r="P204" s="59"/>
      <c r="Q204" s="6"/>
      <c r="R204" s="6"/>
      <c r="S204" s="6"/>
      <c r="T204" s="6"/>
      <c r="U204" s="6"/>
      <c r="V204" s="6"/>
      <c r="W204" s="6"/>
      <c r="X204" s="6"/>
      <c r="Y204" s="6"/>
      <c r="Z204" s="6"/>
      <c r="AA204" s="6"/>
      <c r="AB204" s="6"/>
      <c r="AC204" s="6"/>
      <c r="AD204" s="6"/>
      <c r="AE204" s="6"/>
      <c r="AF204" s="6"/>
      <c r="AG204" s="6"/>
      <c r="AH204" s="6"/>
      <c r="AI204" s="6"/>
      <c r="AJ204" s="6"/>
      <c r="AK204" s="6"/>
    </row>
    <row r="205" spans="1:37" ht="15.75" customHeight="1" x14ac:dyDescent="0.35">
      <c r="A205" s="6"/>
      <c r="B205" s="6"/>
      <c r="C205" s="20"/>
      <c r="D205" s="6"/>
      <c r="E205" s="6"/>
      <c r="F205" s="6"/>
      <c r="G205" s="41"/>
      <c r="H205" s="6"/>
      <c r="I205" s="6"/>
      <c r="J205" s="6"/>
      <c r="K205" s="6"/>
      <c r="L205" s="6"/>
      <c r="M205" s="6"/>
      <c r="N205" s="59"/>
      <c r="O205" s="6"/>
      <c r="P205" s="59"/>
      <c r="Q205" s="6"/>
      <c r="R205" s="6"/>
      <c r="S205" s="6"/>
      <c r="T205" s="6"/>
      <c r="U205" s="6"/>
      <c r="V205" s="6"/>
      <c r="W205" s="6"/>
      <c r="X205" s="6"/>
      <c r="Y205" s="6"/>
      <c r="Z205" s="6"/>
      <c r="AA205" s="6"/>
      <c r="AB205" s="6"/>
      <c r="AC205" s="6"/>
      <c r="AD205" s="6"/>
      <c r="AE205" s="6"/>
      <c r="AF205" s="6"/>
      <c r="AG205" s="6"/>
      <c r="AH205" s="6"/>
      <c r="AI205" s="6"/>
      <c r="AJ205" s="6"/>
      <c r="AK205" s="6"/>
    </row>
    <row r="206" spans="1:37" ht="15.75" customHeight="1" x14ac:dyDescent="0.35">
      <c r="A206" s="6"/>
      <c r="B206" s="6"/>
      <c r="C206" s="20"/>
      <c r="D206" s="6"/>
      <c r="E206" s="6"/>
      <c r="F206" s="6"/>
      <c r="G206" s="41"/>
      <c r="H206" s="6"/>
      <c r="I206" s="6"/>
      <c r="J206" s="6"/>
      <c r="K206" s="6"/>
      <c r="L206" s="6"/>
      <c r="M206" s="6"/>
      <c r="N206" s="59"/>
      <c r="O206" s="6"/>
      <c r="P206" s="59"/>
      <c r="Q206" s="6"/>
      <c r="R206" s="6"/>
      <c r="S206" s="6"/>
      <c r="T206" s="6"/>
      <c r="U206" s="6"/>
      <c r="V206" s="6"/>
      <c r="W206" s="6"/>
      <c r="X206" s="6"/>
      <c r="Y206" s="6"/>
      <c r="Z206" s="6"/>
      <c r="AA206" s="6"/>
      <c r="AB206" s="6"/>
      <c r="AC206" s="6"/>
      <c r="AD206" s="6"/>
      <c r="AE206" s="6"/>
      <c r="AF206" s="6"/>
      <c r="AG206" s="6"/>
      <c r="AH206" s="6"/>
      <c r="AI206" s="6"/>
      <c r="AJ206" s="6"/>
      <c r="AK206" s="6"/>
    </row>
    <row r="207" spans="1:37" ht="15.75" customHeight="1" x14ac:dyDescent="0.35">
      <c r="A207" s="6"/>
      <c r="B207" s="6"/>
      <c r="C207" s="20"/>
      <c r="D207" s="6"/>
      <c r="E207" s="6"/>
      <c r="F207" s="6"/>
      <c r="G207" s="41"/>
      <c r="H207" s="6"/>
      <c r="I207" s="6"/>
      <c r="J207" s="6"/>
      <c r="K207" s="6"/>
      <c r="L207" s="6"/>
      <c r="M207" s="6"/>
      <c r="N207" s="59"/>
      <c r="O207" s="6"/>
      <c r="P207" s="59"/>
      <c r="Q207" s="6"/>
      <c r="R207" s="6"/>
      <c r="S207" s="6"/>
      <c r="T207" s="6"/>
      <c r="U207" s="6"/>
      <c r="V207" s="6"/>
      <c r="W207" s="6"/>
      <c r="X207" s="6"/>
      <c r="Y207" s="6"/>
      <c r="Z207" s="6"/>
      <c r="AA207" s="6"/>
      <c r="AB207" s="6"/>
      <c r="AC207" s="6"/>
      <c r="AD207" s="6"/>
      <c r="AE207" s="6"/>
      <c r="AF207" s="6"/>
      <c r="AG207" s="6"/>
      <c r="AH207" s="6"/>
      <c r="AI207" s="6"/>
      <c r="AJ207" s="6"/>
      <c r="AK207" s="6"/>
    </row>
    <row r="208" spans="1:37" ht="15.75" customHeight="1" x14ac:dyDescent="0.35">
      <c r="A208" s="6"/>
      <c r="B208" s="6"/>
      <c r="C208" s="20"/>
      <c r="D208" s="6"/>
      <c r="E208" s="6"/>
      <c r="F208" s="6"/>
      <c r="G208" s="41"/>
      <c r="H208" s="6"/>
      <c r="I208" s="6"/>
      <c r="J208" s="6"/>
      <c r="K208" s="6"/>
      <c r="L208" s="6"/>
      <c r="M208" s="6"/>
      <c r="N208" s="59"/>
      <c r="O208" s="6"/>
      <c r="P208" s="59"/>
      <c r="Q208" s="6"/>
      <c r="R208" s="6"/>
      <c r="S208" s="6"/>
      <c r="T208" s="6"/>
      <c r="U208" s="6"/>
      <c r="V208" s="6"/>
      <c r="W208" s="6"/>
      <c r="X208" s="6"/>
      <c r="Y208" s="6"/>
      <c r="Z208" s="6"/>
      <c r="AA208" s="6"/>
      <c r="AB208" s="6"/>
      <c r="AC208" s="6"/>
      <c r="AD208" s="6"/>
      <c r="AE208" s="6"/>
      <c r="AF208" s="6"/>
      <c r="AG208" s="6"/>
      <c r="AH208" s="6"/>
      <c r="AI208" s="6"/>
      <c r="AJ208" s="6"/>
      <c r="AK208" s="6"/>
    </row>
    <row r="209" spans="1:37" ht="15.75" customHeight="1" x14ac:dyDescent="0.35">
      <c r="A209" s="6"/>
      <c r="B209" s="6"/>
      <c r="C209" s="20"/>
      <c r="D209" s="6"/>
      <c r="E209" s="6"/>
      <c r="F209" s="6"/>
      <c r="G209" s="41"/>
      <c r="H209" s="6"/>
      <c r="I209" s="6"/>
      <c r="J209" s="6"/>
      <c r="K209" s="6"/>
      <c r="L209" s="6"/>
      <c r="M209" s="6"/>
      <c r="N209" s="59"/>
      <c r="O209" s="6"/>
      <c r="P209" s="59"/>
      <c r="Q209" s="6"/>
      <c r="R209" s="6"/>
      <c r="S209" s="6"/>
      <c r="T209" s="6"/>
      <c r="U209" s="6"/>
      <c r="V209" s="6"/>
      <c r="W209" s="6"/>
      <c r="X209" s="6"/>
      <c r="Y209" s="6"/>
      <c r="Z209" s="6"/>
      <c r="AA209" s="6"/>
      <c r="AB209" s="6"/>
      <c r="AC209" s="6"/>
      <c r="AD209" s="6"/>
      <c r="AE209" s="6"/>
      <c r="AF209" s="6"/>
      <c r="AG209" s="6"/>
      <c r="AH209" s="6"/>
      <c r="AI209" s="6"/>
      <c r="AJ209" s="6"/>
      <c r="AK209" s="6"/>
    </row>
    <row r="210" spans="1:37" ht="15.75" customHeight="1" x14ac:dyDescent="0.35">
      <c r="A210" s="6"/>
      <c r="B210" s="6"/>
      <c r="C210" s="20"/>
      <c r="D210" s="6"/>
      <c r="E210" s="6"/>
      <c r="F210" s="6"/>
      <c r="G210" s="41"/>
      <c r="H210" s="6"/>
      <c r="I210" s="6"/>
      <c r="J210" s="6"/>
      <c r="K210" s="6"/>
      <c r="L210" s="6"/>
      <c r="M210" s="6"/>
      <c r="N210" s="59"/>
      <c r="O210" s="6"/>
      <c r="P210" s="59"/>
      <c r="Q210" s="6"/>
      <c r="R210" s="6"/>
      <c r="S210" s="6"/>
      <c r="T210" s="6"/>
      <c r="U210" s="6"/>
      <c r="V210" s="6"/>
      <c r="W210" s="6"/>
      <c r="X210" s="6"/>
      <c r="Y210" s="6"/>
      <c r="Z210" s="6"/>
      <c r="AA210" s="6"/>
      <c r="AB210" s="6"/>
      <c r="AC210" s="6"/>
      <c r="AD210" s="6"/>
      <c r="AE210" s="6"/>
      <c r="AF210" s="6"/>
      <c r="AG210" s="6"/>
      <c r="AH210" s="6"/>
      <c r="AI210" s="6"/>
      <c r="AJ210" s="6"/>
      <c r="AK210" s="6"/>
    </row>
    <row r="211" spans="1:37" ht="15.75" customHeight="1" x14ac:dyDescent="0.35">
      <c r="A211" s="6"/>
      <c r="B211" s="6"/>
      <c r="C211" s="20"/>
      <c r="D211" s="6"/>
      <c r="E211" s="6"/>
      <c r="F211" s="6"/>
      <c r="G211" s="41"/>
      <c r="H211" s="6"/>
      <c r="I211" s="6"/>
      <c r="J211" s="6"/>
      <c r="K211" s="6"/>
      <c r="L211" s="6"/>
      <c r="M211" s="6"/>
      <c r="N211" s="59"/>
      <c r="O211" s="6"/>
      <c r="P211" s="59"/>
      <c r="Q211" s="6"/>
      <c r="R211" s="6"/>
      <c r="S211" s="6"/>
      <c r="T211" s="6"/>
      <c r="U211" s="6"/>
      <c r="V211" s="6"/>
      <c r="W211" s="6"/>
      <c r="X211" s="6"/>
      <c r="Y211" s="6"/>
      <c r="Z211" s="6"/>
      <c r="AA211" s="6"/>
      <c r="AB211" s="6"/>
      <c r="AC211" s="6"/>
      <c r="AD211" s="6"/>
      <c r="AE211" s="6"/>
      <c r="AF211" s="6"/>
      <c r="AG211" s="6"/>
      <c r="AH211" s="6"/>
      <c r="AI211" s="6"/>
      <c r="AJ211" s="6"/>
      <c r="AK211" s="6"/>
    </row>
    <row r="212" spans="1:37" ht="15.75" customHeight="1" x14ac:dyDescent="0.35">
      <c r="A212" s="6"/>
      <c r="B212" s="6"/>
      <c r="C212" s="20"/>
      <c r="D212" s="6"/>
      <c r="E212" s="6"/>
      <c r="F212" s="6"/>
      <c r="G212" s="41"/>
      <c r="H212" s="6"/>
      <c r="I212" s="6"/>
      <c r="J212" s="6"/>
      <c r="K212" s="6"/>
      <c r="L212" s="6"/>
      <c r="M212" s="6"/>
      <c r="N212" s="59"/>
      <c r="O212" s="6"/>
      <c r="P212" s="59"/>
      <c r="Q212" s="6"/>
      <c r="R212" s="6"/>
      <c r="S212" s="6"/>
      <c r="T212" s="6"/>
      <c r="U212" s="6"/>
      <c r="V212" s="6"/>
      <c r="W212" s="6"/>
      <c r="X212" s="6"/>
      <c r="Y212" s="6"/>
      <c r="Z212" s="6"/>
      <c r="AA212" s="6"/>
      <c r="AB212" s="6"/>
      <c r="AC212" s="6"/>
      <c r="AD212" s="6"/>
      <c r="AE212" s="6"/>
      <c r="AF212" s="6"/>
      <c r="AG212" s="6"/>
      <c r="AH212" s="6"/>
      <c r="AI212" s="6"/>
      <c r="AJ212" s="6"/>
      <c r="AK212" s="6"/>
    </row>
    <row r="213" spans="1:37" ht="15.75" customHeight="1" x14ac:dyDescent="0.35">
      <c r="A213" s="6"/>
      <c r="B213" s="6"/>
      <c r="C213" s="20"/>
      <c r="D213" s="6"/>
      <c r="E213" s="6"/>
      <c r="F213" s="6"/>
      <c r="G213" s="41"/>
      <c r="H213" s="6"/>
      <c r="I213" s="6"/>
      <c r="J213" s="6"/>
      <c r="K213" s="6"/>
      <c r="L213" s="6"/>
      <c r="M213" s="6"/>
      <c r="N213" s="59"/>
      <c r="O213" s="6"/>
      <c r="P213" s="59"/>
      <c r="Q213" s="6"/>
      <c r="R213" s="6"/>
      <c r="S213" s="6"/>
      <c r="T213" s="6"/>
      <c r="U213" s="6"/>
      <c r="V213" s="6"/>
      <c r="W213" s="6"/>
      <c r="X213" s="6"/>
      <c r="Y213" s="6"/>
      <c r="Z213" s="6"/>
      <c r="AA213" s="6"/>
      <c r="AB213" s="6"/>
      <c r="AC213" s="6"/>
      <c r="AD213" s="6"/>
      <c r="AE213" s="6"/>
      <c r="AF213" s="6"/>
      <c r="AG213" s="6"/>
      <c r="AH213" s="6"/>
      <c r="AI213" s="6"/>
      <c r="AJ213" s="6"/>
      <c r="AK213" s="6"/>
    </row>
    <row r="214" spans="1:37" ht="15.75" customHeight="1" x14ac:dyDescent="0.35">
      <c r="A214" s="6"/>
      <c r="B214" s="6"/>
      <c r="C214" s="20"/>
      <c r="D214" s="6"/>
      <c r="E214" s="6"/>
      <c r="F214" s="6"/>
      <c r="G214" s="41"/>
      <c r="H214" s="6"/>
      <c r="I214" s="6"/>
      <c r="J214" s="6"/>
      <c r="K214" s="6"/>
      <c r="L214" s="6"/>
      <c r="M214" s="6"/>
      <c r="N214" s="59"/>
      <c r="O214" s="6"/>
      <c r="P214" s="59"/>
      <c r="Q214" s="6"/>
      <c r="R214" s="6"/>
      <c r="S214" s="6"/>
      <c r="T214" s="6"/>
      <c r="U214" s="6"/>
      <c r="V214" s="6"/>
      <c r="W214" s="6"/>
      <c r="X214" s="6"/>
      <c r="Y214" s="6"/>
      <c r="Z214" s="6"/>
      <c r="AA214" s="6"/>
      <c r="AB214" s="6"/>
      <c r="AC214" s="6"/>
      <c r="AD214" s="6"/>
      <c r="AE214" s="6"/>
      <c r="AF214" s="6"/>
      <c r="AG214" s="6"/>
      <c r="AH214" s="6"/>
      <c r="AI214" s="6"/>
      <c r="AJ214" s="6"/>
      <c r="AK214" s="6"/>
    </row>
    <row r="215" spans="1:37" ht="15.75" customHeight="1" x14ac:dyDescent="0.35">
      <c r="A215" s="6"/>
      <c r="B215" s="6"/>
      <c r="C215" s="20"/>
      <c r="D215" s="6"/>
      <c r="E215" s="6"/>
      <c r="F215" s="6"/>
      <c r="G215" s="41"/>
      <c r="H215" s="6"/>
      <c r="I215" s="6"/>
      <c r="J215" s="6"/>
      <c r="K215" s="6"/>
      <c r="L215" s="6"/>
      <c r="M215" s="6"/>
      <c r="N215" s="59"/>
      <c r="O215" s="6"/>
      <c r="P215" s="59"/>
      <c r="Q215" s="6"/>
      <c r="R215" s="6"/>
      <c r="S215" s="6"/>
      <c r="T215" s="6"/>
      <c r="U215" s="6"/>
      <c r="V215" s="6"/>
      <c r="W215" s="6"/>
      <c r="X215" s="6"/>
      <c r="Y215" s="6"/>
      <c r="Z215" s="6"/>
      <c r="AA215" s="6"/>
      <c r="AB215" s="6"/>
      <c r="AC215" s="6"/>
      <c r="AD215" s="6"/>
      <c r="AE215" s="6"/>
      <c r="AF215" s="6"/>
      <c r="AG215" s="6"/>
      <c r="AH215" s="6"/>
      <c r="AI215" s="6"/>
      <c r="AJ215" s="6"/>
      <c r="AK215" s="6"/>
    </row>
    <row r="216" spans="1:37" ht="15.75" customHeight="1" x14ac:dyDescent="0.35">
      <c r="A216" s="6"/>
      <c r="B216" s="6"/>
      <c r="C216" s="20"/>
      <c r="D216" s="6"/>
      <c r="E216" s="6"/>
      <c r="F216" s="6"/>
      <c r="G216" s="41"/>
      <c r="H216" s="6"/>
      <c r="I216" s="6"/>
      <c r="J216" s="6"/>
      <c r="K216" s="6"/>
      <c r="L216" s="6"/>
      <c r="M216" s="6"/>
      <c r="N216" s="59"/>
      <c r="O216" s="6"/>
      <c r="P216" s="59"/>
      <c r="Q216" s="6"/>
      <c r="R216" s="6"/>
      <c r="S216" s="6"/>
      <c r="T216" s="6"/>
      <c r="U216" s="6"/>
      <c r="V216" s="6"/>
      <c r="W216" s="6"/>
      <c r="X216" s="6"/>
      <c r="Y216" s="6"/>
      <c r="Z216" s="6"/>
      <c r="AA216" s="6"/>
      <c r="AB216" s="6"/>
      <c r="AC216" s="6"/>
      <c r="AD216" s="6"/>
      <c r="AE216" s="6"/>
      <c r="AF216" s="6"/>
      <c r="AG216" s="6"/>
      <c r="AH216" s="6"/>
      <c r="AI216" s="6"/>
      <c r="AJ216" s="6"/>
      <c r="AK216" s="6"/>
    </row>
    <row r="217" spans="1:37" ht="15.75" customHeight="1" x14ac:dyDescent="0.35">
      <c r="A217" s="6"/>
      <c r="B217" s="6"/>
      <c r="C217" s="20"/>
      <c r="D217" s="6"/>
      <c r="E217" s="6"/>
      <c r="F217" s="6"/>
      <c r="G217" s="41"/>
      <c r="H217" s="6"/>
      <c r="I217" s="6"/>
      <c r="J217" s="6"/>
      <c r="K217" s="6"/>
      <c r="L217" s="6"/>
      <c r="M217" s="6"/>
      <c r="N217" s="59"/>
      <c r="O217" s="6"/>
      <c r="P217" s="59"/>
      <c r="Q217" s="6"/>
      <c r="R217" s="6"/>
      <c r="S217" s="6"/>
      <c r="T217" s="6"/>
      <c r="U217" s="6"/>
      <c r="V217" s="6"/>
      <c r="W217" s="6"/>
      <c r="X217" s="6"/>
      <c r="Y217" s="6"/>
      <c r="Z217" s="6"/>
      <c r="AA217" s="6"/>
      <c r="AB217" s="6"/>
      <c r="AC217" s="6"/>
      <c r="AD217" s="6"/>
      <c r="AE217" s="6"/>
      <c r="AF217" s="6"/>
      <c r="AG217" s="6"/>
      <c r="AH217" s="6"/>
      <c r="AI217" s="6"/>
      <c r="AJ217" s="6"/>
      <c r="AK217" s="6"/>
    </row>
    <row r="218" spans="1:37" ht="15.75" customHeight="1" x14ac:dyDescent="0.35">
      <c r="A218" s="6"/>
      <c r="B218" s="6"/>
      <c r="C218" s="20"/>
      <c r="D218" s="6"/>
      <c r="E218" s="6"/>
      <c r="F218" s="6"/>
      <c r="G218" s="41"/>
      <c r="H218" s="6"/>
      <c r="I218" s="6"/>
      <c r="J218" s="6"/>
      <c r="K218" s="6"/>
      <c r="L218" s="6"/>
      <c r="M218" s="6"/>
      <c r="N218" s="59"/>
      <c r="O218" s="6"/>
      <c r="P218" s="59"/>
      <c r="Q218" s="6"/>
      <c r="R218" s="6"/>
      <c r="S218" s="6"/>
      <c r="T218" s="6"/>
      <c r="U218" s="6"/>
      <c r="V218" s="6"/>
      <c r="W218" s="6"/>
      <c r="X218" s="6"/>
      <c r="Y218" s="6"/>
      <c r="Z218" s="6"/>
      <c r="AA218" s="6"/>
      <c r="AB218" s="6"/>
      <c r="AC218" s="6"/>
      <c r="AD218" s="6"/>
      <c r="AE218" s="6"/>
      <c r="AF218" s="6"/>
      <c r="AG218" s="6"/>
      <c r="AH218" s="6"/>
      <c r="AI218" s="6"/>
      <c r="AJ218" s="6"/>
      <c r="AK218" s="6"/>
    </row>
    <row r="219" spans="1:37" ht="15.75" customHeight="1" x14ac:dyDescent="0.35">
      <c r="A219" s="6"/>
      <c r="B219" s="6"/>
      <c r="C219" s="20"/>
      <c r="D219" s="6"/>
      <c r="E219" s="6"/>
      <c r="F219" s="6"/>
      <c r="G219" s="41"/>
      <c r="H219" s="6"/>
      <c r="I219" s="6"/>
      <c r="J219" s="6"/>
      <c r="K219" s="6"/>
      <c r="L219" s="6"/>
      <c r="M219" s="6"/>
      <c r="N219" s="59"/>
      <c r="O219" s="6"/>
      <c r="P219" s="59"/>
      <c r="Q219" s="6"/>
      <c r="R219" s="6"/>
      <c r="S219" s="6"/>
      <c r="T219" s="6"/>
      <c r="U219" s="6"/>
      <c r="V219" s="6"/>
      <c r="W219" s="6"/>
      <c r="X219" s="6"/>
      <c r="Y219" s="6"/>
      <c r="Z219" s="6"/>
      <c r="AA219" s="6"/>
      <c r="AB219" s="6"/>
      <c r="AC219" s="6"/>
      <c r="AD219" s="6"/>
      <c r="AE219" s="6"/>
      <c r="AF219" s="6"/>
      <c r="AG219" s="6"/>
      <c r="AH219" s="6"/>
      <c r="AI219" s="6"/>
      <c r="AJ219" s="6"/>
      <c r="AK219" s="6"/>
    </row>
    <row r="220" spans="1:37" ht="15.75" customHeight="1" x14ac:dyDescent="0.35">
      <c r="A220" s="6"/>
      <c r="B220" s="6"/>
      <c r="C220" s="20"/>
      <c r="D220" s="6"/>
      <c r="E220" s="6"/>
      <c r="F220" s="6"/>
      <c r="G220" s="41"/>
      <c r="H220" s="6"/>
      <c r="I220" s="6"/>
      <c r="J220" s="6"/>
      <c r="K220" s="6"/>
      <c r="L220" s="6"/>
      <c r="M220" s="6"/>
      <c r="N220" s="59"/>
      <c r="O220" s="6"/>
      <c r="P220" s="59"/>
      <c r="Q220" s="6"/>
      <c r="R220" s="6"/>
      <c r="S220" s="6"/>
      <c r="T220" s="6"/>
      <c r="U220" s="6"/>
      <c r="V220" s="6"/>
      <c r="W220" s="6"/>
      <c r="X220" s="6"/>
      <c r="Y220" s="6"/>
      <c r="Z220" s="6"/>
      <c r="AA220" s="6"/>
      <c r="AB220" s="6"/>
      <c r="AC220" s="6"/>
      <c r="AD220" s="6"/>
      <c r="AE220" s="6"/>
      <c r="AF220" s="6"/>
      <c r="AG220" s="6"/>
      <c r="AH220" s="6"/>
      <c r="AI220" s="6"/>
      <c r="AJ220" s="6"/>
      <c r="AK220" s="6"/>
    </row>
    <row r="221" spans="1:37" ht="15.75" customHeight="1" x14ac:dyDescent="0.35">
      <c r="A221" s="6"/>
      <c r="B221" s="6"/>
      <c r="C221" s="20"/>
      <c r="D221" s="6"/>
      <c r="E221" s="6"/>
      <c r="F221" s="6"/>
      <c r="G221" s="41"/>
      <c r="H221" s="6"/>
      <c r="I221" s="6"/>
      <c r="J221" s="6"/>
      <c r="K221" s="6"/>
      <c r="L221" s="6"/>
      <c r="M221" s="6"/>
      <c r="N221" s="59"/>
      <c r="O221" s="6"/>
      <c r="P221" s="59"/>
      <c r="Q221" s="6"/>
      <c r="R221" s="6"/>
      <c r="S221" s="6"/>
      <c r="T221" s="6"/>
      <c r="U221" s="6"/>
      <c r="V221" s="6"/>
      <c r="W221" s="6"/>
      <c r="X221" s="6"/>
      <c r="Y221" s="6"/>
      <c r="Z221" s="6"/>
      <c r="AA221" s="6"/>
      <c r="AB221" s="6"/>
      <c r="AC221" s="6"/>
      <c r="AD221" s="6"/>
      <c r="AE221" s="6"/>
      <c r="AF221" s="6"/>
      <c r="AG221" s="6"/>
      <c r="AH221" s="6"/>
      <c r="AI221" s="6"/>
      <c r="AJ221" s="6"/>
      <c r="AK221" s="6"/>
    </row>
    <row r="222" spans="1:37" ht="15.75" customHeight="1" x14ac:dyDescent="0.35">
      <c r="A222" s="6"/>
      <c r="B222" s="6"/>
      <c r="C222" s="20"/>
      <c r="D222" s="6"/>
      <c r="E222" s="6"/>
      <c r="F222" s="6"/>
      <c r="G222" s="41"/>
      <c r="H222" s="6"/>
      <c r="I222" s="6"/>
      <c r="J222" s="6"/>
      <c r="K222" s="6"/>
      <c r="L222" s="6"/>
      <c r="M222" s="6"/>
      <c r="N222" s="59"/>
      <c r="O222" s="6"/>
      <c r="P222" s="59"/>
      <c r="Q222" s="6"/>
      <c r="R222" s="6"/>
      <c r="S222" s="6"/>
      <c r="T222" s="6"/>
      <c r="U222" s="6"/>
      <c r="V222" s="6"/>
      <c r="W222" s="6"/>
      <c r="X222" s="6"/>
      <c r="Y222" s="6"/>
      <c r="Z222" s="6"/>
      <c r="AA222" s="6"/>
      <c r="AB222" s="6"/>
      <c r="AC222" s="6"/>
      <c r="AD222" s="6"/>
      <c r="AE222" s="6"/>
      <c r="AF222" s="6"/>
      <c r="AG222" s="6"/>
      <c r="AH222" s="6"/>
      <c r="AI222" s="6"/>
      <c r="AJ222" s="6"/>
      <c r="AK222" s="6"/>
    </row>
    <row r="223" spans="1:37" ht="15.75" customHeight="1" x14ac:dyDescent="0.35">
      <c r="A223" s="6"/>
      <c r="B223" s="6"/>
      <c r="C223" s="20"/>
      <c r="D223" s="6"/>
      <c r="E223" s="6"/>
      <c r="F223" s="6"/>
      <c r="G223" s="41"/>
      <c r="H223" s="6"/>
      <c r="I223" s="6"/>
      <c r="J223" s="6"/>
      <c r="K223" s="6"/>
      <c r="L223" s="6"/>
      <c r="M223" s="6"/>
      <c r="N223" s="59"/>
      <c r="O223" s="6"/>
      <c r="P223" s="59"/>
      <c r="Q223" s="6"/>
      <c r="R223" s="6"/>
      <c r="S223" s="6"/>
      <c r="T223" s="6"/>
      <c r="U223" s="6"/>
      <c r="V223" s="6"/>
      <c r="W223" s="6"/>
      <c r="X223" s="6"/>
      <c r="Y223" s="6"/>
      <c r="Z223" s="6"/>
      <c r="AA223" s="6"/>
      <c r="AB223" s="6"/>
      <c r="AC223" s="6"/>
      <c r="AD223" s="6"/>
      <c r="AE223" s="6"/>
      <c r="AF223" s="6"/>
      <c r="AG223" s="6"/>
      <c r="AH223" s="6"/>
      <c r="AI223" s="6"/>
      <c r="AJ223" s="6"/>
      <c r="AK223" s="6"/>
    </row>
    <row r="224" spans="1:37" ht="15.75" customHeight="1" x14ac:dyDescent="0.35">
      <c r="A224" s="6"/>
      <c r="B224" s="6"/>
      <c r="C224" s="20"/>
      <c r="D224" s="6"/>
      <c r="E224" s="6"/>
      <c r="F224" s="6"/>
      <c r="G224" s="41"/>
      <c r="H224" s="6"/>
      <c r="I224" s="6"/>
      <c r="J224" s="6"/>
      <c r="K224" s="6"/>
      <c r="L224" s="6"/>
      <c r="M224" s="6"/>
      <c r="N224" s="59"/>
      <c r="O224" s="6"/>
      <c r="P224" s="59"/>
      <c r="Q224" s="6"/>
      <c r="R224" s="6"/>
      <c r="S224" s="6"/>
      <c r="T224" s="6"/>
      <c r="U224" s="6"/>
      <c r="V224" s="6"/>
      <c r="W224" s="6"/>
      <c r="X224" s="6"/>
      <c r="Y224" s="6"/>
      <c r="Z224" s="6"/>
      <c r="AA224" s="6"/>
      <c r="AB224" s="6"/>
      <c r="AC224" s="6"/>
      <c r="AD224" s="6"/>
      <c r="AE224" s="6"/>
      <c r="AF224" s="6"/>
      <c r="AG224" s="6"/>
      <c r="AH224" s="6"/>
      <c r="AI224" s="6"/>
      <c r="AJ224" s="6"/>
      <c r="AK224" s="6"/>
    </row>
    <row r="225" spans="1:37" ht="15.75" customHeight="1" x14ac:dyDescent="0.35">
      <c r="A225" s="6"/>
      <c r="B225" s="6"/>
      <c r="C225" s="20"/>
      <c r="D225" s="6"/>
      <c r="E225" s="6"/>
      <c r="F225" s="6"/>
      <c r="G225" s="41"/>
      <c r="H225" s="6"/>
      <c r="I225" s="6"/>
      <c r="J225" s="6"/>
      <c r="K225" s="6"/>
      <c r="L225" s="6"/>
      <c r="M225" s="6"/>
      <c r="N225" s="59"/>
      <c r="O225" s="6"/>
      <c r="P225" s="59"/>
      <c r="Q225" s="6"/>
      <c r="R225" s="6"/>
      <c r="S225" s="6"/>
      <c r="T225" s="6"/>
      <c r="U225" s="6"/>
      <c r="V225" s="6"/>
      <c r="W225" s="6"/>
      <c r="X225" s="6"/>
      <c r="Y225" s="6"/>
      <c r="Z225" s="6"/>
      <c r="AA225" s="6"/>
      <c r="AB225" s="6"/>
      <c r="AC225" s="6"/>
      <c r="AD225" s="6"/>
      <c r="AE225" s="6"/>
      <c r="AF225" s="6"/>
      <c r="AG225" s="6"/>
      <c r="AH225" s="6"/>
      <c r="AI225" s="6"/>
      <c r="AJ225" s="6"/>
      <c r="AK225" s="6"/>
    </row>
    <row r="226" spans="1:37" ht="15.75" customHeight="1" x14ac:dyDescent="0.35">
      <c r="A226" s="6"/>
      <c r="B226" s="6"/>
      <c r="C226" s="20"/>
      <c r="D226" s="6"/>
      <c r="E226" s="6"/>
      <c r="F226" s="6"/>
      <c r="G226" s="41"/>
      <c r="H226" s="6"/>
      <c r="I226" s="6"/>
      <c r="J226" s="6"/>
      <c r="K226" s="6"/>
      <c r="L226" s="6"/>
      <c r="M226" s="6"/>
      <c r="N226" s="59"/>
      <c r="O226" s="6"/>
      <c r="P226" s="59"/>
      <c r="Q226" s="6"/>
      <c r="R226" s="6"/>
      <c r="S226" s="6"/>
      <c r="T226" s="6"/>
      <c r="U226" s="6"/>
      <c r="V226" s="6"/>
      <c r="W226" s="6"/>
      <c r="X226" s="6"/>
      <c r="Y226" s="6"/>
      <c r="Z226" s="6"/>
      <c r="AA226" s="6"/>
      <c r="AB226" s="6"/>
      <c r="AC226" s="6"/>
      <c r="AD226" s="6"/>
      <c r="AE226" s="6"/>
      <c r="AF226" s="6"/>
      <c r="AG226" s="6"/>
      <c r="AH226" s="6"/>
      <c r="AI226" s="6"/>
      <c r="AJ226" s="6"/>
      <c r="AK226" s="6"/>
    </row>
    <row r="227" spans="1:37" ht="15.75" customHeight="1" x14ac:dyDescent="0.35">
      <c r="A227" s="6"/>
      <c r="B227" s="6"/>
      <c r="C227" s="20"/>
      <c r="D227" s="6"/>
      <c r="E227" s="6"/>
      <c r="F227" s="6"/>
      <c r="G227" s="41"/>
      <c r="H227" s="6"/>
      <c r="I227" s="6"/>
      <c r="J227" s="6"/>
      <c r="K227" s="6"/>
      <c r="L227" s="6"/>
      <c r="M227" s="6"/>
      <c r="N227" s="59"/>
      <c r="O227" s="6"/>
      <c r="P227" s="59"/>
      <c r="Q227" s="6"/>
      <c r="R227" s="6"/>
      <c r="S227" s="6"/>
      <c r="T227" s="6"/>
      <c r="U227" s="6"/>
      <c r="V227" s="6"/>
      <c r="W227" s="6"/>
      <c r="X227" s="6"/>
      <c r="Y227" s="6"/>
      <c r="Z227" s="6"/>
      <c r="AA227" s="6"/>
      <c r="AB227" s="6"/>
      <c r="AC227" s="6"/>
      <c r="AD227" s="6"/>
      <c r="AE227" s="6"/>
      <c r="AF227" s="6"/>
      <c r="AG227" s="6"/>
      <c r="AH227" s="6"/>
      <c r="AI227" s="6"/>
      <c r="AJ227" s="6"/>
      <c r="AK227" s="6"/>
    </row>
    <row r="228" spans="1:37" ht="15.75" customHeight="1" x14ac:dyDescent="0.35">
      <c r="A228" s="6"/>
      <c r="B228" s="6"/>
      <c r="C228" s="20"/>
      <c r="D228" s="6"/>
      <c r="E228" s="6"/>
      <c r="F228" s="6"/>
      <c r="G228" s="41"/>
      <c r="H228" s="6"/>
      <c r="I228" s="6"/>
      <c r="J228" s="6"/>
      <c r="K228" s="6"/>
      <c r="L228" s="6"/>
      <c r="M228" s="6"/>
      <c r="N228" s="59"/>
      <c r="O228" s="6"/>
      <c r="P228" s="59"/>
      <c r="Q228" s="6"/>
      <c r="R228" s="6"/>
      <c r="S228" s="6"/>
      <c r="T228" s="6"/>
      <c r="U228" s="6"/>
      <c r="V228" s="6"/>
      <c r="W228" s="6"/>
      <c r="X228" s="6"/>
      <c r="Y228" s="6"/>
      <c r="Z228" s="6"/>
      <c r="AA228" s="6"/>
      <c r="AB228" s="6"/>
      <c r="AC228" s="6"/>
      <c r="AD228" s="6"/>
      <c r="AE228" s="6"/>
      <c r="AF228" s="6"/>
      <c r="AG228" s="6"/>
      <c r="AH228" s="6"/>
      <c r="AI228" s="6"/>
      <c r="AJ228" s="6"/>
      <c r="AK228" s="6"/>
    </row>
    <row r="229" spans="1:37" ht="15.75" customHeight="1" x14ac:dyDescent="0.35">
      <c r="A229" s="6"/>
      <c r="B229" s="6"/>
      <c r="C229" s="20"/>
      <c r="D229" s="6"/>
      <c r="E229" s="6"/>
      <c r="F229" s="6"/>
      <c r="G229" s="41"/>
      <c r="H229" s="6"/>
      <c r="I229" s="6"/>
      <c r="J229" s="6"/>
      <c r="K229" s="6"/>
      <c r="L229" s="6"/>
      <c r="M229" s="6"/>
      <c r="N229" s="59"/>
      <c r="O229" s="6"/>
      <c r="P229" s="59"/>
      <c r="Q229" s="6"/>
      <c r="R229" s="6"/>
      <c r="S229" s="6"/>
      <c r="T229" s="6"/>
      <c r="U229" s="6"/>
      <c r="V229" s="6"/>
      <c r="W229" s="6"/>
      <c r="X229" s="6"/>
      <c r="Y229" s="6"/>
      <c r="Z229" s="6"/>
      <c r="AA229" s="6"/>
      <c r="AB229" s="6"/>
      <c r="AC229" s="6"/>
      <c r="AD229" s="6"/>
      <c r="AE229" s="6"/>
      <c r="AF229" s="6"/>
      <c r="AG229" s="6"/>
      <c r="AH229" s="6"/>
      <c r="AI229" s="6"/>
      <c r="AJ229" s="6"/>
      <c r="AK229" s="6"/>
    </row>
    <row r="230" spans="1:37" ht="15.75" customHeight="1" x14ac:dyDescent="0.35">
      <c r="A230" s="6"/>
      <c r="B230" s="6"/>
      <c r="C230" s="20"/>
      <c r="D230" s="6"/>
      <c r="E230" s="6"/>
      <c r="F230" s="6"/>
      <c r="G230" s="41"/>
      <c r="H230" s="6"/>
      <c r="I230" s="6"/>
      <c r="J230" s="6"/>
      <c r="K230" s="6"/>
      <c r="L230" s="6"/>
      <c r="M230" s="6"/>
      <c r="N230" s="59"/>
      <c r="O230" s="6"/>
      <c r="P230" s="59"/>
      <c r="Q230" s="6"/>
      <c r="R230" s="6"/>
      <c r="S230" s="6"/>
      <c r="T230" s="6"/>
      <c r="U230" s="6"/>
      <c r="V230" s="6"/>
      <c r="W230" s="6"/>
      <c r="X230" s="6"/>
      <c r="Y230" s="6"/>
      <c r="Z230" s="6"/>
      <c r="AA230" s="6"/>
      <c r="AB230" s="6"/>
      <c r="AC230" s="6"/>
      <c r="AD230" s="6"/>
      <c r="AE230" s="6"/>
      <c r="AF230" s="6"/>
      <c r="AG230" s="6"/>
      <c r="AH230" s="6"/>
      <c r="AI230" s="6"/>
      <c r="AJ230" s="6"/>
      <c r="AK230" s="6"/>
    </row>
    <row r="231" spans="1:37" ht="15.75" customHeight="1" x14ac:dyDescent="0.35">
      <c r="A231" s="6"/>
      <c r="B231" s="6"/>
      <c r="C231" s="20"/>
      <c r="D231" s="6"/>
      <c r="E231" s="6"/>
      <c r="F231" s="6"/>
      <c r="G231" s="41"/>
      <c r="H231" s="6"/>
      <c r="I231" s="6"/>
      <c r="J231" s="6"/>
      <c r="K231" s="6"/>
      <c r="L231" s="6"/>
      <c r="M231" s="6"/>
      <c r="N231" s="59"/>
      <c r="O231" s="6"/>
      <c r="P231" s="59"/>
      <c r="Q231" s="6"/>
      <c r="R231" s="6"/>
      <c r="S231" s="6"/>
      <c r="T231" s="6"/>
      <c r="U231" s="6"/>
      <c r="V231" s="6"/>
      <c r="W231" s="6"/>
      <c r="X231" s="6"/>
      <c r="Y231" s="6"/>
      <c r="Z231" s="6"/>
      <c r="AA231" s="6"/>
      <c r="AB231" s="6"/>
      <c r="AC231" s="6"/>
      <c r="AD231" s="6"/>
      <c r="AE231" s="6"/>
      <c r="AF231" s="6"/>
      <c r="AG231" s="6"/>
      <c r="AH231" s="6"/>
      <c r="AI231" s="6"/>
      <c r="AJ231" s="6"/>
      <c r="AK231" s="6"/>
    </row>
    <row r="232" spans="1:37" ht="15.75" customHeight="1" x14ac:dyDescent="0.35">
      <c r="A232" s="6"/>
      <c r="B232" s="6"/>
      <c r="C232" s="20"/>
      <c r="D232" s="6"/>
      <c r="E232" s="6"/>
      <c r="F232" s="6"/>
      <c r="G232" s="41"/>
      <c r="H232" s="6"/>
      <c r="I232" s="6"/>
      <c r="J232" s="6"/>
      <c r="K232" s="6"/>
      <c r="L232" s="6"/>
      <c r="M232" s="6"/>
      <c r="N232" s="59"/>
      <c r="O232" s="6"/>
      <c r="P232" s="59"/>
      <c r="Q232" s="6"/>
      <c r="R232" s="6"/>
      <c r="S232" s="6"/>
      <c r="T232" s="6"/>
      <c r="U232" s="6"/>
      <c r="V232" s="6"/>
      <c r="W232" s="6"/>
      <c r="X232" s="6"/>
      <c r="Y232" s="6"/>
      <c r="Z232" s="6"/>
      <c r="AA232" s="6"/>
      <c r="AB232" s="6"/>
      <c r="AC232" s="6"/>
      <c r="AD232" s="6"/>
      <c r="AE232" s="6"/>
      <c r="AF232" s="6"/>
      <c r="AG232" s="6"/>
      <c r="AH232" s="6"/>
      <c r="AI232" s="6"/>
      <c r="AJ232" s="6"/>
      <c r="AK232" s="6"/>
    </row>
    <row r="233" spans="1:37" ht="15.75" customHeight="1" x14ac:dyDescent="0.35">
      <c r="A233" s="6"/>
      <c r="B233" s="6"/>
      <c r="C233" s="20"/>
      <c r="D233" s="6"/>
      <c r="E233" s="6"/>
      <c r="F233" s="6"/>
      <c r="G233" s="41"/>
      <c r="H233" s="6"/>
      <c r="I233" s="6"/>
      <c r="J233" s="6"/>
      <c r="K233" s="6"/>
      <c r="L233" s="6"/>
      <c r="M233" s="6"/>
      <c r="N233" s="59"/>
      <c r="O233" s="6"/>
      <c r="P233" s="59"/>
      <c r="Q233" s="6"/>
      <c r="R233" s="6"/>
      <c r="S233" s="6"/>
      <c r="T233" s="6"/>
      <c r="U233" s="6"/>
      <c r="V233" s="6"/>
      <c r="W233" s="6"/>
      <c r="X233" s="6"/>
      <c r="Y233" s="6"/>
      <c r="Z233" s="6"/>
      <c r="AA233" s="6"/>
      <c r="AB233" s="6"/>
      <c r="AC233" s="6"/>
      <c r="AD233" s="6"/>
      <c r="AE233" s="6"/>
      <c r="AF233" s="6"/>
      <c r="AG233" s="6"/>
      <c r="AH233" s="6"/>
      <c r="AI233" s="6"/>
      <c r="AJ233" s="6"/>
      <c r="AK233" s="6"/>
    </row>
    <row r="234" spans="1:37" ht="15.75" customHeight="1" x14ac:dyDescent="0.35">
      <c r="A234" s="6"/>
      <c r="B234" s="6"/>
      <c r="C234" s="20"/>
      <c r="D234" s="6"/>
      <c r="E234" s="6"/>
      <c r="F234" s="6"/>
      <c r="G234" s="41"/>
      <c r="H234" s="6"/>
      <c r="I234" s="6"/>
      <c r="J234" s="6"/>
      <c r="K234" s="6"/>
      <c r="L234" s="6"/>
      <c r="M234" s="6"/>
      <c r="N234" s="59"/>
      <c r="O234" s="6"/>
      <c r="P234" s="59"/>
      <c r="Q234" s="6"/>
      <c r="R234" s="6"/>
      <c r="S234" s="6"/>
      <c r="T234" s="6"/>
      <c r="U234" s="6"/>
      <c r="V234" s="6"/>
      <c r="W234" s="6"/>
      <c r="X234" s="6"/>
      <c r="Y234" s="6"/>
      <c r="Z234" s="6"/>
      <c r="AA234" s="6"/>
      <c r="AB234" s="6"/>
      <c r="AC234" s="6"/>
      <c r="AD234" s="6"/>
      <c r="AE234" s="6"/>
      <c r="AF234" s="6"/>
      <c r="AG234" s="6"/>
      <c r="AH234" s="6"/>
      <c r="AI234" s="6"/>
      <c r="AJ234" s="6"/>
      <c r="AK234" s="6"/>
    </row>
    <row r="235" spans="1:37" ht="15.75" customHeight="1" x14ac:dyDescent="0.35">
      <c r="A235" s="6"/>
      <c r="B235" s="6"/>
      <c r="C235" s="20"/>
      <c r="D235" s="6"/>
      <c r="E235" s="6"/>
      <c r="F235" s="6"/>
      <c r="G235" s="41"/>
      <c r="H235" s="6"/>
      <c r="I235" s="6"/>
      <c r="J235" s="6"/>
      <c r="K235" s="6"/>
      <c r="L235" s="6"/>
      <c r="M235" s="6"/>
      <c r="N235" s="59"/>
      <c r="O235" s="6"/>
      <c r="P235" s="59"/>
      <c r="Q235" s="6"/>
      <c r="R235" s="6"/>
      <c r="S235" s="6"/>
      <c r="T235" s="6"/>
      <c r="U235" s="6"/>
      <c r="V235" s="6"/>
      <c r="W235" s="6"/>
      <c r="X235" s="6"/>
      <c r="Y235" s="6"/>
      <c r="Z235" s="6"/>
      <c r="AA235" s="6"/>
      <c r="AB235" s="6"/>
      <c r="AC235" s="6"/>
      <c r="AD235" s="6"/>
      <c r="AE235" s="6"/>
      <c r="AF235" s="6"/>
      <c r="AG235" s="6"/>
      <c r="AH235" s="6"/>
      <c r="AI235" s="6"/>
      <c r="AJ235" s="6"/>
      <c r="AK235" s="6"/>
    </row>
    <row r="236" spans="1:37" ht="15.75" customHeight="1" x14ac:dyDescent="0.35">
      <c r="A236" s="6"/>
      <c r="B236" s="6"/>
      <c r="C236" s="20"/>
      <c r="D236" s="6"/>
      <c r="E236" s="6"/>
      <c r="F236" s="6"/>
      <c r="G236" s="41"/>
      <c r="H236" s="6"/>
      <c r="I236" s="6"/>
      <c r="J236" s="6"/>
      <c r="K236" s="6"/>
      <c r="L236" s="6"/>
      <c r="M236" s="6"/>
      <c r="N236" s="59"/>
      <c r="O236" s="6"/>
      <c r="P236" s="59"/>
      <c r="Q236" s="6"/>
      <c r="R236" s="6"/>
      <c r="S236" s="6"/>
      <c r="T236" s="6"/>
      <c r="U236" s="6"/>
      <c r="V236" s="6"/>
      <c r="W236" s="6"/>
      <c r="X236" s="6"/>
      <c r="Y236" s="6"/>
      <c r="Z236" s="6"/>
      <c r="AA236" s="6"/>
      <c r="AB236" s="6"/>
      <c r="AC236" s="6"/>
      <c r="AD236" s="6"/>
      <c r="AE236" s="6"/>
      <c r="AF236" s="6"/>
      <c r="AG236" s="6"/>
      <c r="AH236" s="6"/>
      <c r="AI236" s="6"/>
      <c r="AJ236" s="6"/>
      <c r="AK236" s="6"/>
    </row>
    <row r="237" spans="1:37" ht="15.75" customHeight="1" x14ac:dyDescent="0.35">
      <c r="A237" s="6"/>
      <c r="B237" s="6"/>
      <c r="C237" s="20"/>
      <c r="D237" s="6"/>
      <c r="E237" s="6"/>
      <c r="F237" s="6"/>
      <c r="G237" s="41"/>
      <c r="H237" s="6"/>
      <c r="I237" s="6"/>
      <c r="J237" s="6"/>
      <c r="K237" s="6"/>
      <c r="L237" s="6"/>
      <c r="M237" s="6"/>
      <c r="N237" s="59"/>
      <c r="O237" s="6"/>
      <c r="P237" s="59"/>
      <c r="Q237" s="6"/>
      <c r="R237" s="6"/>
      <c r="S237" s="6"/>
      <c r="T237" s="6"/>
      <c r="U237" s="6"/>
      <c r="V237" s="6"/>
      <c r="W237" s="6"/>
      <c r="X237" s="6"/>
      <c r="Y237" s="6"/>
      <c r="Z237" s="6"/>
      <c r="AA237" s="6"/>
      <c r="AB237" s="6"/>
      <c r="AC237" s="6"/>
      <c r="AD237" s="6"/>
      <c r="AE237" s="6"/>
      <c r="AF237" s="6"/>
      <c r="AG237" s="6"/>
      <c r="AH237" s="6"/>
      <c r="AI237" s="6"/>
      <c r="AJ237" s="6"/>
      <c r="AK237" s="6"/>
    </row>
    <row r="238" spans="1:37" ht="15.75" customHeight="1" x14ac:dyDescent="0.35">
      <c r="A238" s="6"/>
      <c r="B238" s="6"/>
      <c r="C238" s="20"/>
      <c r="D238" s="6"/>
      <c r="E238" s="6"/>
      <c r="F238" s="6"/>
      <c r="G238" s="41"/>
      <c r="H238" s="6"/>
      <c r="I238" s="6"/>
      <c r="J238" s="6"/>
      <c r="K238" s="6"/>
      <c r="L238" s="6"/>
      <c r="M238" s="6"/>
      <c r="N238" s="59"/>
      <c r="O238" s="6"/>
      <c r="P238" s="59"/>
      <c r="Q238" s="6"/>
      <c r="R238" s="6"/>
      <c r="S238" s="6"/>
      <c r="T238" s="6"/>
      <c r="U238" s="6"/>
      <c r="V238" s="6"/>
      <c r="W238" s="6"/>
      <c r="X238" s="6"/>
      <c r="Y238" s="6"/>
      <c r="Z238" s="6"/>
      <c r="AA238" s="6"/>
      <c r="AB238" s="6"/>
      <c r="AC238" s="6"/>
      <c r="AD238" s="6"/>
      <c r="AE238" s="6"/>
      <c r="AF238" s="6"/>
      <c r="AG238" s="6"/>
      <c r="AH238" s="6"/>
      <c r="AI238" s="6"/>
      <c r="AJ238" s="6"/>
      <c r="AK238" s="6"/>
    </row>
    <row r="239" spans="1:37" ht="15.75" customHeight="1" x14ac:dyDescent="0.35">
      <c r="A239" s="6"/>
      <c r="B239" s="6"/>
      <c r="C239" s="20"/>
      <c r="D239" s="6"/>
      <c r="E239" s="6"/>
      <c r="F239" s="6"/>
      <c r="G239" s="41"/>
      <c r="H239" s="6"/>
      <c r="I239" s="6"/>
      <c r="J239" s="6"/>
      <c r="K239" s="6"/>
      <c r="L239" s="6"/>
      <c r="M239" s="6"/>
      <c r="N239" s="59"/>
      <c r="O239" s="6"/>
      <c r="P239" s="59"/>
      <c r="Q239" s="6"/>
      <c r="R239" s="6"/>
      <c r="S239" s="6"/>
      <c r="T239" s="6"/>
      <c r="U239" s="6"/>
      <c r="V239" s="6"/>
      <c r="W239" s="6"/>
      <c r="X239" s="6"/>
      <c r="Y239" s="6"/>
      <c r="Z239" s="6"/>
      <c r="AA239" s="6"/>
      <c r="AB239" s="6"/>
      <c r="AC239" s="6"/>
      <c r="AD239" s="6"/>
      <c r="AE239" s="6"/>
      <c r="AF239" s="6"/>
      <c r="AG239" s="6"/>
      <c r="AH239" s="6"/>
      <c r="AI239" s="6"/>
      <c r="AJ239" s="6"/>
      <c r="AK239" s="6"/>
    </row>
    <row r="240" spans="1:37" ht="15.75" customHeight="1" x14ac:dyDescent="0.35">
      <c r="A240" s="6"/>
      <c r="B240" s="6"/>
      <c r="C240" s="20"/>
      <c r="D240" s="6"/>
      <c r="E240" s="6"/>
      <c r="F240" s="6"/>
      <c r="G240" s="41"/>
      <c r="H240" s="6"/>
      <c r="I240" s="6"/>
      <c r="J240" s="6"/>
      <c r="K240" s="6"/>
      <c r="L240" s="6"/>
      <c r="M240" s="6"/>
      <c r="N240" s="59"/>
      <c r="O240" s="6"/>
      <c r="P240" s="59"/>
      <c r="Q240" s="6"/>
      <c r="R240" s="6"/>
      <c r="S240" s="6"/>
      <c r="T240" s="6"/>
      <c r="U240" s="6"/>
      <c r="V240" s="6"/>
      <c r="W240" s="6"/>
      <c r="X240" s="6"/>
      <c r="Y240" s="6"/>
      <c r="Z240" s="6"/>
      <c r="AA240" s="6"/>
      <c r="AB240" s="6"/>
      <c r="AC240" s="6"/>
      <c r="AD240" s="6"/>
      <c r="AE240" s="6"/>
      <c r="AF240" s="6"/>
      <c r="AG240" s="6"/>
      <c r="AH240" s="6"/>
      <c r="AI240" s="6"/>
      <c r="AJ240" s="6"/>
      <c r="AK240" s="6"/>
    </row>
    <row r="241" spans="1:37" ht="15.75" customHeight="1" x14ac:dyDescent="0.35">
      <c r="A241" s="6"/>
      <c r="B241" s="6"/>
      <c r="C241" s="20"/>
      <c r="D241" s="6"/>
      <c r="E241" s="6"/>
      <c r="F241" s="6"/>
      <c r="G241" s="41"/>
      <c r="H241" s="6"/>
      <c r="I241" s="6"/>
      <c r="J241" s="6"/>
      <c r="K241" s="6"/>
      <c r="L241" s="6"/>
      <c r="M241" s="6"/>
      <c r="N241" s="59"/>
      <c r="O241" s="6"/>
      <c r="P241" s="59"/>
      <c r="Q241" s="6"/>
      <c r="R241" s="6"/>
      <c r="S241" s="6"/>
      <c r="T241" s="6"/>
      <c r="U241" s="6"/>
      <c r="V241" s="6"/>
      <c r="W241" s="6"/>
      <c r="X241" s="6"/>
      <c r="Y241" s="6"/>
      <c r="Z241" s="6"/>
      <c r="AA241" s="6"/>
      <c r="AB241" s="6"/>
      <c r="AC241" s="6"/>
      <c r="AD241" s="6"/>
      <c r="AE241" s="6"/>
      <c r="AF241" s="6"/>
      <c r="AG241" s="6"/>
      <c r="AH241" s="6"/>
      <c r="AI241" s="6"/>
      <c r="AJ241" s="6"/>
      <c r="AK241" s="6"/>
    </row>
    <row r="242" spans="1:37" ht="15.75" customHeight="1" x14ac:dyDescent="0.35">
      <c r="A242" s="6"/>
      <c r="B242" s="6"/>
      <c r="C242" s="20"/>
      <c r="D242" s="6"/>
      <c r="E242" s="6"/>
      <c r="F242" s="6"/>
      <c r="G242" s="41"/>
      <c r="H242" s="6"/>
      <c r="I242" s="6"/>
      <c r="J242" s="6"/>
      <c r="K242" s="6"/>
      <c r="L242" s="6"/>
      <c r="M242" s="6"/>
      <c r="N242" s="59"/>
      <c r="O242" s="6"/>
      <c r="P242" s="59"/>
      <c r="Q242" s="6"/>
      <c r="R242" s="6"/>
      <c r="S242" s="6"/>
      <c r="T242" s="6"/>
      <c r="U242" s="6"/>
      <c r="V242" s="6"/>
      <c r="W242" s="6"/>
      <c r="X242" s="6"/>
      <c r="Y242" s="6"/>
      <c r="Z242" s="6"/>
      <c r="AA242" s="6"/>
      <c r="AB242" s="6"/>
      <c r="AC242" s="6"/>
      <c r="AD242" s="6"/>
      <c r="AE242" s="6"/>
      <c r="AF242" s="6"/>
      <c r="AG242" s="6"/>
      <c r="AH242" s="6"/>
      <c r="AI242" s="6"/>
      <c r="AJ242" s="6"/>
      <c r="AK242" s="6"/>
    </row>
    <row r="243" spans="1:37" ht="15.75" customHeight="1" x14ac:dyDescent="0.35">
      <c r="A243" s="6"/>
      <c r="B243" s="6"/>
      <c r="C243" s="20"/>
      <c r="D243" s="6"/>
      <c r="E243" s="6"/>
      <c r="F243" s="6"/>
      <c r="G243" s="41"/>
      <c r="H243" s="6"/>
      <c r="I243" s="6"/>
      <c r="J243" s="6"/>
      <c r="K243" s="6"/>
      <c r="L243" s="6"/>
      <c r="M243" s="6"/>
      <c r="N243" s="59"/>
      <c r="O243" s="6"/>
      <c r="P243" s="59"/>
      <c r="Q243" s="6"/>
      <c r="R243" s="6"/>
      <c r="S243" s="6"/>
      <c r="T243" s="6"/>
      <c r="U243" s="6"/>
      <c r="V243" s="6"/>
      <c r="W243" s="6"/>
      <c r="X243" s="6"/>
      <c r="Y243" s="6"/>
      <c r="Z243" s="6"/>
      <c r="AA243" s="6"/>
      <c r="AB243" s="6"/>
      <c r="AC243" s="6"/>
      <c r="AD243" s="6"/>
      <c r="AE243" s="6"/>
      <c r="AF243" s="6"/>
      <c r="AG243" s="6"/>
      <c r="AH243" s="6"/>
      <c r="AI243" s="6"/>
      <c r="AJ243" s="6"/>
      <c r="AK243" s="6"/>
    </row>
    <row r="244" spans="1:37" ht="15.75" customHeight="1" x14ac:dyDescent="0.35">
      <c r="A244" s="6"/>
      <c r="B244" s="6"/>
      <c r="C244" s="20"/>
      <c r="D244" s="6"/>
      <c r="E244" s="6"/>
      <c r="F244" s="6"/>
      <c r="G244" s="41"/>
      <c r="H244" s="6"/>
      <c r="I244" s="6"/>
      <c r="J244" s="6"/>
      <c r="K244" s="6"/>
      <c r="L244" s="6"/>
      <c r="M244" s="6"/>
      <c r="N244" s="59"/>
      <c r="O244" s="6"/>
      <c r="P244" s="59"/>
      <c r="Q244" s="6"/>
      <c r="R244" s="6"/>
      <c r="S244" s="6"/>
      <c r="T244" s="6"/>
      <c r="U244" s="6"/>
      <c r="V244" s="6"/>
      <c r="W244" s="6"/>
      <c r="X244" s="6"/>
      <c r="Y244" s="6"/>
      <c r="Z244" s="6"/>
      <c r="AA244" s="6"/>
      <c r="AB244" s="6"/>
      <c r="AC244" s="6"/>
      <c r="AD244" s="6"/>
      <c r="AE244" s="6"/>
      <c r="AF244" s="6"/>
      <c r="AG244" s="6"/>
      <c r="AH244" s="6"/>
      <c r="AI244" s="6"/>
      <c r="AJ244" s="6"/>
      <c r="AK244" s="6"/>
    </row>
    <row r="245" spans="1:37" ht="15.75" customHeight="1" x14ac:dyDescent="0.35">
      <c r="A245" s="6"/>
      <c r="B245" s="6"/>
      <c r="C245" s="20"/>
      <c r="D245" s="6"/>
      <c r="E245" s="6"/>
      <c r="F245" s="6"/>
      <c r="G245" s="41"/>
      <c r="H245" s="6"/>
      <c r="I245" s="6"/>
      <c r="J245" s="6"/>
      <c r="K245" s="6"/>
      <c r="L245" s="6"/>
      <c r="M245" s="6"/>
      <c r="N245" s="59"/>
      <c r="O245" s="6"/>
      <c r="P245" s="59"/>
      <c r="Q245" s="6"/>
      <c r="R245" s="6"/>
      <c r="S245" s="6"/>
      <c r="T245" s="6"/>
      <c r="U245" s="6"/>
      <c r="V245" s="6"/>
      <c r="W245" s="6"/>
      <c r="X245" s="6"/>
      <c r="Y245" s="6"/>
      <c r="Z245" s="6"/>
      <c r="AA245" s="6"/>
      <c r="AB245" s="6"/>
      <c r="AC245" s="6"/>
      <c r="AD245" s="6"/>
      <c r="AE245" s="6"/>
      <c r="AF245" s="6"/>
      <c r="AG245" s="6"/>
      <c r="AH245" s="6"/>
      <c r="AI245" s="6"/>
      <c r="AJ245" s="6"/>
      <c r="AK245" s="6"/>
    </row>
    <row r="246" spans="1:37" ht="15.75" customHeight="1" x14ac:dyDescent="0.35">
      <c r="A246" s="6"/>
      <c r="B246" s="6"/>
      <c r="C246" s="20"/>
      <c r="D246" s="6"/>
      <c r="E246" s="6"/>
      <c r="F246" s="6"/>
      <c r="G246" s="41"/>
      <c r="H246" s="6"/>
      <c r="I246" s="6"/>
      <c r="J246" s="6"/>
      <c r="K246" s="6"/>
      <c r="L246" s="6"/>
      <c r="M246" s="6"/>
      <c r="N246" s="59"/>
      <c r="O246" s="6"/>
      <c r="P246" s="59"/>
      <c r="Q246" s="6"/>
      <c r="R246" s="6"/>
      <c r="S246" s="6"/>
      <c r="T246" s="6"/>
      <c r="U246" s="6"/>
      <c r="V246" s="6"/>
      <c r="W246" s="6"/>
      <c r="X246" s="6"/>
      <c r="Y246" s="6"/>
      <c r="Z246" s="6"/>
      <c r="AA246" s="6"/>
      <c r="AB246" s="6"/>
      <c r="AC246" s="6"/>
      <c r="AD246" s="6"/>
      <c r="AE246" s="6"/>
      <c r="AF246" s="6"/>
      <c r="AG246" s="6"/>
      <c r="AH246" s="6"/>
      <c r="AI246" s="6"/>
      <c r="AJ246" s="6"/>
      <c r="AK246" s="6"/>
    </row>
    <row r="247" spans="1:37" ht="15.75" customHeight="1" x14ac:dyDescent="0.35">
      <c r="A247" s="6"/>
      <c r="B247" s="6"/>
      <c r="C247" s="20"/>
      <c r="D247" s="6"/>
      <c r="E247" s="6"/>
      <c r="F247" s="6"/>
      <c r="G247" s="41"/>
      <c r="H247" s="6"/>
      <c r="I247" s="6"/>
      <c r="J247" s="6"/>
      <c r="K247" s="6"/>
      <c r="L247" s="6"/>
      <c r="M247" s="6"/>
      <c r="N247" s="59"/>
      <c r="O247" s="6"/>
      <c r="P247" s="59"/>
      <c r="Q247" s="6"/>
      <c r="R247" s="6"/>
      <c r="S247" s="6"/>
      <c r="T247" s="6"/>
      <c r="U247" s="6"/>
      <c r="V247" s="6"/>
      <c r="W247" s="6"/>
      <c r="X247" s="6"/>
      <c r="Y247" s="6"/>
      <c r="Z247" s="6"/>
      <c r="AA247" s="6"/>
      <c r="AB247" s="6"/>
      <c r="AC247" s="6"/>
      <c r="AD247" s="6"/>
      <c r="AE247" s="6"/>
      <c r="AF247" s="6"/>
      <c r="AG247" s="6"/>
      <c r="AH247" s="6"/>
      <c r="AI247" s="6"/>
      <c r="AJ247" s="6"/>
      <c r="AK247" s="6"/>
    </row>
    <row r="248" spans="1:37" ht="15.75" customHeight="1" x14ac:dyDescent="0.35">
      <c r="A248" s="6"/>
      <c r="B248" s="6"/>
      <c r="C248" s="20"/>
      <c r="D248" s="6"/>
      <c r="E248" s="6"/>
      <c r="F248" s="6"/>
      <c r="G248" s="41"/>
      <c r="H248" s="6"/>
      <c r="I248" s="6"/>
      <c r="J248" s="6"/>
      <c r="K248" s="6"/>
      <c r="L248" s="6"/>
      <c r="M248" s="6"/>
      <c r="N248" s="59"/>
      <c r="O248" s="6"/>
      <c r="P248" s="59"/>
      <c r="Q248" s="6"/>
      <c r="R248" s="6"/>
      <c r="S248" s="6"/>
      <c r="T248" s="6"/>
      <c r="U248" s="6"/>
      <c r="V248" s="6"/>
      <c r="W248" s="6"/>
      <c r="X248" s="6"/>
      <c r="Y248" s="6"/>
      <c r="Z248" s="6"/>
      <c r="AA248" s="6"/>
      <c r="AB248" s="6"/>
      <c r="AC248" s="6"/>
      <c r="AD248" s="6"/>
      <c r="AE248" s="6"/>
      <c r="AF248" s="6"/>
      <c r="AG248" s="6"/>
      <c r="AH248" s="6"/>
      <c r="AI248" s="6"/>
      <c r="AJ248" s="6"/>
      <c r="AK248" s="6"/>
    </row>
    <row r="249" spans="1:37" ht="15.75" customHeight="1" x14ac:dyDescent="0.35">
      <c r="A249" s="6"/>
      <c r="B249" s="6"/>
      <c r="C249" s="20"/>
      <c r="D249" s="6"/>
      <c r="E249" s="6"/>
      <c r="F249" s="6"/>
      <c r="G249" s="41"/>
      <c r="H249" s="6"/>
      <c r="I249" s="6"/>
      <c r="J249" s="6"/>
      <c r="K249" s="6"/>
      <c r="L249" s="6"/>
      <c r="M249" s="6"/>
      <c r="N249" s="59"/>
      <c r="O249" s="6"/>
      <c r="P249" s="59"/>
      <c r="Q249" s="6"/>
      <c r="R249" s="6"/>
      <c r="S249" s="6"/>
      <c r="T249" s="6"/>
      <c r="U249" s="6"/>
      <c r="V249" s="6"/>
      <c r="W249" s="6"/>
      <c r="X249" s="6"/>
      <c r="Y249" s="6"/>
      <c r="Z249" s="6"/>
      <c r="AA249" s="6"/>
      <c r="AB249" s="6"/>
      <c r="AC249" s="6"/>
      <c r="AD249" s="6"/>
      <c r="AE249" s="6"/>
      <c r="AF249" s="6"/>
      <c r="AG249" s="6"/>
      <c r="AH249" s="6"/>
      <c r="AI249" s="6"/>
      <c r="AJ249" s="6"/>
      <c r="AK249" s="6"/>
    </row>
    <row r="250" spans="1:37" ht="15.75" customHeight="1" x14ac:dyDescent="0.35">
      <c r="A250" s="6"/>
      <c r="B250" s="6"/>
      <c r="C250" s="20"/>
      <c r="D250" s="6"/>
      <c r="E250" s="6"/>
      <c r="F250" s="6"/>
      <c r="G250" s="41"/>
      <c r="H250" s="6"/>
      <c r="I250" s="6"/>
      <c r="J250" s="6"/>
      <c r="K250" s="6"/>
      <c r="L250" s="6"/>
      <c r="M250" s="6"/>
      <c r="N250" s="59"/>
      <c r="O250" s="6"/>
      <c r="P250" s="59"/>
      <c r="Q250" s="6"/>
      <c r="R250" s="6"/>
      <c r="S250" s="6"/>
      <c r="T250" s="6"/>
      <c r="U250" s="6"/>
      <c r="V250" s="6"/>
      <c r="W250" s="6"/>
      <c r="X250" s="6"/>
      <c r="Y250" s="6"/>
      <c r="Z250" s="6"/>
      <c r="AA250" s="6"/>
      <c r="AB250" s="6"/>
      <c r="AC250" s="6"/>
      <c r="AD250" s="6"/>
      <c r="AE250" s="6"/>
      <c r="AF250" s="6"/>
      <c r="AG250" s="6"/>
      <c r="AH250" s="6"/>
      <c r="AI250" s="6"/>
      <c r="AJ250" s="6"/>
      <c r="AK250" s="6"/>
    </row>
    <row r="251" spans="1:37" ht="15.75" customHeight="1" x14ac:dyDescent="0.35">
      <c r="A251" s="6"/>
      <c r="B251" s="6"/>
      <c r="C251" s="20"/>
      <c r="D251" s="6"/>
      <c r="E251" s="6"/>
      <c r="F251" s="6"/>
      <c r="G251" s="41"/>
      <c r="H251" s="6"/>
      <c r="I251" s="6"/>
      <c r="J251" s="6"/>
      <c r="K251" s="6"/>
      <c r="L251" s="6"/>
      <c r="M251" s="6"/>
      <c r="N251" s="59"/>
      <c r="O251" s="6"/>
      <c r="P251" s="59"/>
      <c r="Q251" s="6"/>
      <c r="R251" s="6"/>
      <c r="S251" s="6"/>
      <c r="T251" s="6"/>
      <c r="U251" s="6"/>
      <c r="V251" s="6"/>
      <c r="W251" s="6"/>
      <c r="X251" s="6"/>
      <c r="Y251" s="6"/>
      <c r="Z251" s="6"/>
      <c r="AA251" s="6"/>
      <c r="AB251" s="6"/>
      <c r="AC251" s="6"/>
      <c r="AD251" s="6"/>
      <c r="AE251" s="6"/>
      <c r="AF251" s="6"/>
      <c r="AG251" s="6"/>
      <c r="AH251" s="6"/>
      <c r="AI251" s="6"/>
      <c r="AJ251" s="6"/>
      <c r="AK251" s="6"/>
    </row>
    <row r="252" spans="1:37" ht="15.75" customHeight="1" x14ac:dyDescent="0.35">
      <c r="A252" s="6"/>
      <c r="B252" s="6"/>
      <c r="C252" s="20"/>
      <c r="D252" s="6"/>
      <c r="E252" s="6"/>
      <c r="F252" s="6"/>
      <c r="G252" s="41"/>
      <c r="H252" s="6"/>
      <c r="I252" s="6"/>
      <c r="J252" s="6"/>
      <c r="K252" s="6"/>
      <c r="L252" s="6"/>
      <c r="M252" s="6"/>
      <c r="N252" s="59"/>
      <c r="O252" s="6"/>
      <c r="P252" s="59"/>
      <c r="Q252" s="6"/>
      <c r="R252" s="6"/>
      <c r="S252" s="6"/>
      <c r="T252" s="6"/>
      <c r="U252" s="6"/>
      <c r="V252" s="6"/>
      <c r="W252" s="6"/>
      <c r="X252" s="6"/>
      <c r="Y252" s="6"/>
      <c r="Z252" s="6"/>
      <c r="AA252" s="6"/>
      <c r="AB252" s="6"/>
      <c r="AC252" s="6"/>
      <c r="AD252" s="6"/>
      <c r="AE252" s="6"/>
      <c r="AF252" s="6"/>
      <c r="AG252" s="6"/>
      <c r="AH252" s="6"/>
      <c r="AI252" s="6"/>
      <c r="AJ252" s="6"/>
      <c r="AK252" s="6"/>
    </row>
    <row r="253" spans="1:37" ht="15.75" customHeight="1" x14ac:dyDescent="0.35">
      <c r="A253" s="6"/>
      <c r="B253" s="6"/>
      <c r="C253" s="20"/>
      <c r="D253" s="6"/>
      <c r="E253" s="6"/>
      <c r="F253" s="6"/>
      <c r="G253" s="41"/>
      <c r="H253" s="6"/>
      <c r="I253" s="6"/>
      <c r="J253" s="6"/>
      <c r="K253" s="6"/>
      <c r="L253" s="6"/>
      <c r="M253" s="6"/>
      <c r="N253" s="59"/>
      <c r="O253" s="6"/>
      <c r="P253" s="59"/>
      <c r="Q253" s="6"/>
      <c r="R253" s="6"/>
      <c r="S253" s="6"/>
      <c r="T253" s="6"/>
      <c r="U253" s="6"/>
      <c r="V253" s="6"/>
      <c r="W253" s="6"/>
      <c r="X253" s="6"/>
      <c r="Y253" s="6"/>
      <c r="Z253" s="6"/>
      <c r="AA253" s="6"/>
      <c r="AB253" s="6"/>
      <c r="AC253" s="6"/>
      <c r="AD253" s="6"/>
      <c r="AE253" s="6"/>
      <c r="AF253" s="6"/>
      <c r="AG253" s="6"/>
      <c r="AH253" s="6"/>
      <c r="AI253" s="6"/>
      <c r="AJ253" s="6"/>
      <c r="AK253" s="6"/>
    </row>
    <row r="254" spans="1:37" ht="15.75" customHeight="1" x14ac:dyDescent="0.35">
      <c r="A254" s="6"/>
      <c r="B254" s="6"/>
      <c r="C254" s="20"/>
      <c r="D254" s="6"/>
      <c r="E254" s="6"/>
      <c r="F254" s="6"/>
      <c r="G254" s="41"/>
      <c r="H254" s="6"/>
      <c r="I254" s="6"/>
      <c r="J254" s="6"/>
      <c r="K254" s="6"/>
      <c r="L254" s="6"/>
      <c r="M254" s="6"/>
      <c r="N254" s="59"/>
      <c r="O254" s="6"/>
      <c r="P254" s="59"/>
      <c r="Q254" s="6"/>
      <c r="R254" s="6"/>
      <c r="S254" s="6"/>
      <c r="T254" s="6"/>
      <c r="U254" s="6"/>
      <c r="V254" s="6"/>
      <c r="W254" s="6"/>
      <c r="X254" s="6"/>
      <c r="Y254" s="6"/>
      <c r="Z254" s="6"/>
      <c r="AA254" s="6"/>
      <c r="AB254" s="6"/>
      <c r="AC254" s="6"/>
      <c r="AD254" s="6"/>
      <c r="AE254" s="6"/>
      <c r="AF254" s="6"/>
      <c r="AG254" s="6"/>
      <c r="AH254" s="6"/>
      <c r="AI254" s="6"/>
      <c r="AJ254" s="6"/>
      <c r="AK254" s="6"/>
    </row>
    <row r="255" spans="1:37" ht="15.75" customHeight="1" x14ac:dyDescent="0.35">
      <c r="A255" s="6"/>
      <c r="B255" s="6"/>
      <c r="C255" s="20"/>
      <c r="D255" s="6"/>
      <c r="E255" s="6"/>
      <c r="F255" s="6"/>
      <c r="G255" s="41"/>
      <c r="H255" s="6"/>
      <c r="I255" s="6"/>
      <c r="J255" s="6"/>
      <c r="K255" s="6"/>
      <c r="L255" s="6"/>
      <c r="M255" s="6"/>
      <c r="N255" s="59"/>
      <c r="O255" s="6"/>
      <c r="P255" s="59"/>
      <c r="Q255" s="6"/>
      <c r="R255" s="6"/>
      <c r="S255" s="6"/>
      <c r="T255" s="6"/>
      <c r="U255" s="6"/>
      <c r="V255" s="6"/>
      <c r="W255" s="6"/>
      <c r="X255" s="6"/>
      <c r="Y255" s="6"/>
      <c r="Z255" s="6"/>
      <c r="AA255" s="6"/>
      <c r="AB255" s="6"/>
      <c r="AC255" s="6"/>
      <c r="AD255" s="6"/>
      <c r="AE255" s="6"/>
      <c r="AF255" s="6"/>
      <c r="AG255" s="6"/>
      <c r="AH255" s="6"/>
      <c r="AI255" s="6"/>
      <c r="AJ255" s="6"/>
      <c r="AK255" s="6"/>
    </row>
    <row r="256" spans="1:37" ht="15.75" customHeight="1" x14ac:dyDescent="0.35">
      <c r="A256" s="6"/>
      <c r="B256" s="6"/>
      <c r="C256" s="20"/>
      <c r="D256" s="6"/>
      <c r="E256" s="6"/>
      <c r="F256" s="6"/>
      <c r="G256" s="41"/>
      <c r="H256" s="6"/>
      <c r="I256" s="6"/>
      <c r="J256" s="6"/>
      <c r="K256" s="6"/>
      <c r="L256" s="6"/>
      <c r="M256" s="6"/>
      <c r="N256" s="59"/>
      <c r="O256" s="6"/>
      <c r="P256" s="59"/>
      <c r="Q256" s="6"/>
      <c r="R256" s="6"/>
      <c r="S256" s="6"/>
      <c r="T256" s="6"/>
      <c r="U256" s="6"/>
      <c r="V256" s="6"/>
      <c r="W256" s="6"/>
      <c r="X256" s="6"/>
      <c r="Y256" s="6"/>
      <c r="Z256" s="6"/>
      <c r="AA256" s="6"/>
      <c r="AB256" s="6"/>
      <c r="AC256" s="6"/>
      <c r="AD256" s="6"/>
      <c r="AE256" s="6"/>
      <c r="AF256" s="6"/>
      <c r="AG256" s="6"/>
      <c r="AH256" s="6"/>
      <c r="AI256" s="6"/>
      <c r="AJ256" s="6"/>
      <c r="AK256" s="6"/>
    </row>
    <row r="257" spans="1:37" ht="15.75" customHeight="1" x14ac:dyDescent="0.35">
      <c r="A257" s="6"/>
      <c r="B257" s="6"/>
      <c r="C257" s="20"/>
      <c r="D257" s="6"/>
      <c r="E257" s="6"/>
      <c r="F257" s="6"/>
      <c r="G257" s="41"/>
      <c r="H257" s="6"/>
      <c r="I257" s="6"/>
      <c r="J257" s="6"/>
      <c r="K257" s="6"/>
      <c r="L257" s="6"/>
      <c r="M257" s="6"/>
      <c r="N257" s="59"/>
      <c r="O257" s="6"/>
      <c r="P257" s="59"/>
      <c r="Q257" s="6"/>
      <c r="R257" s="6"/>
      <c r="S257" s="6"/>
      <c r="T257" s="6"/>
      <c r="U257" s="6"/>
      <c r="V257" s="6"/>
      <c r="W257" s="6"/>
      <c r="X257" s="6"/>
      <c r="Y257" s="6"/>
      <c r="Z257" s="6"/>
      <c r="AA257" s="6"/>
      <c r="AB257" s="6"/>
      <c r="AC257" s="6"/>
      <c r="AD257" s="6"/>
      <c r="AE257" s="6"/>
      <c r="AF257" s="6"/>
      <c r="AG257" s="6"/>
      <c r="AH257" s="6"/>
      <c r="AI257" s="6"/>
      <c r="AJ257" s="6"/>
      <c r="AK257" s="6"/>
    </row>
    <row r="258" spans="1:37" ht="15.75" customHeight="1" x14ac:dyDescent="0.35">
      <c r="A258" s="6"/>
      <c r="B258" s="6"/>
      <c r="C258" s="20"/>
      <c r="D258" s="6"/>
      <c r="E258" s="6"/>
      <c r="F258" s="6"/>
      <c r="G258" s="41"/>
      <c r="H258" s="6"/>
      <c r="I258" s="6"/>
      <c r="J258" s="6"/>
      <c r="K258" s="6"/>
      <c r="L258" s="6"/>
      <c r="M258" s="6"/>
      <c r="N258" s="59"/>
      <c r="O258" s="6"/>
      <c r="P258" s="59"/>
      <c r="Q258" s="6"/>
      <c r="R258" s="6"/>
      <c r="S258" s="6"/>
      <c r="T258" s="6"/>
      <c r="U258" s="6"/>
      <c r="V258" s="6"/>
      <c r="W258" s="6"/>
      <c r="X258" s="6"/>
      <c r="Y258" s="6"/>
      <c r="Z258" s="6"/>
      <c r="AA258" s="6"/>
      <c r="AB258" s="6"/>
      <c r="AC258" s="6"/>
      <c r="AD258" s="6"/>
      <c r="AE258" s="6"/>
      <c r="AF258" s="6"/>
      <c r="AG258" s="6"/>
      <c r="AH258" s="6"/>
      <c r="AI258" s="6"/>
      <c r="AJ258" s="6"/>
      <c r="AK258" s="6"/>
    </row>
    <row r="259" spans="1:37" ht="15.75" customHeight="1" x14ac:dyDescent="0.35">
      <c r="A259" s="6"/>
      <c r="B259" s="6"/>
      <c r="C259" s="20"/>
      <c r="D259" s="6"/>
      <c r="E259" s="6"/>
      <c r="F259" s="6"/>
      <c r="G259" s="41"/>
      <c r="H259" s="6"/>
      <c r="I259" s="6"/>
      <c r="J259" s="6"/>
      <c r="K259" s="6"/>
      <c r="L259" s="6"/>
      <c r="M259" s="6"/>
      <c r="N259" s="59"/>
      <c r="O259" s="6"/>
      <c r="P259" s="59"/>
      <c r="Q259" s="6"/>
      <c r="R259" s="6"/>
      <c r="S259" s="6"/>
      <c r="T259" s="6"/>
      <c r="U259" s="6"/>
      <c r="V259" s="6"/>
      <c r="W259" s="6"/>
      <c r="X259" s="6"/>
      <c r="Y259" s="6"/>
      <c r="Z259" s="6"/>
      <c r="AA259" s="6"/>
      <c r="AB259" s="6"/>
      <c r="AC259" s="6"/>
      <c r="AD259" s="6"/>
      <c r="AE259" s="6"/>
      <c r="AF259" s="6"/>
      <c r="AG259" s="6"/>
      <c r="AH259" s="6"/>
      <c r="AI259" s="6"/>
      <c r="AJ259" s="6"/>
      <c r="AK259" s="6"/>
    </row>
    <row r="260" spans="1:37" ht="15.75" customHeight="1" x14ac:dyDescent="0.35">
      <c r="A260" s="6"/>
      <c r="B260" s="6"/>
      <c r="C260" s="20"/>
      <c r="D260" s="6"/>
      <c r="E260" s="6"/>
      <c r="F260" s="6"/>
      <c r="G260" s="41"/>
      <c r="H260" s="6"/>
      <c r="I260" s="6"/>
      <c r="J260" s="6"/>
      <c r="K260" s="6"/>
      <c r="L260" s="6"/>
      <c r="M260" s="6"/>
      <c r="N260" s="59"/>
      <c r="O260" s="6"/>
      <c r="P260" s="59"/>
      <c r="Q260" s="6"/>
      <c r="R260" s="6"/>
      <c r="S260" s="6"/>
      <c r="T260" s="6"/>
      <c r="U260" s="6"/>
      <c r="V260" s="6"/>
      <c r="W260" s="6"/>
      <c r="X260" s="6"/>
      <c r="Y260" s="6"/>
      <c r="Z260" s="6"/>
      <c r="AA260" s="6"/>
      <c r="AB260" s="6"/>
      <c r="AC260" s="6"/>
      <c r="AD260" s="6"/>
      <c r="AE260" s="6"/>
      <c r="AF260" s="6"/>
      <c r="AG260" s="6"/>
      <c r="AH260" s="6"/>
      <c r="AI260" s="6"/>
      <c r="AJ260" s="6"/>
      <c r="AK260" s="6"/>
    </row>
    <row r="261" spans="1:37" ht="15.75" customHeight="1" x14ac:dyDescent="0.35">
      <c r="A261" s="6"/>
      <c r="B261" s="6"/>
      <c r="C261" s="20"/>
      <c r="D261" s="6"/>
      <c r="E261" s="6"/>
      <c r="F261" s="6"/>
      <c r="G261" s="41"/>
      <c r="H261" s="6"/>
      <c r="I261" s="6"/>
      <c r="J261" s="6"/>
      <c r="K261" s="6"/>
      <c r="L261" s="6"/>
      <c r="M261" s="6"/>
      <c r="N261" s="59"/>
      <c r="O261" s="6"/>
      <c r="P261" s="59"/>
      <c r="Q261" s="6"/>
      <c r="R261" s="6"/>
      <c r="S261" s="6"/>
      <c r="T261" s="6"/>
      <c r="U261" s="6"/>
      <c r="V261" s="6"/>
      <c r="W261" s="6"/>
      <c r="X261" s="6"/>
      <c r="Y261" s="6"/>
      <c r="Z261" s="6"/>
      <c r="AA261" s="6"/>
      <c r="AB261" s="6"/>
      <c r="AC261" s="6"/>
      <c r="AD261" s="6"/>
      <c r="AE261" s="6"/>
      <c r="AF261" s="6"/>
      <c r="AG261" s="6"/>
      <c r="AH261" s="6"/>
      <c r="AI261" s="6"/>
      <c r="AJ261" s="6"/>
      <c r="AK261" s="6"/>
    </row>
    <row r="262" spans="1:37" ht="15.75" customHeight="1" x14ac:dyDescent="0.35">
      <c r="A262" s="6"/>
      <c r="B262" s="6"/>
      <c r="C262" s="20"/>
      <c r="D262" s="6"/>
      <c r="E262" s="6"/>
      <c r="F262" s="6"/>
      <c r="G262" s="41"/>
      <c r="H262" s="6"/>
      <c r="I262" s="6"/>
      <c r="J262" s="6"/>
      <c r="K262" s="6"/>
      <c r="L262" s="6"/>
      <c r="M262" s="6"/>
      <c r="N262" s="59"/>
      <c r="O262" s="6"/>
      <c r="P262" s="59"/>
      <c r="Q262" s="6"/>
      <c r="R262" s="6"/>
      <c r="S262" s="6"/>
      <c r="T262" s="6"/>
      <c r="U262" s="6"/>
      <c r="V262" s="6"/>
      <c r="W262" s="6"/>
      <c r="X262" s="6"/>
      <c r="Y262" s="6"/>
      <c r="Z262" s="6"/>
      <c r="AA262" s="6"/>
      <c r="AB262" s="6"/>
      <c r="AC262" s="6"/>
      <c r="AD262" s="6"/>
      <c r="AE262" s="6"/>
      <c r="AF262" s="6"/>
      <c r="AG262" s="6"/>
      <c r="AH262" s="6"/>
      <c r="AI262" s="6"/>
      <c r="AJ262" s="6"/>
      <c r="AK262" s="6"/>
    </row>
    <row r="263" spans="1:37" ht="15.75" customHeight="1" x14ac:dyDescent="0.35">
      <c r="A263" s="6"/>
      <c r="B263" s="6"/>
      <c r="C263" s="20"/>
      <c r="D263" s="6"/>
      <c r="E263" s="6"/>
      <c r="F263" s="6"/>
      <c r="G263" s="41"/>
      <c r="H263" s="6"/>
      <c r="I263" s="6"/>
      <c r="J263" s="6"/>
      <c r="K263" s="6"/>
      <c r="L263" s="6"/>
      <c r="M263" s="6"/>
      <c r="N263" s="59"/>
      <c r="O263" s="6"/>
      <c r="P263" s="59"/>
      <c r="Q263" s="6"/>
      <c r="R263" s="6"/>
      <c r="S263" s="6"/>
      <c r="T263" s="6"/>
      <c r="U263" s="6"/>
      <c r="V263" s="6"/>
      <c r="W263" s="6"/>
      <c r="X263" s="6"/>
      <c r="Y263" s="6"/>
      <c r="Z263" s="6"/>
      <c r="AA263" s="6"/>
      <c r="AB263" s="6"/>
      <c r="AC263" s="6"/>
      <c r="AD263" s="6"/>
      <c r="AE263" s="6"/>
      <c r="AF263" s="6"/>
      <c r="AG263" s="6"/>
      <c r="AH263" s="6"/>
      <c r="AI263" s="6"/>
      <c r="AJ263" s="6"/>
      <c r="AK263" s="6"/>
    </row>
    <row r="264" spans="1:37" ht="15.75" customHeight="1" x14ac:dyDescent="0.35">
      <c r="A264" s="6"/>
      <c r="B264" s="6"/>
      <c r="C264" s="20"/>
      <c r="D264" s="6"/>
      <c r="E264" s="6"/>
      <c r="F264" s="6"/>
      <c r="G264" s="41"/>
      <c r="H264" s="6"/>
      <c r="I264" s="6"/>
      <c r="J264" s="6"/>
      <c r="K264" s="6"/>
      <c r="L264" s="6"/>
      <c r="M264" s="6"/>
      <c r="N264" s="59"/>
      <c r="O264" s="6"/>
      <c r="P264" s="59"/>
      <c r="Q264" s="6"/>
      <c r="R264" s="6"/>
      <c r="S264" s="6"/>
      <c r="T264" s="6"/>
      <c r="U264" s="6"/>
      <c r="V264" s="6"/>
      <c r="W264" s="6"/>
      <c r="X264" s="6"/>
      <c r="Y264" s="6"/>
      <c r="Z264" s="6"/>
      <c r="AA264" s="6"/>
      <c r="AB264" s="6"/>
      <c r="AC264" s="6"/>
      <c r="AD264" s="6"/>
      <c r="AE264" s="6"/>
      <c r="AF264" s="6"/>
      <c r="AG264" s="6"/>
      <c r="AH264" s="6"/>
      <c r="AI264" s="6"/>
      <c r="AJ264" s="6"/>
      <c r="AK264" s="6"/>
    </row>
    <row r="265" spans="1:37" ht="15.75" customHeight="1" x14ac:dyDescent="0.35">
      <c r="A265" s="6"/>
      <c r="B265" s="6"/>
      <c r="C265" s="20"/>
      <c r="D265" s="6"/>
      <c r="E265" s="6"/>
      <c r="F265" s="6"/>
      <c r="G265" s="41"/>
      <c r="H265" s="6"/>
      <c r="I265" s="6"/>
      <c r="J265" s="6"/>
      <c r="K265" s="6"/>
      <c r="L265" s="6"/>
      <c r="M265" s="6"/>
      <c r="N265" s="59"/>
      <c r="O265" s="6"/>
      <c r="P265" s="59"/>
      <c r="Q265" s="6"/>
      <c r="R265" s="6"/>
      <c r="S265" s="6"/>
      <c r="T265" s="6"/>
      <c r="U265" s="6"/>
      <c r="V265" s="6"/>
      <c r="W265" s="6"/>
      <c r="X265" s="6"/>
      <c r="Y265" s="6"/>
      <c r="Z265" s="6"/>
      <c r="AA265" s="6"/>
      <c r="AB265" s="6"/>
      <c r="AC265" s="6"/>
      <c r="AD265" s="6"/>
      <c r="AE265" s="6"/>
      <c r="AF265" s="6"/>
      <c r="AG265" s="6"/>
      <c r="AH265" s="6"/>
      <c r="AI265" s="6"/>
      <c r="AJ265" s="6"/>
      <c r="AK265" s="6"/>
    </row>
    <row r="266" spans="1:37" ht="15.75" customHeight="1" x14ac:dyDescent="0.35">
      <c r="A266" s="6"/>
      <c r="B266" s="6"/>
      <c r="C266" s="20"/>
      <c r="D266" s="6"/>
      <c r="E266" s="6"/>
      <c r="F266" s="6"/>
      <c r="G266" s="41"/>
      <c r="H266" s="6"/>
      <c r="I266" s="6"/>
      <c r="J266" s="6"/>
      <c r="K266" s="6"/>
      <c r="L266" s="6"/>
      <c r="M266" s="6"/>
      <c r="N266" s="59"/>
      <c r="O266" s="6"/>
      <c r="P266" s="59"/>
      <c r="Q266" s="6"/>
      <c r="R266" s="6"/>
      <c r="S266" s="6"/>
      <c r="T266" s="6"/>
      <c r="U266" s="6"/>
      <c r="V266" s="6"/>
      <c r="W266" s="6"/>
      <c r="X266" s="6"/>
      <c r="Y266" s="6"/>
      <c r="Z266" s="6"/>
      <c r="AA266" s="6"/>
      <c r="AB266" s="6"/>
      <c r="AC266" s="6"/>
      <c r="AD266" s="6"/>
      <c r="AE266" s="6"/>
      <c r="AF266" s="6"/>
      <c r="AG266" s="6"/>
      <c r="AH266" s="6"/>
      <c r="AI266" s="6"/>
      <c r="AJ266" s="6"/>
      <c r="AK266" s="6"/>
    </row>
    <row r="267" spans="1:37" ht="15.75" customHeight="1" x14ac:dyDescent="0.35">
      <c r="A267" s="6"/>
      <c r="B267" s="6"/>
      <c r="C267" s="20"/>
      <c r="D267" s="6"/>
      <c r="E267" s="6"/>
      <c r="F267" s="6"/>
      <c r="G267" s="41"/>
      <c r="H267" s="6"/>
      <c r="I267" s="6"/>
      <c r="J267" s="6"/>
      <c r="K267" s="6"/>
      <c r="L267" s="6"/>
      <c r="M267" s="6"/>
      <c r="N267" s="59"/>
      <c r="O267" s="6"/>
      <c r="P267" s="59"/>
      <c r="Q267" s="6"/>
      <c r="R267" s="6"/>
      <c r="S267" s="6"/>
      <c r="T267" s="6"/>
      <c r="U267" s="6"/>
      <c r="V267" s="6"/>
      <c r="W267" s="6"/>
      <c r="X267" s="6"/>
      <c r="Y267" s="6"/>
      <c r="Z267" s="6"/>
      <c r="AA267" s="6"/>
      <c r="AB267" s="6"/>
      <c r="AC267" s="6"/>
      <c r="AD267" s="6"/>
      <c r="AE267" s="6"/>
      <c r="AF267" s="6"/>
      <c r="AG267" s="6"/>
      <c r="AH267" s="6"/>
      <c r="AI267" s="6"/>
      <c r="AJ267" s="6"/>
      <c r="AK267" s="6"/>
    </row>
    <row r="268" spans="1:37" ht="15.75" customHeight="1" x14ac:dyDescent="0.35">
      <c r="A268" s="6"/>
      <c r="B268" s="6"/>
      <c r="C268" s="20"/>
      <c r="D268" s="6"/>
      <c r="E268" s="6"/>
      <c r="F268" s="6"/>
      <c r="G268" s="41"/>
      <c r="H268" s="6"/>
      <c r="I268" s="6"/>
      <c r="J268" s="6"/>
      <c r="K268" s="6"/>
      <c r="L268" s="6"/>
      <c r="M268" s="6"/>
      <c r="N268" s="59"/>
      <c r="O268" s="6"/>
      <c r="P268" s="59"/>
      <c r="Q268" s="6"/>
      <c r="R268" s="6"/>
      <c r="S268" s="6"/>
      <c r="T268" s="6"/>
      <c r="U268" s="6"/>
      <c r="V268" s="6"/>
      <c r="W268" s="6"/>
      <c r="X268" s="6"/>
      <c r="Y268" s="6"/>
      <c r="Z268" s="6"/>
      <c r="AA268" s="6"/>
      <c r="AB268" s="6"/>
      <c r="AC268" s="6"/>
      <c r="AD268" s="6"/>
      <c r="AE268" s="6"/>
      <c r="AF268" s="6"/>
      <c r="AG268" s="6"/>
      <c r="AH268" s="6"/>
      <c r="AI268" s="6"/>
      <c r="AJ268" s="6"/>
      <c r="AK268" s="6"/>
    </row>
    <row r="269" spans="1:37" ht="15.75" customHeight="1" x14ac:dyDescent="0.35">
      <c r="A269" s="6"/>
      <c r="B269" s="6"/>
      <c r="C269" s="20"/>
      <c r="D269" s="6"/>
      <c r="E269" s="6"/>
      <c r="F269" s="6"/>
      <c r="G269" s="41"/>
      <c r="H269" s="6"/>
      <c r="I269" s="6"/>
      <c r="J269" s="6"/>
      <c r="K269" s="6"/>
      <c r="L269" s="6"/>
      <c r="M269" s="6"/>
      <c r="N269" s="59"/>
      <c r="O269" s="6"/>
      <c r="P269" s="59"/>
      <c r="Q269" s="6"/>
      <c r="R269" s="6"/>
      <c r="S269" s="6"/>
      <c r="T269" s="6"/>
      <c r="U269" s="6"/>
      <c r="V269" s="6"/>
      <c r="W269" s="6"/>
      <c r="X269" s="6"/>
      <c r="Y269" s="6"/>
      <c r="Z269" s="6"/>
      <c r="AA269" s="6"/>
      <c r="AB269" s="6"/>
      <c r="AC269" s="6"/>
      <c r="AD269" s="6"/>
      <c r="AE269" s="6"/>
      <c r="AF269" s="6"/>
      <c r="AG269" s="6"/>
      <c r="AH269" s="6"/>
      <c r="AI269" s="6"/>
      <c r="AJ269" s="6"/>
      <c r="AK269" s="6"/>
    </row>
    <row r="270" spans="1:37" ht="15.75" customHeight="1" x14ac:dyDescent="0.35">
      <c r="A270" s="6"/>
      <c r="B270" s="6"/>
      <c r="C270" s="20"/>
      <c r="D270" s="6"/>
      <c r="E270" s="6"/>
      <c r="F270" s="6"/>
      <c r="G270" s="41"/>
      <c r="H270" s="6"/>
      <c r="I270" s="6"/>
      <c r="J270" s="6"/>
      <c r="K270" s="6"/>
      <c r="L270" s="6"/>
      <c r="M270" s="6"/>
      <c r="N270" s="59"/>
      <c r="O270" s="6"/>
      <c r="P270" s="59"/>
      <c r="Q270" s="6"/>
      <c r="R270" s="6"/>
      <c r="S270" s="6"/>
      <c r="T270" s="6"/>
      <c r="U270" s="6"/>
      <c r="V270" s="6"/>
      <c r="W270" s="6"/>
      <c r="X270" s="6"/>
      <c r="Y270" s="6"/>
      <c r="Z270" s="6"/>
      <c r="AA270" s="6"/>
      <c r="AB270" s="6"/>
      <c r="AC270" s="6"/>
      <c r="AD270" s="6"/>
      <c r="AE270" s="6"/>
      <c r="AF270" s="6"/>
      <c r="AG270" s="6"/>
      <c r="AH270" s="6"/>
      <c r="AI270" s="6"/>
      <c r="AJ270" s="6"/>
      <c r="AK270" s="6"/>
    </row>
    <row r="271" spans="1:37" ht="15.75" customHeight="1" x14ac:dyDescent="0.35">
      <c r="A271" s="6"/>
      <c r="B271" s="6"/>
      <c r="C271" s="20"/>
      <c r="D271" s="6"/>
      <c r="E271" s="6"/>
      <c r="F271" s="6"/>
      <c r="G271" s="41"/>
      <c r="H271" s="6"/>
      <c r="I271" s="6"/>
      <c r="J271" s="6"/>
      <c r="K271" s="6"/>
      <c r="L271" s="6"/>
      <c r="M271" s="6"/>
      <c r="N271" s="59"/>
      <c r="O271" s="6"/>
      <c r="P271" s="59"/>
      <c r="Q271" s="6"/>
      <c r="R271" s="6"/>
      <c r="S271" s="6"/>
      <c r="T271" s="6"/>
      <c r="U271" s="6"/>
      <c r="V271" s="6"/>
      <c r="W271" s="6"/>
      <c r="X271" s="6"/>
      <c r="Y271" s="6"/>
      <c r="Z271" s="6"/>
      <c r="AA271" s="6"/>
      <c r="AB271" s="6"/>
      <c r="AC271" s="6"/>
      <c r="AD271" s="6"/>
      <c r="AE271" s="6"/>
      <c r="AF271" s="6"/>
      <c r="AG271" s="6"/>
      <c r="AH271" s="6"/>
      <c r="AI271" s="6"/>
      <c r="AJ271" s="6"/>
      <c r="AK271" s="6"/>
    </row>
    <row r="272" spans="1:37" ht="15.75" customHeight="1" x14ac:dyDescent="0.35">
      <c r="A272" s="6"/>
      <c r="B272" s="6"/>
      <c r="C272" s="20"/>
      <c r="D272" s="6"/>
      <c r="E272" s="6"/>
      <c r="F272" s="6"/>
      <c r="G272" s="41"/>
      <c r="H272" s="6"/>
      <c r="I272" s="6"/>
      <c r="J272" s="6"/>
      <c r="K272" s="6"/>
      <c r="L272" s="6"/>
      <c r="M272" s="6"/>
      <c r="N272" s="59"/>
      <c r="O272" s="6"/>
      <c r="P272" s="59"/>
      <c r="Q272" s="6"/>
      <c r="R272" s="6"/>
      <c r="S272" s="6"/>
      <c r="T272" s="6"/>
      <c r="U272" s="6"/>
      <c r="V272" s="6"/>
      <c r="W272" s="6"/>
      <c r="X272" s="6"/>
      <c r="Y272" s="6"/>
      <c r="Z272" s="6"/>
      <c r="AA272" s="6"/>
      <c r="AB272" s="6"/>
      <c r="AC272" s="6"/>
      <c r="AD272" s="6"/>
      <c r="AE272" s="6"/>
      <c r="AF272" s="6"/>
      <c r="AG272" s="6"/>
      <c r="AH272" s="6"/>
      <c r="AI272" s="6"/>
      <c r="AJ272" s="6"/>
      <c r="AK272" s="6"/>
    </row>
    <row r="273" spans="1:37" ht="15.75" customHeight="1" x14ac:dyDescent="0.35">
      <c r="A273" s="6"/>
      <c r="B273" s="6"/>
      <c r="C273" s="20"/>
      <c r="D273" s="6"/>
      <c r="E273" s="6"/>
      <c r="F273" s="6"/>
      <c r="G273" s="41"/>
      <c r="H273" s="6"/>
      <c r="I273" s="6"/>
      <c r="J273" s="6"/>
      <c r="K273" s="6"/>
      <c r="L273" s="6"/>
      <c r="M273" s="6"/>
      <c r="N273" s="59"/>
      <c r="O273" s="6"/>
      <c r="P273" s="59"/>
      <c r="Q273" s="6"/>
      <c r="R273" s="6"/>
      <c r="S273" s="6"/>
      <c r="T273" s="6"/>
      <c r="U273" s="6"/>
      <c r="V273" s="6"/>
      <c r="W273" s="6"/>
      <c r="X273" s="6"/>
      <c r="Y273" s="6"/>
      <c r="Z273" s="6"/>
      <c r="AA273" s="6"/>
      <c r="AB273" s="6"/>
      <c r="AC273" s="6"/>
      <c r="AD273" s="6"/>
      <c r="AE273" s="6"/>
      <c r="AF273" s="6"/>
      <c r="AG273" s="6"/>
      <c r="AH273" s="6"/>
      <c r="AI273" s="6"/>
      <c r="AJ273" s="6"/>
      <c r="AK273" s="6"/>
    </row>
    <row r="274" spans="1:37" ht="15.75" customHeight="1" x14ac:dyDescent="0.35">
      <c r="A274" s="6"/>
      <c r="B274" s="6"/>
      <c r="C274" s="20"/>
      <c r="D274" s="6"/>
      <c r="E274" s="6"/>
      <c r="F274" s="6"/>
      <c r="G274" s="41"/>
      <c r="H274" s="6"/>
      <c r="I274" s="6"/>
      <c r="J274" s="6"/>
      <c r="K274" s="6"/>
      <c r="L274" s="6"/>
      <c r="M274" s="6"/>
      <c r="N274" s="59"/>
      <c r="O274" s="6"/>
      <c r="P274" s="59"/>
      <c r="Q274" s="6"/>
      <c r="R274" s="6"/>
      <c r="S274" s="6"/>
      <c r="T274" s="6"/>
      <c r="U274" s="6"/>
      <c r="V274" s="6"/>
      <c r="W274" s="6"/>
      <c r="X274" s="6"/>
      <c r="Y274" s="6"/>
      <c r="Z274" s="6"/>
      <c r="AA274" s="6"/>
      <c r="AB274" s="6"/>
      <c r="AC274" s="6"/>
      <c r="AD274" s="6"/>
      <c r="AE274" s="6"/>
      <c r="AF274" s="6"/>
      <c r="AG274" s="6"/>
      <c r="AH274" s="6"/>
      <c r="AI274" s="6"/>
      <c r="AJ274" s="6"/>
      <c r="AK274" s="6"/>
    </row>
    <row r="275" spans="1:37" ht="15.75" customHeight="1" x14ac:dyDescent="0.35">
      <c r="A275" s="6"/>
      <c r="B275" s="6"/>
      <c r="C275" s="20"/>
      <c r="D275" s="6"/>
      <c r="E275" s="6"/>
      <c r="F275" s="6"/>
      <c r="G275" s="41"/>
      <c r="H275" s="6"/>
      <c r="I275" s="6"/>
      <c r="J275" s="6"/>
      <c r="K275" s="6"/>
      <c r="L275" s="6"/>
      <c r="M275" s="6"/>
      <c r="N275" s="59"/>
      <c r="O275" s="6"/>
      <c r="P275" s="59"/>
      <c r="Q275" s="6"/>
      <c r="R275" s="6"/>
      <c r="S275" s="6"/>
      <c r="T275" s="6"/>
      <c r="U275" s="6"/>
      <c r="V275" s="6"/>
      <c r="W275" s="6"/>
      <c r="X275" s="6"/>
      <c r="Y275" s="6"/>
      <c r="Z275" s="6"/>
      <c r="AA275" s="6"/>
      <c r="AB275" s="6"/>
      <c r="AC275" s="6"/>
      <c r="AD275" s="6"/>
      <c r="AE275" s="6"/>
      <c r="AF275" s="6"/>
      <c r="AG275" s="6"/>
      <c r="AH275" s="6"/>
      <c r="AI275" s="6"/>
      <c r="AJ275" s="6"/>
      <c r="AK275" s="6"/>
    </row>
    <row r="276" spans="1:37" ht="15.75" customHeight="1" x14ac:dyDescent="0.35">
      <c r="A276" s="6"/>
      <c r="B276" s="6"/>
      <c r="C276" s="20"/>
      <c r="D276" s="6"/>
      <c r="E276" s="6"/>
      <c r="F276" s="6"/>
      <c r="G276" s="41"/>
      <c r="H276" s="6"/>
      <c r="I276" s="6"/>
      <c r="J276" s="6"/>
      <c r="K276" s="6"/>
      <c r="L276" s="6"/>
      <c r="M276" s="6"/>
      <c r="N276" s="59"/>
      <c r="O276" s="6"/>
      <c r="P276" s="59"/>
      <c r="Q276" s="6"/>
      <c r="R276" s="6"/>
      <c r="S276" s="6"/>
      <c r="T276" s="6"/>
      <c r="U276" s="6"/>
      <c r="V276" s="6"/>
      <c r="W276" s="6"/>
      <c r="X276" s="6"/>
      <c r="Y276" s="6"/>
      <c r="Z276" s="6"/>
      <c r="AA276" s="6"/>
      <c r="AB276" s="6"/>
      <c r="AC276" s="6"/>
      <c r="AD276" s="6"/>
      <c r="AE276" s="6"/>
      <c r="AF276" s="6"/>
      <c r="AG276" s="6"/>
      <c r="AH276" s="6"/>
      <c r="AI276" s="6"/>
      <c r="AJ276" s="6"/>
      <c r="AK276" s="6"/>
    </row>
    <row r="277" spans="1:37" ht="15.75" customHeight="1" x14ac:dyDescent="0.35">
      <c r="A277" s="6"/>
      <c r="B277" s="6"/>
      <c r="C277" s="20"/>
      <c r="D277" s="6"/>
      <c r="E277" s="6"/>
      <c r="F277" s="6"/>
      <c r="G277" s="41"/>
      <c r="H277" s="6"/>
      <c r="I277" s="6"/>
      <c r="J277" s="6"/>
      <c r="K277" s="6"/>
      <c r="L277" s="6"/>
      <c r="M277" s="6"/>
      <c r="N277" s="59"/>
      <c r="O277" s="6"/>
      <c r="P277" s="59"/>
      <c r="Q277" s="6"/>
      <c r="R277" s="6"/>
      <c r="S277" s="6"/>
      <c r="T277" s="6"/>
      <c r="U277" s="6"/>
      <c r="V277" s="6"/>
      <c r="W277" s="6"/>
      <c r="X277" s="6"/>
      <c r="Y277" s="6"/>
      <c r="Z277" s="6"/>
      <c r="AA277" s="6"/>
      <c r="AB277" s="6"/>
      <c r="AC277" s="6"/>
      <c r="AD277" s="6"/>
      <c r="AE277" s="6"/>
      <c r="AF277" s="6"/>
      <c r="AG277" s="6"/>
      <c r="AH277" s="6"/>
      <c r="AI277" s="6"/>
      <c r="AJ277" s="6"/>
      <c r="AK277" s="6"/>
    </row>
    <row r="278" spans="1:37" ht="15.75" customHeight="1" x14ac:dyDescent="0.35">
      <c r="A278" s="6"/>
      <c r="B278" s="6"/>
      <c r="C278" s="20"/>
      <c r="D278" s="6"/>
      <c r="E278" s="6"/>
      <c r="F278" s="6"/>
      <c r="G278" s="41"/>
      <c r="H278" s="6"/>
      <c r="I278" s="6"/>
      <c r="J278" s="6"/>
      <c r="K278" s="6"/>
      <c r="L278" s="6"/>
      <c r="M278" s="6"/>
      <c r="N278" s="59"/>
      <c r="O278" s="6"/>
      <c r="P278" s="59"/>
      <c r="Q278" s="6"/>
      <c r="R278" s="6"/>
      <c r="S278" s="6"/>
      <c r="T278" s="6"/>
      <c r="U278" s="6"/>
      <c r="V278" s="6"/>
      <c r="W278" s="6"/>
      <c r="X278" s="6"/>
      <c r="Y278" s="6"/>
      <c r="Z278" s="6"/>
      <c r="AA278" s="6"/>
      <c r="AB278" s="6"/>
      <c r="AC278" s="6"/>
      <c r="AD278" s="6"/>
      <c r="AE278" s="6"/>
      <c r="AF278" s="6"/>
      <c r="AG278" s="6"/>
      <c r="AH278" s="6"/>
      <c r="AI278" s="6"/>
      <c r="AJ278" s="6"/>
      <c r="AK278" s="6"/>
    </row>
    <row r="279" spans="1:37" ht="15.75" customHeight="1" x14ac:dyDescent="0.35">
      <c r="A279" s="6"/>
      <c r="B279" s="6"/>
      <c r="C279" s="20"/>
      <c r="D279" s="6"/>
      <c r="E279" s="6"/>
      <c r="F279" s="6"/>
      <c r="G279" s="41"/>
      <c r="H279" s="6"/>
      <c r="I279" s="6"/>
      <c r="J279" s="6"/>
      <c r="K279" s="6"/>
      <c r="L279" s="6"/>
      <c r="M279" s="6"/>
      <c r="N279" s="59"/>
      <c r="O279" s="6"/>
      <c r="P279" s="59"/>
      <c r="Q279" s="6"/>
      <c r="R279" s="6"/>
      <c r="S279" s="6"/>
      <c r="T279" s="6"/>
      <c r="U279" s="6"/>
      <c r="V279" s="6"/>
      <c r="W279" s="6"/>
      <c r="X279" s="6"/>
      <c r="Y279" s="6"/>
      <c r="Z279" s="6"/>
      <c r="AA279" s="6"/>
      <c r="AB279" s="6"/>
      <c r="AC279" s="6"/>
      <c r="AD279" s="6"/>
      <c r="AE279" s="6"/>
      <c r="AF279" s="6"/>
      <c r="AG279" s="6"/>
      <c r="AH279" s="6"/>
      <c r="AI279" s="6"/>
      <c r="AJ279" s="6"/>
      <c r="AK279" s="6"/>
    </row>
    <row r="280" spans="1:37" ht="15.75" customHeight="1" x14ac:dyDescent="0.35">
      <c r="A280" s="6"/>
      <c r="B280" s="6"/>
      <c r="C280" s="20"/>
      <c r="D280" s="6"/>
      <c r="E280" s="6"/>
      <c r="F280" s="6"/>
      <c r="G280" s="41"/>
      <c r="H280" s="6"/>
      <c r="I280" s="6"/>
      <c r="J280" s="6"/>
      <c r="K280" s="6"/>
      <c r="L280" s="6"/>
      <c r="M280" s="6"/>
      <c r="N280" s="59"/>
      <c r="O280" s="6"/>
      <c r="P280" s="59"/>
      <c r="Q280" s="6"/>
      <c r="R280" s="6"/>
      <c r="S280" s="6"/>
      <c r="T280" s="6"/>
      <c r="U280" s="6"/>
      <c r="V280" s="6"/>
      <c r="W280" s="6"/>
      <c r="X280" s="6"/>
      <c r="Y280" s="6"/>
      <c r="Z280" s="6"/>
      <c r="AA280" s="6"/>
      <c r="AB280" s="6"/>
      <c r="AC280" s="6"/>
      <c r="AD280" s="6"/>
      <c r="AE280" s="6"/>
      <c r="AF280" s="6"/>
      <c r="AG280" s="6"/>
      <c r="AH280" s="6"/>
      <c r="AI280" s="6"/>
      <c r="AJ280" s="6"/>
      <c r="AK280" s="6"/>
    </row>
    <row r="281" spans="1:37" ht="15.75" customHeight="1" x14ac:dyDescent="0.35">
      <c r="A281" s="6"/>
      <c r="B281" s="6"/>
      <c r="C281" s="20"/>
      <c r="D281" s="6"/>
      <c r="E281" s="6"/>
      <c r="F281" s="6"/>
      <c r="G281" s="41"/>
      <c r="H281" s="6"/>
      <c r="I281" s="6"/>
      <c r="J281" s="6"/>
      <c r="K281" s="6"/>
      <c r="L281" s="6"/>
      <c r="M281" s="6"/>
      <c r="N281" s="59"/>
      <c r="O281" s="6"/>
      <c r="P281" s="59"/>
      <c r="Q281" s="6"/>
      <c r="R281" s="6"/>
      <c r="S281" s="6"/>
      <c r="T281" s="6"/>
      <c r="U281" s="6"/>
      <c r="V281" s="6"/>
      <c r="W281" s="6"/>
      <c r="X281" s="6"/>
      <c r="Y281" s="6"/>
      <c r="Z281" s="6"/>
      <c r="AA281" s="6"/>
      <c r="AB281" s="6"/>
      <c r="AC281" s="6"/>
      <c r="AD281" s="6"/>
      <c r="AE281" s="6"/>
      <c r="AF281" s="6"/>
      <c r="AG281" s="6"/>
      <c r="AH281" s="6"/>
      <c r="AI281" s="6"/>
      <c r="AJ281" s="6"/>
      <c r="AK281" s="6"/>
    </row>
    <row r="282" spans="1:37" ht="15.75" customHeight="1" x14ac:dyDescent="0.35">
      <c r="A282" s="6"/>
      <c r="B282" s="6"/>
      <c r="C282" s="20"/>
      <c r="D282" s="6"/>
      <c r="E282" s="6"/>
      <c r="F282" s="6"/>
      <c r="G282" s="41"/>
      <c r="H282" s="6"/>
      <c r="I282" s="6"/>
      <c r="J282" s="6"/>
      <c r="K282" s="6"/>
      <c r="L282" s="6"/>
      <c r="M282" s="6"/>
      <c r="N282" s="59"/>
      <c r="O282" s="6"/>
      <c r="P282" s="59"/>
      <c r="Q282" s="6"/>
      <c r="R282" s="6"/>
      <c r="S282" s="6"/>
      <c r="T282" s="6"/>
      <c r="U282" s="6"/>
      <c r="V282" s="6"/>
      <c r="W282" s="6"/>
      <c r="X282" s="6"/>
      <c r="Y282" s="6"/>
      <c r="Z282" s="6"/>
      <c r="AA282" s="6"/>
      <c r="AB282" s="6"/>
      <c r="AC282" s="6"/>
      <c r="AD282" s="6"/>
      <c r="AE282" s="6"/>
      <c r="AF282" s="6"/>
      <c r="AG282" s="6"/>
      <c r="AH282" s="6"/>
      <c r="AI282" s="6"/>
      <c r="AJ282" s="6"/>
      <c r="AK282" s="6"/>
    </row>
    <row r="283" spans="1:37" ht="15.75" customHeight="1" x14ac:dyDescent="0.35">
      <c r="A283" s="6"/>
      <c r="B283" s="6"/>
      <c r="C283" s="20"/>
      <c r="D283" s="6"/>
      <c r="E283" s="6"/>
      <c r="F283" s="6"/>
      <c r="G283" s="41"/>
      <c r="H283" s="6"/>
      <c r="I283" s="6"/>
      <c r="J283" s="6"/>
      <c r="K283" s="6"/>
      <c r="L283" s="6"/>
      <c r="M283" s="6"/>
      <c r="N283" s="59"/>
      <c r="O283" s="6"/>
      <c r="P283" s="59"/>
      <c r="Q283" s="6"/>
      <c r="R283" s="6"/>
      <c r="S283" s="6"/>
      <c r="T283" s="6"/>
      <c r="U283" s="6"/>
      <c r="V283" s="6"/>
      <c r="W283" s="6"/>
      <c r="X283" s="6"/>
      <c r="Y283" s="6"/>
      <c r="Z283" s="6"/>
      <c r="AA283" s="6"/>
      <c r="AB283" s="6"/>
      <c r="AC283" s="6"/>
      <c r="AD283" s="6"/>
      <c r="AE283" s="6"/>
      <c r="AF283" s="6"/>
      <c r="AG283" s="6"/>
      <c r="AH283" s="6"/>
      <c r="AI283" s="6"/>
      <c r="AJ283" s="6"/>
      <c r="AK283" s="6"/>
    </row>
    <row r="284" spans="1:37" ht="15.75" customHeight="1" x14ac:dyDescent="0.35">
      <c r="A284" s="6"/>
      <c r="B284" s="6"/>
      <c r="C284" s="20"/>
      <c r="D284" s="6"/>
      <c r="E284" s="6"/>
      <c r="F284" s="6"/>
      <c r="G284" s="41"/>
      <c r="H284" s="6"/>
      <c r="I284" s="6"/>
      <c r="J284" s="6"/>
      <c r="K284" s="6"/>
      <c r="L284" s="6"/>
      <c r="M284" s="6"/>
      <c r="N284" s="59"/>
      <c r="O284" s="6"/>
      <c r="P284" s="59"/>
      <c r="Q284" s="6"/>
      <c r="R284" s="6"/>
      <c r="S284" s="6"/>
      <c r="T284" s="6"/>
      <c r="U284" s="6"/>
      <c r="V284" s="6"/>
      <c r="W284" s="6"/>
      <c r="X284" s="6"/>
      <c r="Y284" s="6"/>
      <c r="Z284" s="6"/>
      <c r="AA284" s="6"/>
      <c r="AB284" s="6"/>
      <c r="AC284" s="6"/>
      <c r="AD284" s="6"/>
      <c r="AE284" s="6"/>
      <c r="AF284" s="6"/>
      <c r="AG284" s="6"/>
      <c r="AH284" s="6"/>
      <c r="AI284" s="6"/>
      <c r="AJ284" s="6"/>
      <c r="AK284" s="6"/>
    </row>
    <row r="285" spans="1:37" ht="15.75" customHeight="1" x14ac:dyDescent="0.35">
      <c r="A285" s="6"/>
      <c r="B285" s="6"/>
      <c r="C285" s="20"/>
      <c r="D285" s="6"/>
      <c r="E285" s="6"/>
      <c r="F285" s="6"/>
      <c r="G285" s="41"/>
      <c r="H285" s="6"/>
      <c r="I285" s="6"/>
      <c r="J285" s="6"/>
      <c r="K285" s="6"/>
      <c r="L285" s="6"/>
      <c r="M285" s="6"/>
      <c r="N285" s="59"/>
      <c r="O285" s="6"/>
      <c r="P285" s="59"/>
      <c r="Q285" s="6"/>
      <c r="R285" s="6"/>
      <c r="S285" s="6"/>
      <c r="T285" s="6"/>
      <c r="U285" s="6"/>
      <c r="V285" s="6"/>
      <c r="W285" s="6"/>
      <c r="X285" s="6"/>
      <c r="Y285" s="6"/>
      <c r="Z285" s="6"/>
      <c r="AA285" s="6"/>
      <c r="AB285" s="6"/>
      <c r="AC285" s="6"/>
      <c r="AD285" s="6"/>
      <c r="AE285" s="6"/>
      <c r="AF285" s="6"/>
      <c r="AG285" s="6"/>
      <c r="AH285" s="6"/>
      <c r="AI285" s="6"/>
      <c r="AJ285" s="6"/>
      <c r="AK285" s="6"/>
    </row>
    <row r="286" spans="1:37" ht="15.75" customHeight="1" x14ac:dyDescent="0.35">
      <c r="A286" s="6"/>
      <c r="B286" s="6"/>
      <c r="C286" s="20"/>
      <c r="D286" s="6"/>
      <c r="E286" s="6"/>
      <c r="F286" s="6"/>
      <c r="G286" s="41"/>
      <c r="H286" s="6"/>
      <c r="I286" s="6"/>
      <c r="J286" s="6"/>
      <c r="K286" s="6"/>
      <c r="L286" s="6"/>
      <c r="M286" s="6"/>
      <c r="N286" s="59"/>
      <c r="O286" s="6"/>
      <c r="P286" s="59"/>
      <c r="Q286" s="6"/>
      <c r="R286" s="6"/>
      <c r="S286" s="6"/>
      <c r="T286" s="6"/>
      <c r="U286" s="6"/>
      <c r="V286" s="6"/>
      <c r="W286" s="6"/>
      <c r="X286" s="6"/>
      <c r="Y286" s="6"/>
      <c r="Z286" s="6"/>
      <c r="AA286" s="6"/>
      <c r="AB286" s="6"/>
      <c r="AC286" s="6"/>
      <c r="AD286" s="6"/>
      <c r="AE286" s="6"/>
      <c r="AF286" s="6"/>
      <c r="AG286" s="6"/>
      <c r="AH286" s="6"/>
      <c r="AI286" s="6"/>
      <c r="AJ286" s="6"/>
      <c r="AK286" s="6"/>
    </row>
    <row r="287" spans="1:37" ht="15.75" customHeight="1" x14ac:dyDescent="0.35">
      <c r="A287" s="6"/>
      <c r="B287" s="6"/>
      <c r="C287" s="20"/>
      <c r="D287" s="6"/>
      <c r="E287" s="6"/>
      <c r="F287" s="6"/>
      <c r="G287" s="41"/>
      <c r="H287" s="6"/>
      <c r="I287" s="6"/>
      <c r="J287" s="6"/>
      <c r="K287" s="6"/>
      <c r="L287" s="6"/>
      <c r="M287" s="6"/>
      <c r="N287" s="59"/>
      <c r="O287" s="6"/>
      <c r="P287" s="59"/>
      <c r="Q287" s="6"/>
      <c r="R287" s="6"/>
      <c r="S287" s="6"/>
      <c r="T287" s="6"/>
      <c r="U287" s="6"/>
      <c r="V287" s="6"/>
      <c r="W287" s="6"/>
      <c r="X287" s="6"/>
      <c r="Y287" s="6"/>
      <c r="Z287" s="6"/>
      <c r="AA287" s="6"/>
      <c r="AB287" s="6"/>
      <c r="AC287" s="6"/>
      <c r="AD287" s="6"/>
      <c r="AE287" s="6"/>
      <c r="AF287" s="6"/>
      <c r="AG287" s="6"/>
      <c r="AH287" s="6"/>
      <c r="AI287" s="6"/>
      <c r="AJ287" s="6"/>
      <c r="AK287" s="6"/>
    </row>
    <row r="288" spans="1:37" ht="15.75" customHeight="1" x14ac:dyDescent="0.35">
      <c r="A288" s="6"/>
      <c r="B288" s="6"/>
      <c r="C288" s="20"/>
      <c r="D288" s="6"/>
      <c r="E288" s="6"/>
      <c r="F288" s="6"/>
      <c r="G288" s="41"/>
      <c r="H288" s="6"/>
      <c r="I288" s="6"/>
      <c r="J288" s="6"/>
      <c r="K288" s="6"/>
      <c r="L288" s="6"/>
      <c r="M288" s="6"/>
      <c r="N288" s="59"/>
      <c r="O288" s="6"/>
      <c r="P288" s="59"/>
      <c r="Q288" s="6"/>
      <c r="R288" s="6"/>
      <c r="S288" s="6"/>
      <c r="T288" s="6"/>
      <c r="U288" s="6"/>
      <c r="V288" s="6"/>
      <c r="W288" s="6"/>
      <c r="X288" s="6"/>
      <c r="Y288" s="6"/>
      <c r="Z288" s="6"/>
      <c r="AA288" s="6"/>
      <c r="AB288" s="6"/>
      <c r="AC288" s="6"/>
      <c r="AD288" s="6"/>
      <c r="AE288" s="6"/>
      <c r="AF288" s="6"/>
      <c r="AG288" s="6"/>
      <c r="AH288" s="6"/>
      <c r="AI288" s="6"/>
      <c r="AJ288" s="6"/>
      <c r="AK288" s="6"/>
    </row>
    <row r="289" spans="1:37" ht="15.75" customHeight="1" x14ac:dyDescent="0.35">
      <c r="A289" s="6"/>
      <c r="B289" s="6"/>
      <c r="C289" s="20"/>
      <c r="D289" s="6"/>
      <c r="E289" s="6"/>
      <c r="F289" s="6"/>
      <c r="G289" s="41"/>
      <c r="H289" s="6"/>
      <c r="I289" s="6"/>
      <c r="J289" s="6"/>
      <c r="K289" s="6"/>
      <c r="L289" s="6"/>
      <c r="M289" s="6"/>
      <c r="N289" s="59"/>
      <c r="O289" s="6"/>
      <c r="P289" s="59"/>
      <c r="Q289" s="6"/>
      <c r="R289" s="6"/>
      <c r="S289" s="6"/>
      <c r="T289" s="6"/>
      <c r="U289" s="6"/>
      <c r="V289" s="6"/>
      <c r="W289" s="6"/>
      <c r="X289" s="6"/>
      <c r="Y289" s="6"/>
      <c r="Z289" s="6"/>
      <c r="AA289" s="6"/>
      <c r="AB289" s="6"/>
      <c r="AC289" s="6"/>
      <c r="AD289" s="6"/>
      <c r="AE289" s="6"/>
      <c r="AF289" s="6"/>
      <c r="AG289" s="6"/>
      <c r="AH289" s="6"/>
      <c r="AI289" s="6"/>
      <c r="AJ289" s="6"/>
      <c r="AK289" s="6"/>
    </row>
    <row r="290" spans="1:37" ht="15.75" customHeight="1" x14ac:dyDescent="0.35">
      <c r="A290" s="6"/>
      <c r="B290" s="6"/>
      <c r="C290" s="20"/>
      <c r="D290" s="6"/>
      <c r="E290" s="6"/>
      <c r="F290" s="6"/>
      <c r="G290" s="41"/>
      <c r="H290" s="6"/>
      <c r="I290" s="6"/>
      <c r="J290" s="6"/>
      <c r="K290" s="6"/>
      <c r="L290" s="6"/>
      <c r="M290" s="6"/>
      <c r="N290" s="59"/>
      <c r="O290" s="6"/>
      <c r="P290" s="59"/>
      <c r="Q290" s="6"/>
      <c r="R290" s="6"/>
      <c r="S290" s="6"/>
      <c r="T290" s="6"/>
      <c r="U290" s="6"/>
      <c r="V290" s="6"/>
      <c r="W290" s="6"/>
      <c r="X290" s="6"/>
      <c r="Y290" s="6"/>
      <c r="Z290" s="6"/>
      <c r="AA290" s="6"/>
      <c r="AB290" s="6"/>
      <c r="AC290" s="6"/>
      <c r="AD290" s="6"/>
      <c r="AE290" s="6"/>
      <c r="AF290" s="6"/>
      <c r="AG290" s="6"/>
      <c r="AH290" s="6"/>
      <c r="AI290" s="6"/>
      <c r="AJ290" s="6"/>
      <c r="AK290" s="6"/>
    </row>
    <row r="291" spans="1:37" ht="15.75" customHeight="1" x14ac:dyDescent="0.35">
      <c r="A291" s="6"/>
      <c r="B291" s="6"/>
      <c r="C291" s="20"/>
      <c r="D291" s="6"/>
      <c r="E291" s="6"/>
      <c r="F291" s="6"/>
      <c r="G291" s="41"/>
      <c r="H291" s="6"/>
      <c r="I291" s="6"/>
      <c r="J291" s="6"/>
      <c r="K291" s="6"/>
      <c r="L291" s="6"/>
      <c r="M291" s="6"/>
      <c r="N291" s="59"/>
      <c r="O291" s="6"/>
      <c r="P291" s="59"/>
      <c r="Q291" s="6"/>
      <c r="R291" s="6"/>
      <c r="S291" s="6"/>
      <c r="T291" s="6"/>
      <c r="U291" s="6"/>
      <c r="V291" s="6"/>
      <c r="W291" s="6"/>
      <c r="X291" s="6"/>
      <c r="Y291" s="6"/>
      <c r="Z291" s="6"/>
      <c r="AA291" s="6"/>
      <c r="AB291" s="6"/>
      <c r="AC291" s="6"/>
      <c r="AD291" s="6"/>
      <c r="AE291" s="6"/>
      <c r="AF291" s="6"/>
      <c r="AG291" s="6"/>
      <c r="AH291" s="6"/>
      <c r="AI291" s="6"/>
      <c r="AJ291" s="6"/>
      <c r="AK291" s="6"/>
    </row>
    <row r="292" spans="1:37" ht="15.75" customHeight="1" x14ac:dyDescent="0.35">
      <c r="A292" s="6"/>
      <c r="B292" s="6"/>
      <c r="C292" s="20"/>
      <c r="D292" s="6"/>
      <c r="E292" s="6"/>
      <c r="F292" s="6"/>
      <c r="G292" s="41"/>
      <c r="H292" s="6"/>
      <c r="I292" s="6"/>
      <c r="J292" s="6"/>
      <c r="K292" s="6"/>
      <c r="L292" s="6"/>
      <c r="M292" s="6"/>
      <c r="N292" s="59"/>
      <c r="O292" s="6"/>
      <c r="P292" s="59"/>
      <c r="Q292" s="6"/>
      <c r="R292" s="6"/>
      <c r="S292" s="6"/>
      <c r="T292" s="6"/>
      <c r="U292" s="6"/>
      <c r="V292" s="6"/>
      <c r="W292" s="6"/>
      <c r="X292" s="6"/>
      <c r="Y292" s="6"/>
      <c r="Z292" s="6"/>
      <c r="AA292" s="6"/>
      <c r="AB292" s="6"/>
      <c r="AC292" s="6"/>
      <c r="AD292" s="6"/>
      <c r="AE292" s="6"/>
      <c r="AF292" s="6"/>
      <c r="AG292" s="6"/>
      <c r="AH292" s="6"/>
      <c r="AI292" s="6"/>
      <c r="AJ292" s="6"/>
      <c r="AK292" s="6"/>
    </row>
    <row r="293" spans="1:37" ht="15.75" customHeight="1" x14ac:dyDescent="0.35">
      <c r="A293" s="6"/>
      <c r="B293" s="6"/>
      <c r="C293" s="20"/>
      <c r="D293" s="6"/>
      <c r="E293" s="6"/>
      <c r="F293" s="6"/>
      <c r="G293" s="41"/>
      <c r="H293" s="6"/>
      <c r="I293" s="6"/>
      <c r="J293" s="6"/>
      <c r="K293" s="6"/>
      <c r="L293" s="6"/>
      <c r="M293" s="6"/>
      <c r="N293" s="59"/>
      <c r="O293" s="6"/>
      <c r="P293" s="59"/>
      <c r="Q293" s="6"/>
      <c r="R293" s="6"/>
      <c r="S293" s="6"/>
      <c r="T293" s="6"/>
      <c r="U293" s="6"/>
      <c r="V293" s="6"/>
      <c r="W293" s="6"/>
      <c r="X293" s="6"/>
      <c r="Y293" s="6"/>
      <c r="Z293" s="6"/>
      <c r="AA293" s="6"/>
      <c r="AB293" s="6"/>
      <c r="AC293" s="6"/>
      <c r="AD293" s="6"/>
      <c r="AE293" s="6"/>
      <c r="AF293" s="6"/>
      <c r="AG293" s="6"/>
      <c r="AH293" s="6"/>
      <c r="AI293" s="6"/>
      <c r="AJ293" s="6"/>
      <c r="AK293" s="6"/>
    </row>
    <row r="294" spans="1:37" ht="15.75" customHeight="1" x14ac:dyDescent="0.35">
      <c r="A294" s="6"/>
      <c r="B294" s="6"/>
      <c r="C294" s="20"/>
      <c r="D294" s="6"/>
      <c r="E294" s="6"/>
      <c r="F294" s="6"/>
      <c r="G294" s="41"/>
      <c r="H294" s="6"/>
      <c r="I294" s="6"/>
      <c r="J294" s="6"/>
      <c r="K294" s="6"/>
      <c r="L294" s="6"/>
      <c r="M294" s="6"/>
      <c r="N294" s="59"/>
      <c r="O294" s="6"/>
      <c r="P294" s="59"/>
      <c r="Q294" s="6"/>
      <c r="R294" s="6"/>
      <c r="S294" s="6"/>
      <c r="T294" s="6"/>
      <c r="U294" s="6"/>
      <c r="V294" s="6"/>
      <c r="W294" s="6"/>
      <c r="X294" s="6"/>
      <c r="Y294" s="6"/>
      <c r="Z294" s="6"/>
      <c r="AA294" s="6"/>
      <c r="AB294" s="6"/>
      <c r="AC294" s="6"/>
      <c r="AD294" s="6"/>
      <c r="AE294" s="6"/>
      <c r="AF294" s="6"/>
      <c r="AG294" s="6"/>
      <c r="AH294" s="6"/>
      <c r="AI294" s="6"/>
      <c r="AJ294" s="6"/>
      <c r="AK294" s="6"/>
    </row>
    <row r="295" spans="1:37" ht="15.75" customHeight="1" x14ac:dyDescent="0.35">
      <c r="A295" s="6"/>
      <c r="B295" s="6"/>
      <c r="C295" s="20"/>
      <c r="D295" s="6"/>
      <c r="E295" s="6"/>
      <c r="F295" s="6"/>
      <c r="G295" s="41"/>
      <c r="H295" s="6"/>
      <c r="I295" s="6"/>
      <c r="J295" s="6"/>
      <c r="K295" s="6"/>
      <c r="L295" s="6"/>
      <c r="M295" s="6"/>
      <c r="N295" s="59"/>
      <c r="O295" s="6"/>
      <c r="P295" s="59"/>
      <c r="Q295" s="6"/>
      <c r="R295" s="6"/>
      <c r="S295" s="6"/>
      <c r="T295" s="6"/>
      <c r="U295" s="6"/>
      <c r="V295" s="6"/>
      <c r="W295" s="6"/>
      <c r="X295" s="6"/>
      <c r="Y295" s="6"/>
      <c r="Z295" s="6"/>
      <c r="AA295" s="6"/>
      <c r="AB295" s="6"/>
      <c r="AC295" s="6"/>
      <c r="AD295" s="6"/>
      <c r="AE295" s="6"/>
      <c r="AF295" s="6"/>
      <c r="AG295" s="6"/>
      <c r="AH295" s="6"/>
      <c r="AI295" s="6"/>
      <c r="AJ295" s="6"/>
      <c r="AK295" s="6"/>
    </row>
    <row r="296" spans="1:37" ht="15.75" customHeight="1" x14ac:dyDescent="0.35">
      <c r="A296" s="6"/>
      <c r="B296" s="6"/>
      <c r="C296" s="20"/>
      <c r="D296" s="6"/>
      <c r="E296" s="6"/>
      <c r="F296" s="6"/>
      <c r="G296" s="41"/>
      <c r="H296" s="6"/>
      <c r="I296" s="6"/>
      <c r="J296" s="6"/>
      <c r="K296" s="6"/>
      <c r="L296" s="6"/>
      <c r="M296" s="6"/>
      <c r="N296" s="59"/>
      <c r="O296" s="6"/>
      <c r="P296" s="59"/>
      <c r="Q296" s="6"/>
      <c r="R296" s="6"/>
      <c r="S296" s="6"/>
      <c r="T296" s="6"/>
      <c r="U296" s="6"/>
      <c r="V296" s="6"/>
      <c r="W296" s="6"/>
      <c r="X296" s="6"/>
      <c r="Y296" s="6"/>
      <c r="Z296" s="6"/>
      <c r="AA296" s="6"/>
      <c r="AB296" s="6"/>
      <c r="AC296" s="6"/>
      <c r="AD296" s="6"/>
      <c r="AE296" s="6"/>
      <c r="AF296" s="6"/>
      <c r="AG296" s="6"/>
      <c r="AH296" s="6"/>
      <c r="AI296" s="6"/>
      <c r="AJ296" s="6"/>
      <c r="AK296" s="6"/>
    </row>
    <row r="297" spans="1:37" ht="15.75" customHeight="1" x14ac:dyDescent="0.35">
      <c r="A297" s="6"/>
      <c r="B297" s="6"/>
      <c r="C297" s="20"/>
      <c r="D297" s="6"/>
      <c r="E297" s="6"/>
      <c r="F297" s="6"/>
      <c r="G297" s="41"/>
      <c r="H297" s="6"/>
      <c r="I297" s="6"/>
      <c r="J297" s="6"/>
      <c r="K297" s="6"/>
      <c r="L297" s="6"/>
      <c r="M297" s="6"/>
      <c r="N297" s="59"/>
      <c r="O297" s="6"/>
      <c r="P297" s="59"/>
      <c r="Q297" s="6"/>
      <c r="R297" s="6"/>
      <c r="S297" s="6"/>
      <c r="T297" s="6"/>
      <c r="U297" s="6"/>
      <c r="V297" s="6"/>
      <c r="W297" s="6"/>
      <c r="X297" s="6"/>
      <c r="Y297" s="6"/>
      <c r="Z297" s="6"/>
      <c r="AA297" s="6"/>
      <c r="AB297" s="6"/>
      <c r="AC297" s="6"/>
      <c r="AD297" s="6"/>
      <c r="AE297" s="6"/>
      <c r="AF297" s="6"/>
      <c r="AG297" s="6"/>
      <c r="AH297" s="6"/>
      <c r="AI297" s="6"/>
      <c r="AJ297" s="6"/>
      <c r="AK297" s="6"/>
    </row>
    <row r="298" spans="1:37" ht="15.75" customHeight="1" x14ac:dyDescent="0.35">
      <c r="A298" s="6"/>
      <c r="B298" s="6"/>
      <c r="C298" s="20"/>
      <c r="D298" s="6"/>
      <c r="E298" s="6"/>
      <c r="F298" s="6"/>
      <c r="G298" s="41"/>
      <c r="H298" s="6"/>
      <c r="I298" s="6"/>
      <c r="J298" s="6"/>
      <c r="K298" s="6"/>
      <c r="L298" s="6"/>
      <c r="M298" s="6"/>
      <c r="N298" s="59"/>
      <c r="O298" s="6"/>
      <c r="P298" s="59"/>
      <c r="Q298" s="6"/>
      <c r="R298" s="6"/>
      <c r="S298" s="6"/>
      <c r="T298" s="6"/>
      <c r="U298" s="6"/>
      <c r="V298" s="6"/>
      <c r="W298" s="6"/>
      <c r="X298" s="6"/>
      <c r="Y298" s="6"/>
      <c r="Z298" s="6"/>
      <c r="AA298" s="6"/>
      <c r="AB298" s="6"/>
      <c r="AC298" s="6"/>
      <c r="AD298" s="6"/>
      <c r="AE298" s="6"/>
      <c r="AF298" s="6"/>
      <c r="AG298" s="6"/>
      <c r="AH298" s="6"/>
      <c r="AI298" s="6"/>
      <c r="AJ298" s="6"/>
      <c r="AK298" s="6"/>
    </row>
    <row r="299" spans="1:37" ht="15.75" customHeight="1" x14ac:dyDescent="0.35">
      <c r="A299" s="6"/>
      <c r="B299" s="6"/>
      <c r="C299" s="20"/>
      <c r="D299" s="6"/>
      <c r="E299" s="6"/>
      <c r="F299" s="6"/>
      <c r="G299" s="41"/>
      <c r="H299" s="6"/>
      <c r="I299" s="6"/>
      <c r="J299" s="6"/>
      <c r="K299" s="6"/>
      <c r="L299" s="6"/>
      <c r="M299" s="6"/>
      <c r="N299" s="59"/>
      <c r="O299" s="6"/>
      <c r="P299" s="59"/>
      <c r="Q299" s="6"/>
      <c r="R299" s="6"/>
      <c r="S299" s="6"/>
      <c r="T299" s="6"/>
      <c r="U299" s="6"/>
      <c r="V299" s="6"/>
      <c r="W299" s="6"/>
      <c r="X299" s="6"/>
      <c r="Y299" s="6"/>
      <c r="Z299" s="6"/>
      <c r="AA299" s="6"/>
      <c r="AB299" s="6"/>
      <c r="AC299" s="6"/>
      <c r="AD299" s="6"/>
      <c r="AE299" s="6"/>
      <c r="AF299" s="6"/>
      <c r="AG299" s="6"/>
      <c r="AH299" s="6"/>
      <c r="AI299" s="6"/>
      <c r="AJ299" s="6"/>
      <c r="AK299" s="6"/>
    </row>
    <row r="300" spans="1:37" ht="15.75" customHeight="1" x14ac:dyDescent="0.35">
      <c r="A300" s="6"/>
      <c r="B300" s="6"/>
      <c r="C300" s="20"/>
      <c r="D300" s="6"/>
      <c r="E300" s="6"/>
      <c r="F300" s="6"/>
      <c r="G300" s="41"/>
      <c r="H300" s="6"/>
      <c r="I300" s="6"/>
      <c r="J300" s="6"/>
      <c r="K300" s="6"/>
      <c r="L300" s="6"/>
      <c r="M300" s="6"/>
      <c r="N300" s="59"/>
      <c r="O300" s="6"/>
      <c r="P300" s="59"/>
      <c r="Q300" s="6"/>
      <c r="R300" s="6"/>
      <c r="S300" s="6"/>
      <c r="T300" s="6"/>
      <c r="U300" s="6"/>
      <c r="V300" s="6"/>
      <c r="W300" s="6"/>
      <c r="X300" s="6"/>
      <c r="Y300" s="6"/>
      <c r="Z300" s="6"/>
      <c r="AA300" s="6"/>
      <c r="AB300" s="6"/>
      <c r="AC300" s="6"/>
      <c r="AD300" s="6"/>
      <c r="AE300" s="6"/>
      <c r="AF300" s="6"/>
      <c r="AG300" s="6"/>
      <c r="AH300" s="6"/>
      <c r="AI300" s="6"/>
      <c r="AJ300" s="6"/>
      <c r="AK300" s="6"/>
    </row>
    <row r="301" spans="1:37" ht="15.75" customHeight="1" x14ac:dyDescent="0.35">
      <c r="A301" s="6"/>
      <c r="B301" s="6"/>
      <c r="C301" s="20"/>
      <c r="D301" s="6"/>
      <c r="E301" s="6"/>
      <c r="F301" s="6"/>
      <c r="G301" s="41"/>
      <c r="H301" s="6"/>
      <c r="I301" s="6"/>
      <c r="J301" s="6"/>
      <c r="K301" s="6"/>
      <c r="L301" s="6"/>
      <c r="M301" s="6"/>
      <c r="N301" s="59"/>
      <c r="O301" s="6"/>
      <c r="P301" s="59"/>
      <c r="Q301" s="6"/>
      <c r="R301" s="6"/>
      <c r="S301" s="6"/>
      <c r="T301" s="6"/>
      <c r="U301" s="6"/>
      <c r="V301" s="6"/>
      <c r="W301" s="6"/>
      <c r="X301" s="6"/>
      <c r="Y301" s="6"/>
      <c r="Z301" s="6"/>
      <c r="AA301" s="6"/>
      <c r="AB301" s="6"/>
      <c r="AC301" s="6"/>
      <c r="AD301" s="6"/>
      <c r="AE301" s="6"/>
      <c r="AF301" s="6"/>
      <c r="AG301" s="6"/>
      <c r="AH301" s="6"/>
      <c r="AI301" s="6"/>
      <c r="AJ301" s="6"/>
      <c r="AK301" s="6"/>
    </row>
    <row r="302" spans="1:37" ht="15.75" customHeight="1" x14ac:dyDescent="0.35">
      <c r="A302" s="6"/>
      <c r="B302" s="6"/>
      <c r="C302" s="20"/>
      <c r="D302" s="6"/>
      <c r="E302" s="6"/>
      <c r="F302" s="6"/>
      <c r="G302" s="41"/>
      <c r="H302" s="6"/>
      <c r="I302" s="6"/>
      <c r="J302" s="6"/>
      <c r="K302" s="6"/>
      <c r="L302" s="6"/>
      <c r="M302" s="6"/>
      <c r="N302" s="59"/>
      <c r="O302" s="6"/>
      <c r="P302" s="59"/>
      <c r="Q302" s="6"/>
      <c r="R302" s="6"/>
      <c r="S302" s="6"/>
      <c r="T302" s="6"/>
      <c r="U302" s="6"/>
      <c r="V302" s="6"/>
      <c r="W302" s="6"/>
      <c r="X302" s="6"/>
      <c r="Y302" s="6"/>
      <c r="Z302" s="6"/>
      <c r="AA302" s="6"/>
      <c r="AB302" s="6"/>
      <c r="AC302" s="6"/>
      <c r="AD302" s="6"/>
      <c r="AE302" s="6"/>
      <c r="AF302" s="6"/>
      <c r="AG302" s="6"/>
      <c r="AH302" s="6"/>
      <c r="AI302" s="6"/>
      <c r="AJ302" s="6"/>
      <c r="AK302" s="6"/>
    </row>
    <row r="303" spans="1:37" ht="15.75" customHeight="1" x14ac:dyDescent="0.35">
      <c r="A303" s="6"/>
      <c r="B303" s="6"/>
      <c r="C303" s="20"/>
      <c r="D303" s="6"/>
      <c r="E303" s="6"/>
      <c r="F303" s="6"/>
      <c r="G303" s="41"/>
      <c r="H303" s="6"/>
      <c r="I303" s="6"/>
      <c r="J303" s="6"/>
      <c r="K303" s="6"/>
      <c r="L303" s="6"/>
      <c r="M303" s="6"/>
      <c r="N303" s="59"/>
      <c r="O303" s="6"/>
      <c r="P303" s="59"/>
      <c r="Q303" s="6"/>
      <c r="R303" s="6"/>
      <c r="S303" s="6"/>
      <c r="T303" s="6"/>
      <c r="U303" s="6"/>
      <c r="V303" s="6"/>
      <c r="W303" s="6"/>
      <c r="X303" s="6"/>
      <c r="Y303" s="6"/>
      <c r="Z303" s="6"/>
      <c r="AA303" s="6"/>
      <c r="AB303" s="6"/>
      <c r="AC303" s="6"/>
      <c r="AD303" s="6"/>
      <c r="AE303" s="6"/>
      <c r="AF303" s="6"/>
      <c r="AG303" s="6"/>
      <c r="AH303" s="6"/>
      <c r="AI303" s="6"/>
      <c r="AJ303" s="6"/>
      <c r="AK303" s="6"/>
    </row>
    <row r="304" spans="1:37" ht="15.75" customHeight="1" x14ac:dyDescent="0.35">
      <c r="A304" s="6"/>
      <c r="B304" s="6"/>
      <c r="C304" s="20"/>
      <c r="D304" s="6"/>
      <c r="E304" s="6"/>
      <c r="F304" s="6"/>
      <c r="G304" s="41"/>
      <c r="H304" s="6"/>
      <c r="I304" s="6"/>
      <c r="J304" s="6"/>
      <c r="K304" s="6"/>
      <c r="L304" s="6"/>
      <c r="M304" s="6"/>
      <c r="N304" s="59"/>
      <c r="O304" s="6"/>
      <c r="P304" s="59"/>
      <c r="Q304" s="6"/>
      <c r="R304" s="6"/>
      <c r="S304" s="6"/>
      <c r="T304" s="6"/>
      <c r="U304" s="6"/>
      <c r="V304" s="6"/>
      <c r="W304" s="6"/>
      <c r="X304" s="6"/>
      <c r="Y304" s="6"/>
      <c r="Z304" s="6"/>
      <c r="AA304" s="6"/>
      <c r="AB304" s="6"/>
      <c r="AC304" s="6"/>
      <c r="AD304" s="6"/>
      <c r="AE304" s="6"/>
      <c r="AF304" s="6"/>
      <c r="AG304" s="6"/>
      <c r="AH304" s="6"/>
      <c r="AI304" s="6"/>
      <c r="AJ304" s="6"/>
      <c r="AK304" s="6"/>
    </row>
    <row r="305" spans="1:37" ht="15.75" customHeight="1" x14ac:dyDescent="0.35">
      <c r="A305" s="6"/>
      <c r="B305" s="6"/>
      <c r="C305" s="20"/>
      <c r="D305" s="6"/>
      <c r="E305" s="6"/>
      <c r="F305" s="6"/>
      <c r="G305" s="41"/>
      <c r="H305" s="6"/>
      <c r="I305" s="6"/>
      <c r="J305" s="6"/>
      <c r="K305" s="6"/>
      <c r="L305" s="6"/>
      <c r="M305" s="6"/>
      <c r="N305" s="59"/>
      <c r="O305" s="6"/>
      <c r="P305" s="59"/>
      <c r="Q305" s="6"/>
      <c r="R305" s="6"/>
      <c r="S305" s="6"/>
      <c r="T305" s="6"/>
      <c r="U305" s="6"/>
      <c r="V305" s="6"/>
      <c r="W305" s="6"/>
      <c r="X305" s="6"/>
      <c r="Y305" s="6"/>
      <c r="Z305" s="6"/>
      <c r="AA305" s="6"/>
      <c r="AB305" s="6"/>
      <c r="AC305" s="6"/>
      <c r="AD305" s="6"/>
      <c r="AE305" s="6"/>
      <c r="AF305" s="6"/>
      <c r="AG305" s="6"/>
      <c r="AH305" s="6"/>
      <c r="AI305" s="6"/>
      <c r="AJ305" s="6"/>
      <c r="AK305" s="6"/>
    </row>
    <row r="306" spans="1:37" ht="15.75" customHeight="1" x14ac:dyDescent="0.35">
      <c r="A306" s="6"/>
      <c r="B306" s="6"/>
      <c r="C306" s="20"/>
      <c r="D306" s="6"/>
      <c r="E306" s="6"/>
      <c r="F306" s="6"/>
      <c r="G306" s="41"/>
      <c r="H306" s="6"/>
      <c r="I306" s="6"/>
      <c r="J306" s="6"/>
      <c r="K306" s="6"/>
      <c r="L306" s="6"/>
      <c r="M306" s="6"/>
      <c r="N306" s="59"/>
      <c r="O306" s="6"/>
      <c r="P306" s="59"/>
      <c r="Q306" s="6"/>
      <c r="R306" s="6"/>
      <c r="S306" s="6"/>
      <c r="T306" s="6"/>
      <c r="U306" s="6"/>
      <c r="V306" s="6"/>
      <c r="W306" s="6"/>
      <c r="X306" s="6"/>
      <c r="Y306" s="6"/>
      <c r="Z306" s="6"/>
      <c r="AA306" s="6"/>
      <c r="AB306" s="6"/>
      <c r="AC306" s="6"/>
      <c r="AD306" s="6"/>
      <c r="AE306" s="6"/>
      <c r="AF306" s="6"/>
      <c r="AG306" s="6"/>
      <c r="AH306" s="6"/>
      <c r="AI306" s="6"/>
      <c r="AJ306" s="6"/>
      <c r="AK306" s="6"/>
    </row>
    <row r="307" spans="1:37" ht="15.75" customHeight="1" x14ac:dyDescent="0.35">
      <c r="A307" s="6"/>
      <c r="B307" s="6"/>
      <c r="C307" s="20"/>
      <c r="D307" s="6"/>
      <c r="E307" s="6"/>
      <c r="F307" s="6"/>
      <c r="G307" s="41"/>
      <c r="H307" s="6"/>
      <c r="I307" s="6"/>
      <c r="J307" s="6"/>
      <c r="K307" s="6"/>
      <c r="L307" s="6"/>
      <c r="M307" s="6"/>
      <c r="N307" s="59"/>
      <c r="O307" s="6"/>
      <c r="P307" s="59"/>
      <c r="Q307" s="6"/>
      <c r="R307" s="6"/>
      <c r="S307" s="6"/>
      <c r="T307" s="6"/>
      <c r="U307" s="6"/>
      <c r="V307" s="6"/>
      <c r="W307" s="6"/>
      <c r="X307" s="6"/>
      <c r="Y307" s="6"/>
      <c r="Z307" s="6"/>
      <c r="AA307" s="6"/>
      <c r="AB307" s="6"/>
      <c r="AC307" s="6"/>
      <c r="AD307" s="6"/>
      <c r="AE307" s="6"/>
      <c r="AF307" s="6"/>
      <c r="AG307" s="6"/>
      <c r="AH307" s="6"/>
      <c r="AI307" s="6"/>
      <c r="AJ307" s="6"/>
      <c r="AK307" s="6"/>
    </row>
    <row r="308" spans="1:37" ht="15.75" customHeight="1" x14ac:dyDescent="0.35">
      <c r="A308" s="6"/>
      <c r="B308" s="6"/>
      <c r="C308" s="20"/>
      <c r="D308" s="6"/>
      <c r="E308" s="6"/>
      <c r="F308" s="6"/>
      <c r="G308" s="41"/>
      <c r="H308" s="6"/>
      <c r="I308" s="6"/>
      <c r="J308" s="6"/>
      <c r="K308" s="6"/>
      <c r="L308" s="6"/>
      <c r="M308" s="6"/>
      <c r="N308" s="59"/>
      <c r="O308" s="6"/>
      <c r="P308" s="59"/>
      <c r="Q308" s="6"/>
      <c r="R308" s="6"/>
      <c r="S308" s="6"/>
      <c r="T308" s="6"/>
      <c r="U308" s="6"/>
      <c r="V308" s="6"/>
      <c r="W308" s="6"/>
      <c r="X308" s="6"/>
      <c r="Y308" s="6"/>
      <c r="Z308" s="6"/>
      <c r="AA308" s="6"/>
      <c r="AB308" s="6"/>
      <c r="AC308" s="6"/>
      <c r="AD308" s="6"/>
      <c r="AE308" s="6"/>
      <c r="AF308" s="6"/>
      <c r="AG308" s="6"/>
      <c r="AH308" s="6"/>
      <c r="AI308" s="6"/>
      <c r="AJ308" s="6"/>
      <c r="AK308" s="6"/>
    </row>
    <row r="309" spans="1:37" ht="15.75" customHeight="1" x14ac:dyDescent="0.35">
      <c r="A309" s="6"/>
      <c r="B309" s="6"/>
      <c r="C309" s="20"/>
      <c r="D309" s="6"/>
      <c r="E309" s="6"/>
      <c r="F309" s="6"/>
      <c r="G309" s="41"/>
      <c r="H309" s="6"/>
      <c r="I309" s="6"/>
      <c r="J309" s="6"/>
      <c r="K309" s="6"/>
      <c r="L309" s="6"/>
      <c r="M309" s="6"/>
      <c r="N309" s="59"/>
      <c r="O309" s="6"/>
      <c r="P309" s="59"/>
      <c r="Q309" s="6"/>
      <c r="R309" s="6"/>
      <c r="S309" s="6"/>
      <c r="T309" s="6"/>
      <c r="U309" s="6"/>
      <c r="V309" s="6"/>
      <c r="W309" s="6"/>
      <c r="X309" s="6"/>
      <c r="Y309" s="6"/>
      <c r="Z309" s="6"/>
      <c r="AA309" s="6"/>
      <c r="AB309" s="6"/>
      <c r="AC309" s="6"/>
      <c r="AD309" s="6"/>
      <c r="AE309" s="6"/>
      <c r="AF309" s="6"/>
      <c r="AG309" s="6"/>
      <c r="AH309" s="6"/>
      <c r="AI309" s="6"/>
      <c r="AJ309" s="6"/>
      <c r="AK309" s="6"/>
    </row>
    <row r="310" spans="1:37" ht="15.75" customHeight="1" x14ac:dyDescent="0.35">
      <c r="A310" s="6"/>
      <c r="B310" s="6"/>
      <c r="C310" s="20"/>
      <c r="D310" s="6"/>
      <c r="E310" s="6"/>
      <c r="F310" s="6"/>
      <c r="G310" s="41"/>
      <c r="H310" s="6"/>
      <c r="I310" s="6"/>
      <c r="J310" s="6"/>
      <c r="K310" s="6"/>
      <c r="L310" s="6"/>
      <c r="M310" s="6"/>
      <c r="N310" s="59"/>
      <c r="O310" s="6"/>
      <c r="P310" s="59"/>
      <c r="Q310" s="6"/>
      <c r="R310" s="6"/>
      <c r="S310" s="6"/>
      <c r="T310" s="6"/>
      <c r="U310" s="6"/>
      <c r="V310" s="6"/>
      <c r="W310" s="6"/>
      <c r="X310" s="6"/>
      <c r="Y310" s="6"/>
      <c r="Z310" s="6"/>
      <c r="AA310" s="6"/>
      <c r="AB310" s="6"/>
      <c r="AC310" s="6"/>
      <c r="AD310" s="6"/>
      <c r="AE310" s="6"/>
      <c r="AF310" s="6"/>
      <c r="AG310" s="6"/>
      <c r="AH310" s="6"/>
      <c r="AI310" s="6"/>
      <c r="AJ310" s="6"/>
      <c r="AK310" s="6"/>
    </row>
    <row r="311" spans="1:37" ht="15.75" customHeight="1" x14ac:dyDescent="0.35">
      <c r="A311" s="6"/>
      <c r="B311" s="6"/>
      <c r="C311" s="20"/>
      <c r="D311" s="6"/>
      <c r="E311" s="6"/>
      <c r="F311" s="6"/>
      <c r="G311" s="41"/>
      <c r="H311" s="6"/>
      <c r="I311" s="6"/>
      <c r="J311" s="6"/>
      <c r="K311" s="6"/>
      <c r="L311" s="6"/>
      <c r="M311" s="6"/>
      <c r="N311" s="59"/>
      <c r="O311" s="6"/>
      <c r="P311" s="59"/>
      <c r="Q311" s="6"/>
      <c r="R311" s="6"/>
      <c r="S311" s="6"/>
      <c r="T311" s="6"/>
      <c r="U311" s="6"/>
      <c r="V311" s="6"/>
      <c r="W311" s="6"/>
      <c r="X311" s="6"/>
      <c r="Y311" s="6"/>
      <c r="Z311" s="6"/>
      <c r="AA311" s="6"/>
      <c r="AB311" s="6"/>
      <c r="AC311" s="6"/>
      <c r="AD311" s="6"/>
      <c r="AE311" s="6"/>
      <c r="AF311" s="6"/>
      <c r="AG311" s="6"/>
      <c r="AH311" s="6"/>
      <c r="AI311" s="6"/>
      <c r="AJ311" s="6"/>
      <c r="AK311" s="6"/>
    </row>
    <row r="312" spans="1:37" ht="15.75" customHeight="1" x14ac:dyDescent="0.35">
      <c r="A312" s="6"/>
      <c r="B312" s="6"/>
      <c r="C312" s="20"/>
      <c r="D312" s="6"/>
      <c r="E312" s="6"/>
      <c r="F312" s="6"/>
      <c r="G312" s="41"/>
      <c r="H312" s="6"/>
      <c r="I312" s="6"/>
      <c r="J312" s="6"/>
      <c r="K312" s="6"/>
      <c r="L312" s="6"/>
      <c r="M312" s="6"/>
      <c r="N312" s="59"/>
      <c r="O312" s="6"/>
      <c r="P312" s="59"/>
      <c r="Q312" s="6"/>
      <c r="R312" s="6"/>
      <c r="S312" s="6"/>
      <c r="T312" s="6"/>
      <c r="U312" s="6"/>
      <c r="V312" s="6"/>
      <c r="W312" s="6"/>
      <c r="X312" s="6"/>
      <c r="Y312" s="6"/>
      <c r="Z312" s="6"/>
      <c r="AA312" s="6"/>
      <c r="AB312" s="6"/>
      <c r="AC312" s="6"/>
      <c r="AD312" s="6"/>
      <c r="AE312" s="6"/>
      <c r="AF312" s="6"/>
      <c r="AG312" s="6"/>
      <c r="AH312" s="6"/>
      <c r="AI312" s="6"/>
      <c r="AJ312" s="6"/>
      <c r="AK312" s="6"/>
    </row>
    <row r="313" spans="1:37" ht="15.75" customHeight="1" x14ac:dyDescent="0.35">
      <c r="A313" s="6"/>
      <c r="B313" s="6"/>
      <c r="C313" s="20"/>
      <c r="D313" s="6"/>
      <c r="E313" s="6"/>
      <c r="F313" s="6"/>
      <c r="G313" s="41"/>
      <c r="H313" s="6"/>
      <c r="I313" s="6"/>
      <c r="J313" s="6"/>
      <c r="K313" s="6"/>
      <c r="L313" s="6"/>
      <c r="M313" s="6"/>
      <c r="N313" s="59"/>
      <c r="O313" s="6"/>
      <c r="P313" s="59"/>
      <c r="Q313" s="6"/>
      <c r="R313" s="6"/>
      <c r="S313" s="6"/>
      <c r="T313" s="6"/>
      <c r="U313" s="6"/>
      <c r="V313" s="6"/>
      <c r="W313" s="6"/>
      <c r="X313" s="6"/>
      <c r="Y313" s="6"/>
      <c r="Z313" s="6"/>
      <c r="AA313" s="6"/>
      <c r="AB313" s="6"/>
      <c r="AC313" s="6"/>
      <c r="AD313" s="6"/>
      <c r="AE313" s="6"/>
      <c r="AF313" s="6"/>
      <c r="AG313" s="6"/>
      <c r="AH313" s="6"/>
      <c r="AI313" s="6"/>
      <c r="AJ313" s="6"/>
      <c r="AK313" s="6"/>
    </row>
    <row r="314" spans="1:37" ht="15.75" customHeight="1" x14ac:dyDescent="0.35">
      <c r="A314" s="6"/>
      <c r="B314" s="6"/>
      <c r="C314" s="20"/>
      <c r="D314" s="6"/>
      <c r="E314" s="6"/>
      <c r="F314" s="6"/>
      <c r="G314" s="41"/>
      <c r="H314" s="6"/>
      <c r="I314" s="6"/>
      <c r="J314" s="6"/>
      <c r="K314" s="6"/>
      <c r="L314" s="6"/>
      <c r="M314" s="6"/>
      <c r="N314" s="59"/>
      <c r="O314" s="6"/>
      <c r="P314" s="59"/>
      <c r="Q314" s="6"/>
      <c r="R314" s="6"/>
      <c r="S314" s="6"/>
      <c r="T314" s="6"/>
      <c r="U314" s="6"/>
      <c r="V314" s="6"/>
      <c r="W314" s="6"/>
      <c r="X314" s="6"/>
      <c r="Y314" s="6"/>
      <c r="Z314" s="6"/>
      <c r="AA314" s="6"/>
      <c r="AB314" s="6"/>
      <c r="AC314" s="6"/>
      <c r="AD314" s="6"/>
      <c r="AE314" s="6"/>
      <c r="AF314" s="6"/>
      <c r="AG314" s="6"/>
      <c r="AH314" s="6"/>
      <c r="AI314" s="6"/>
      <c r="AJ314" s="6"/>
      <c r="AK314" s="6"/>
    </row>
    <row r="315" spans="1:37" ht="15.75" customHeight="1" x14ac:dyDescent="0.35">
      <c r="A315" s="6"/>
      <c r="B315" s="6"/>
      <c r="C315" s="20"/>
      <c r="D315" s="6"/>
      <c r="E315" s="6"/>
      <c r="F315" s="6"/>
      <c r="G315" s="41"/>
      <c r="H315" s="6"/>
      <c r="I315" s="6"/>
      <c r="J315" s="6"/>
      <c r="K315" s="6"/>
      <c r="L315" s="6"/>
      <c r="M315" s="6"/>
      <c r="N315" s="59"/>
      <c r="O315" s="6"/>
      <c r="P315" s="59"/>
      <c r="Q315" s="6"/>
      <c r="R315" s="6"/>
      <c r="S315" s="6"/>
      <c r="T315" s="6"/>
      <c r="U315" s="6"/>
      <c r="V315" s="6"/>
      <c r="W315" s="6"/>
      <c r="X315" s="6"/>
      <c r="Y315" s="6"/>
      <c r="Z315" s="6"/>
      <c r="AA315" s="6"/>
      <c r="AB315" s="6"/>
      <c r="AC315" s="6"/>
      <c r="AD315" s="6"/>
      <c r="AE315" s="6"/>
      <c r="AF315" s="6"/>
      <c r="AG315" s="6"/>
      <c r="AH315" s="6"/>
      <c r="AI315" s="6"/>
      <c r="AJ315" s="6"/>
      <c r="AK315" s="6"/>
    </row>
    <row r="316" spans="1:37" ht="15.75" customHeight="1" x14ac:dyDescent="0.35">
      <c r="A316" s="6"/>
      <c r="B316" s="6"/>
      <c r="C316" s="20"/>
      <c r="D316" s="6"/>
      <c r="E316" s="6"/>
      <c r="F316" s="6"/>
      <c r="G316" s="41"/>
      <c r="H316" s="6"/>
      <c r="I316" s="6"/>
      <c r="J316" s="6"/>
      <c r="K316" s="6"/>
      <c r="L316" s="6"/>
      <c r="M316" s="6"/>
      <c r="N316" s="59"/>
      <c r="O316" s="6"/>
      <c r="P316" s="59"/>
      <c r="Q316" s="6"/>
      <c r="R316" s="6"/>
      <c r="S316" s="6"/>
      <c r="T316" s="6"/>
      <c r="U316" s="6"/>
      <c r="V316" s="6"/>
      <c r="W316" s="6"/>
      <c r="X316" s="6"/>
      <c r="Y316" s="6"/>
      <c r="Z316" s="6"/>
      <c r="AA316" s="6"/>
      <c r="AB316" s="6"/>
      <c r="AC316" s="6"/>
      <c r="AD316" s="6"/>
      <c r="AE316" s="6"/>
      <c r="AF316" s="6"/>
      <c r="AG316" s="6"/>
      <c r="AH316" s="6"/>
      <c r="AI316" s="6"/>
      <c r="AJ316" s="6"/>
      <c r="AK316" s="6"/>
    </row>
    <row r="317" spans="1:37" ht="15.75" customHeight="1" x14ac:dyDescent="0.35">
      <c r="A317" s="6"/>
      <c r="B317" s="6"/>
      <c r="C317" s="20"/>
      <c r="D317" s="6"/>
      <c r="E317" s="6"/>
      <c r="F317" s="6"/>
      <c r="G317" s="41"/>
      <c r="H317" s="6"/>
      <c r="I317" s="6"/>
      <c r="J317" s="6"/>
      <c r="K317" s="6"/>
      <c r="L317" s="6"/>
      <c r="M317" s="6"/>
      <c r="N317" s="59"/>
      <c r="O317" s="6"/>
      <c r="P317" s="59"/>
      <c r="Q317" s="6"/>
      <c r="R317" s="6"/>
      <c r="S317" s="6"/>
      <c r="T317" s="6"/>
      <c r="U317" s="6"/>
      <c r="V317" s="6"/>
      <c r="W317" s="6"/>
      <c r="X317" s="6"/>
      <c r="Y317" s="6"/>
      <c r="Z317" s="6"/>
      <c r="AA317" s="6"/>
      <c r="AB317" s="6"/>
      <c r="AC317" s="6"/>
      <c r="AD317" s="6"/>
      <c r="AE317" s="6"/>
      <c r="AF317" s="6"/>
      <c r="AG317" s="6"/>
      <c r="AH317" s="6"/>
      <c r="AI317" s="6"/>
      <c r="AJ317" s="6"/>
      <c r="AK317" s="6"/>
    </row>
    <row r="318" spans="1:37" ht="15.75" customHeight="1" x14ac:dyDescent="0.35">
      <c r="A318" s="6"/>
      <c r="B318" s="6"/>
      <c r="C318" s="20"/>
      <c r="D318" s="6"/>
      <c r="E318" s="6"/>
      <c r="F318" s="6"/>
      <c r="G318" s="41"/>
      <c r="H318" s="6"/>
      <c r="I318" s="6"/>
      <c r="J318" s="6"/>
      <c r="K318" s="6"/>
      <c r="L318" s="6"/>
      <c r="M318" s="6"/>
      <c r="N318" s="59"/>
      <c r="O318" s="6"/>
      <c r="P318" s="59"/>
      <c r="Q318" s="6"/>
      <c r="R318" s="6"/>
      <c r="S318" s="6"/>
      <c r="T318" s="6"/>
      <c r="U318" s="6"/>
      <c r="V318" s="6"/>
      <c r="W318" s="6"/>
      <c r="X318" s="6"/>
      <c r="Y318" s="6"/>
      <c r="Z318" s="6"/>
      <c r="AA318" s="6"/>
      <c r="AB318" s="6"/>
      <c r="AC318" s="6"/>
      <c r="AD318" s="6"/>
      <c r="AE318" s="6"/>
      <c r="AF318" s="6"/>
      <c r="AG318" s="6"/>
      <c r="AH318" s="6"/>
      <c r="AI318" s="6"/>
      <c r="AJ318" s="6"/>
      <c r="AK318" s="6"/>
    </row>
    <row r="319" spans="1:37" ht="15.75" customHeight="1" x14ac:dyDescent="0.35">
      <c r="A319" s="6"/>
      <c r="B319" s="6"/>
      <c r="C319" s="20"/>
      <c r="D319" s="6"/>
      <c r="E319" s="6"/>
      <c r="F319" s="6"/>
      <c r="G319" s="41"/>
      <c r="H319" s="6"/>
      <c r="I319" s="6"/>
      <c r="J319" s="6"/>
      <c r="K319" s="6"/>
      <c r="L319" s="6"/>
      <c r="M319" s="6"/>
      <c r="N319" s="59"/>
      <c r="O319" s="6"/>
      <c r="P319" s="59"/>
      <c r="Q319" s="6"/>
      <c r="R319" s="6"/>
      <c r="S319" s="6"/>
      <c r="T319" s="6"/>
      <c r="U319" s="6"/>
      <c r="V319" s="6"/>
      <c r="W319" s="6"/>
      <c r="X319" s="6"/>
      <c r="Y319" s="6"/>
      <c r="Z319" s="6"/>
      <c r="AA319" s="6"/>
      <c r="AB319" s="6"/>
      <c r="AC319" s="6"/>
      <c r="AD319" s="6"/>
      <c r="AE319" s="6"/>
      <c r="AF319" s="6"/>
      <c r="AG319" s="6"/>
      <c r="AH319" s="6"/>
      <c r="AI319" s="6"/>
      <c r="AJ319" s="6"/>
      <c r="AK319" s="6"/>
    </row>
    <row r="320" spans="1:37" ht="15.75" customHeight="1" x14ac:dyDescent="0.35">
      <c r="A320" s="6"/>
      <c r="B320" s="6"/>
      <c r="C320" s="20"/>
      <c r="D320" s="6"/>
      <c r="E320" s="6"/>
      <c r="F320" s="6"/>
      <c r="G320" s="41"/>
      <c r="H320" s="6"/>
      <c r="I320" s="6"/>
      <c r="J320" s="6"/>
      <c r="K320" s="6"/>
      <c r="L320" s="6"/>
      <c r="M320" s="6"/>
      <c r="N320" s="59"/>
      <c r="O320" s="6"/>
      <c r="P320" s="59"/>
      <c r="Q320" s="6"/>
      <c r="R320" s="6"/>
      <c r="S320" s="6"/>
      <c r="T320" s="6"/>
      <c r="U320" s="6"/>
      <c r="V320" s="6"/>
      <c r="W320" s="6"/>
      <c r="X320" s="6"/>
      <c r="Y320" s="6"/>
      <c r="Z320" s="6"/>
      <c r="AA320" s="6"/>
      <c r="AB320" s="6"/>
      <c r="AC320" s="6"/>
      <c r="AD320" s="6"/>
      <c r="AE320" s="6"/>
      <c r="AF320" s="6"/>
      <c r="AG320" s="6"/>
      <c r="AH320" s="6"/>
      <c r="AI320" s="6"/>
      <c r="AJ320" s="6"/>
      <c r="AK320" s="6"/>
    </row>
    <row r="321" spans="1:37" ht="15.75" customHeight="1" x14ac:dyDescent="0.35">
      <c r="A321" s="6"/>
      <c r="B321" s="6"/>
      <c r="C321" s="20"/>
      <c r="D321" s="6"/>
      <c r="E321" s="6"/>
      <c r="F321" s="6"/>
      <c r="G321" s="41"/>
      <c r="H321" s="6"/>
      <c r="I321" s="6"/>
      <c r="J321" s="6"/>
      <c r="K321" s="6"/>
      <c r="L321" s="6"/>
      <c r="M321" s="6"/>
      <c r="N321" s="59"/>
      <c r="O321" s="6"/>
      <c r="P321" s="59"/>
      <c r="Q321" s="6"/>
      <c r="R321" s="6"/>
      <c r="S321" s="6"/>
      <c r="T321" s="6"/>
      <c r="U321" s="6"/>
      <c r="V321" s="6"/>
      <c r="W321" s="6"/>
      <c r="X321" s="6"/>
      <c r="Y321" s="6"/>
      <c r="Z321" s="6"/>
      <c r="AA321" s="6"/>
      <c r="AB321" s="6"/>
      <c r="AC321" s="6"/>
      <c r="AD321" s="6"/>
      <c r="AE321" s="6"/>
      <c r="AF321" s="6"/>
      <c r="AG321" s="6"/>
      <c r="AH321" s="6"/>
      <c r="AI321" s="6"/>
      <c r="AJ321" s="6"/>
      <c r="AK321" s="6"/>
    </row>
    <row r="322" spans="1:37" ht="15.75" customHeight="1" x14ac:dyDescent="0.35">
      <c r="A322" s="6"/>
      <c r="B322" s="6"/>
      <c r="C322" s="20"/>
      <c r="D322" s="6"/>
      <c r="E322" s="6"/>
      <c r="F322" s="6"/>
      <c r="G322" s="41"/>
      <c r="H322" s="6"/>
      <c r="I322" s="6"/>
      <c r="J322" s="6"/>
      <c r="K322" s="6"/>
      <c r="L322" s="6"/>
      <c r="M322" s="6"/>
      <c r="N322" s="59"/>
      <c r="O322" s="6"/>
      <c r="P322" s="59"/>
      <c r="Q322" s="6"/>
      <c r="R322" s="6"/>
      <c r="S322" s="6"/>
      <c r="T322" s="6"/>
      <c r="U322" s="6"/>
      <c r="V322" s="6"/>
      <c r="W322" s="6"/>
      <c r="X322" s="6"/>
      <c r="Y322" s="6"/>
      <c r="Z322" s="6"/>
      <c r="AA322" s="6"/>
      <c r="AB322" s="6"/>
      <c r="AC322" s="6"/>
      <c r="AD322" s="6"/>
      <c r="AE322" s="6"/>
      <c r="AF322" s="6"/>
      <c r="AG322" s="6"/>
      <c r="AH322" s="6"/>
      <c r="AI322" s="6"/>
      <c r="AJ322" s="6"/>
      <c r="AK322" s="6"/>
    </row>
    <row r="323" spans="1:37" ht="15.75" customHeight="1" x14ac:dyDescent="0.35">
      <c r="A323" s="6"/>
      <c r="B323" s="6"/>
      <c r="C323" s="20"/>
      <c r="D323" s="6"/>
      <c r="E323" s="6"/>
      <c r="F323" s="6"/>
      <c r="G323" s="41"/>
      <c r="H323" s="6"/>
      <c r="I323" s="6"/>
      <c r="J323" s="6"/>
      <c r="K323" s="6"/>
      <c r="L323" s="6"/>
      <c r="M323" s="6"/>
      <c r="N323" s="59"/>
      <c r="O323" s="6"/>
      <c r="P323" s="59"/>
      <c r="Q323" s="6"/>
      <c r="R323" s="6"/>
      <c r="S323" s="6"/>
      <c r="T323" s="6"/>
      <c r="U323" s="6"/>
      <c r="V323" s="6"/>
      <c r="W323" s="6"/>
      <c r="X323" s="6"/>
      <c r="Y323" s="6"/>
      <c r="Z323" s="6"/>
      <c r="AA323" s="6"/>
      <c r="AB323" s="6"/>
      <c r="AC323" s="6"/>
      <c r="AD323" s="6"/>
      <c r="AE323" s="6"/>
      <c r="AF323" s="6"/>
      <c r="AG323" s="6"/>
      <c r="AH323" s="6"/>
      <c r="AI323" s="6"/>
      <c r="AJ323" s="6"/>
      <c r="AK323" s="6"/>
    </row>
    <row r="324" spans="1:37" ht="15.75" customHeight="1" x14ac:dyDescent="0.35">
      <c r="A324" s="6"/>
      <c r="B324" s="6"/>
      <c r="C324" s="20"/>
      <c r="D324" s="6"/>
      <c r="E324" s="6"/>
      <c r="F324" s="6"/>
      <c r="G324" s="41"/>
      <c r="H324" s="6"/>
      <c r="I324" s="6"/>
      <c r="J324" s="6"/>
      <c r="K324" s="6"/>
      <c r="L324" s="6"/>
      <c r="M324" s="6"/>
      <c r="N324" s="59"/>
      <c r="O324" s="6"/>
      <c r="P324" s="59"/>
      <c r="Q324" s="6"/>
      <c r="R324" s="6"/>
      <c r="S324" s="6"/>
      <c r="T324" s="6"/>
      <c r="U324" s="6"/>
      <c r="V324" s="6"/>
      <c r="W324" s="6"/>
      <c r="X324" s="6"/>
      <c r="Y324" s="6"/>
      <c r="Z324" s="6"/>
      <c r="AA324" s="6"/>
      <c r="AB324" s="6"/>
      <c r="AC324" s="6"/>
      <c r="AD324" s="6"/>
      <c r="AE324" s="6"/>
      <c r="AF324" s="6"/>
      <c r="AG324" s="6"/>
      <c r="AH324" s="6"/>
      <c r="AI324" s="6"/>
      <c r="AJ324" s="6"/>
      <c r="AK324" s="6"/>
    </row>
    <row r="325" spans="1:37" ht="15.75" customHeight="1" x14ac:dyDescent="0.35">
      <c r="A325" s="6"/>
      <c r="B325" s="6"/>
      <c r="C325" s="20"/>
      <c r="D325" s="6"/>
      <c r="E325" s="6"/>
      <c r="F325" s="6"/>
      <c r="G325" s="41"/>
      <c r="H325" s="6"/>
      <c r="I325" s="6"/>
      <c r="J325" s="6"/>
      <c r="K325" s="6"/>
      <c r="L325" s="6"/>
      <c r="M325" s="6"/>
      <c r="N325" s="59"/>
      <c r="O325" s="6"/>
      <c r="P325" s="59"/>
      <c r="Q325" s="6"/>
      <c r="R325" s="6"/>
      <c r="S325" s="6"/>
      <c r="T325" s="6"/>
      <c r="U325" s="6"/>
      <c r="V325" s="6"/>
      <c r="W325" s="6"/>
      <c r="X325" s="6"/>
      <c r="Y325" s="6"/>
      <c r="Z325" s="6"/>
      <c r="AA325" s="6"/>
      <c r="AB325" s="6"/>
      <c r="AC325" s="6"/>
      <c r="AD325" s="6"/>
      <c r="AE325" s="6"/>
      <c r="AF325" s="6"/>
      <c r="AG325" s="6"/>
      <c r="AH325" s="6"/>
      <c r="AI325" s="6"/>
      <c r="AJ325" s="6"/>
      <c r="AK325" s="6"/>
    </row>
    <row r="326" spans="1:37" ht="15.75" customHeight="1" x14ac:dyDescent="0.35">
      <c r="A326" s="6"/>
      <c r="B326" s="6"/>
      <c r="C326" s="20"/>
      <c r="D326" s="6"/>
      <c r="E326" s="6"/>
      <c r="F326" s="6"/>
      <c r="G326" s="41"/>
      <c r="H326" s="6"/>
      <c r="I326" s="6"/>
      <c r="J326" s="6"/>
      <c r="K326" s="6"/>
      <c r="L326" s="6"/>
      <c r="M326" s="6"/>
      <c r="N326" s="59"/>
      <c r="O326" s="6"/>
      <c r="P326" s="59"/>
      <c r="Q326" s="6"/>
      <c r="R326" s="6"/>
      <c r="S326" s="6"/>
      <c r="T326" s="6"/>
      <c r="U326" s="6"/>
      <c r="V326" s="6"/>
      <c r="W326" s="6"/>
      <c r="X326" s="6"/>
      <c r="Y326" s="6"/>
      <c r="Z326" s="6"/>
      <c r="AA326" s="6"/>
      <c r="AB326" s="6"/>
      <c r="AC326" s="6"/>
      <c r="AD326" s="6"/>
      <c r="AE326" s="6"/>
      <c r="AF326" s="6"/>
      <c r="AG326" s="6"/>
      <c r="AH326" s="6"/>
      <c r="AI326" s="6"/>
      <c r="AJ326" s="6"/>
      <c r="AK326" s="6"/>
    </row>
    <row r="327" spans="1:37" ht="15.75" customHeight="1" x14ac:dyDescent="0.35">
      <c r="A327" s="6"/>
      <c r="B327" s="6"/>
      <c r="C327" s="20"/>
      <c r="D327" s="6"/>
      <c r="E327" s="6"/>
      <c r="F327" s="6"/>
      <c r="G327" s="41"/>
      <c r="H327" s="6"/>
      <c r="I327" s="6"/>
      <c r="J327" s="6"/>
      <c r="K327" s="6"/>
      <c r="L327" s="6"/>
      <c r="M327" s="6"/>
      <c r="N327" s="59"/>
      <c r="O327" s="6"/>
      <c r="P327" s="59"/>
      <c r="Q327" s="6"/>
      <c r="R327" s="6"/>
      <c r="S327" s="6"/>
      <c r="T327" s="6"/>
      <c r="U327" s="6"/>
      <c r="V327" s="6"/>
      <c r="W327" s="6"/>
      <c r="X327" s="6"/>
      <c r="Y327" s="6"/>
      <c r="Z327" s="6"/>
      <c r="AA327" s="6"/>
      <c r="AB327" s="6"/>
      <c r="AC327" s="6"/>
      <c r="AD327" s="6"/>
      <c r="AE327" s="6"/>
      <c r="AF327" s="6"/>
      <c r="AG327" s="6"/>
      <c r="AH327" s="6"/>
      <c r="AI327" s="6"/>
      <c r="AJ327" s="6"/>
      <c r="AK327" s="6"/>
    </row>
    <row r="328" spans="1:37" ht="15.75" customHeight="1" x14ac:dyDescent="0.35">
      <c r="A328" s="6"/>
      <c r="B328" s="6"/>
      <c r="C328" s="20"/>
      <c r="D328" s="6"/>
      <c r="E328" s="6"/>
      <c r="F328" s="6"/>
      <c r="G328" s="41"/>
      <c r="H328" s="6"/>
      <c r="I328" s="6"/>
      <c r="J328" s="6"/>
      <c r="K328" s="6"/>
      <c r="L328" s="6"/>
      <c r="M328" s="6"/>
      <c r="N328" s="59"/>
      <c r="O328" s="6"/>
      <c r="P328" s="59"/>
      <c r="Q328" s="6"/>
      <c r="R328" s="6"/>
      <c r="S328" s="6"/>
      <c r="T328" s="6"/>
      <c r="U328" s="6"/>
      <c r="V328" s="6"/>
      <c r="W328" s="6"/>
      <c r="X328" s="6"/>
      <c r="Y328" s="6"/>
      <c r="Z328" s="6"/>
      <c r="AA328" s="6"/>
      <c r="AB328" s="6"/>
      <c r="AC328" s="6"/>
      <c r="AD328" s="6"/>
      <c r="AE328" s="6"/>
      <c r="AF328" s="6"/>
      <c r="AG328" s="6"/>
      <c r="AH328" s="6"/>
      <c r="AI328" s="6"/>
      <c r="AJ328" s="6"/>
      <c r="AK328" s="6"/>
    </row>
    <row r="329" spans="1:37" ht="15.75" customHeight="1" x14ac:dyDescent="0.35">
      <c r="A329" s="6"/>
      <c r="B329" s="6"/>
      <c r="C329" s="20"/>
      <c r="D329" s="6"/>
      <c r="E329" s="6"/>
      <c r="F329" s="6"/>
      <c r="G329" s="41"/>
      <c r="H329" s="6"/>
      <c r="I329" s="6"/>
      <c r="J329" s="6"/>
      <c r="K329" s="6"/>
      <c r="L329" s="6"/>
      <c r="M329" s="6"/>
      <c r="N329" s="59"/>
      <c r="O329" s="6"/>
      <c r="P329" s="59"/>
      <c r="Q329" s="6"/>
      <c r="R329" s="6"/>
      <c r="S329" s="6"/>
      <c r="T329" s="6"/>
      <c r="U329" s="6"/>
      <c r="V329" s="6"/>
      <c r="W329" s="6"/>
      <c r="X329" s="6"/>
      <c r="Y329" s="6"/>
      <c r="Z329" s="6"/>
      <c r="AA329" s="6"/>
      <c r="AB329" s="6"/>
      <c r="AC329" s="6"/>
      <c r="AD329" s="6"/>
      <c r="AE329" s="6"/>
      <c r="AF329" s="6"/>
      <c r="AG329" s="6"/>
      <c r="AH329" s="6"/>
      <c r="AI329" s="6"/>
      <c r="AJ329" s="6"/>
      <c r="AK329" s="6"/>
    </row>
    <row r="330" spans="1:37" ht="15.75" customHeight="1" x14ac:dyDescent="0.35">
      <c r="A330" s="6"/>
      <c r="B330" s="6"/>
      <c r="C330" s="20"/>
      <c r="D330" s="6"/>
      <c r="E330" s="6"/>
      <c r="F330" s="6"/>
      <c r="G330" s="41"/>
      <c r="H330" s="6"/>
      <c r="I330" s="6"/>
      <c r="J330" s="6"/>
      <c r="K330" s="6"/>
      <c r="L330" s="6"/>
      <c r="M330" s="6"/>
      <c r="N330" s="59"/>
      <c r="O330" s="6"/>
      <c r="P330" s="59"/>
      <c r="Q330" s="6"/>
      <c r="R330" s="6"/>
      <c r="S330" s="6"/>
      <c r="T330" s="6"/>
      <c r="U330" s="6"/>
      <c r="V330" s="6"/>
      <c r="W330" s="6"/>
      <c r="X330" s="6"/>
      <c r="Y330" s="6"/>
      <c r="Z330" s="6"/>
      <c r="AA330" s="6"/>
      <c r="AB330" s="6"/>
      <c r="AC330" s="6"/>
      <c r="AD330" s="6"/>
      <c r="AE330" s="6"/>
      <c r="AF330" s="6"/>
      <c r="AG330" s="6"/>
      <c r="AH330" s="6"/>
      <c r="AI330" s="6"/>
      <c r="AJ330" s="6"/>
      <c r="AK330" s="6"/>
    </row>
    <row r="331" spans="1:37" ht="15.75" customHeight="1" x14ac:dyDescent="0.35">
      <c r="A331" s="6"/>
      <c r="B331" s="6"/>
      <c r="C331" s="20"/>
      <c r="D331" s="6"/>
      <c r="E331" s="6"/>
      <c r="F331" s="6"/>
      <c r="G331" s="41"/>
      <c r="H331" s="6"/>
      <c r="I331" s="6"/>
      <c r="J331" s="6"/>
      <c r="K331" s="6"/>
      <c r="L331" s="6"/>
      <c r="M331" s="6"/>
      <c r="N331" s="59"/>
      <c r="O331" s="6"/>
      <c r="P331" s="59"/>
      <c r="Q331" s="6"/>
      <c r="R331" s="6"/>
      <c r="S331" s="6"/>
      <c r="T331" s="6"/>
      <c r="U331" s="6"/>
      <c r="V331" s="6"/>
      <c r="W331" s="6"/>
      <c r="X331" s="6"/>
      <c r="Y331" s="6"/>
      <c r="Z331" s="6"/>
      <c r="AA331" s="6"/>
      <c r="AB331" s="6"/>
      <c r="AC331" s="6"/>
      <c r="AD331" s="6"/>
      <c r="AE331" s="6"/>
      <c r="AF331" s="6"/>
      <c r="AG331" s="6"/>
      <c r="AH331" s="6"/>
      <c r="AI331" s="6"/>
      <c r="AJ331" s="6"/>
      <c r="AK331" s="6"/>
    </row>
    <row r="332" spans="1:37" ht="15.75" customHeight="1" x14ac:dyDescent="0.35">
      <c r="A332" s="6"/>
      <c r="B332" s="6"/>
      <c r="C332" s="20"/>
      <c r="D332" s="6"/>
      <c r="E332" s="6"/>
      <c r="F332" s="6"/>
      <c r="G332" s="41"/>
      <c r="H332" s="6"/>
      <c r="I332" s="6"/>
      <c r="J332" s="6"/>
      <c r="K332" s="6"/>
      <c r="L332" s="6"/>
      <c r="M332" s="6"/>
      <c r="N332" s="59"/>
      <c r="O332" s="6"/>
      <c r="P332" s="59"/>
      <c r="Q332" s="6"/>
      <c r="R332" s="6"/>
      <c r="S332" s="6"/>
      <c r="T332" s="6"/>
      <c r="U332" s="6"/>
      <c r="V332" s="6"/>
      <c r="W332" s="6"/>
      <c r="X332" s="6"/>
      <c r="Y332" s="6"/>
      <c r="Z332" s="6"/>
      <c r="AA332" s="6"/>
      <c r="AB332" s="6"/>
      <c r="AC332" s="6"/>
      <c r="AD332" s="6"/>
      <c r="AE332" s="6"/>
      <c r="AF332" s="6"/>
      <c r="AG332" s="6"/>
      <c r="AH332" s="6"/>
      <c r="AI332" s="6"/>
      <c r="AJ332" s="6"/>
      <c r="AK332" s="6"/>
    </row>
    <row r="333" spans="1:37" ht="15.75" customHeight="1" x14ac:dyDescent="0.35">
      <c r="A333" s="6"/>
      <c r="B333" s="6"/>
      <c r="C333" s="20"/>
      <c r="D333" s="6"/>
      <c r="E333" s="6"/>
      <c r="F333" s="6"/>
      <c r="G333" s="41"/>
      <c r="H333" s="6"/>
      <c r="I333" s="6"/>
      <c r="J333" s="6"/>
      <c r="K333" s="6"/>
      <c r="L333" s="6"/>
      <c r="M333" s="6"/>
      <c r="N333" s="59"/>
      <c r="O333" s="6"/>
      <c r="P333" s="59"/>
      <c r="Q333" s="6"/>
      <c r="R333" s="6"/>
      <c r="S333" s="6"/>
      <c r="T333" s="6"/>
      <c r="U333" s="6"/>
      <c r="V333" s="6"/>
      <c r="W333" s="6"/>
      <c r="X333" s="6"/>
      <c r="Y333" s="6"/>
      <c r="Z333" s="6"/>
      <c r="AA333" s="6"/>
      <c r="AB333" s="6"/>
      <c r="AC333" s="6"/>
      <c r="AD333" s="6"/>
      <c r="AE333" s="6"/>
      <c r="AF333" s="6"/>
      <c r="AG333" s="6"/>
      <c r="AH333" s="6"/>
      <c r="AI333" s="6"/>
      <c r="AJ333" s="6"/>
      <c r="AK333" s="6"/>
    </row>
    <row r="334" spans="1:37" ht="15.75" customHeight="1" x14ac:dyDescent="0.35">
      <c r="A334" s="6"/>
      <c r="B334" s="6"/>
      <c r="C334" s="20"/>
      <c r="D334" s="6"/>
      <c r="E334" s="6"/>
      <c r="F334" s="6"/>
      <c r="G334" s="41"/>
      <c r="H334" s="6"/>
      <c r="I334" s="6"/>
      <c r="J334" s="6"/>
      <c r="K334" s="6"/>
      <c r="L334" s="6"/>
      <c r="M334" s="6"/>
      <c r="N334" s="59"/>
      <c r="O334" s="6"/>
      <c r="P334" s="59"/>
      <c r="Q334" s="6"/>
      <c r="R334" s="6"/>
      <c r="S334" s="6"/>
      <c r="T334" s="6"/>
      <c r="U334" s="6"/>
      <c r="V334" s="6"/>
      <c r="W334" s="6"/>
      <c r="X334" s="6"/>
      <c r="Y334" s="6"/>
      <c r="Z334" s="6"/>
      <c r="AA334" s="6"/>
      <c r="AB334" s="6"/>
      <c r="AC334" s="6"/>
      <c r="AD334" s="6"/>
      <c r="AE334" s="6"/>
      <c r="AF334" s="6"/>
      <c r="AG334" s="6"/>
      <c r="AH334" s="6"/>
      <c r="AI334" s="6"/>
      <c r="AJ334" s="6"/>
      <c r="AK334" s="6"/>
    </row>
    <row r="335" spans="1:37" ht="15.75" customHeight="1" x14ac:dyDescent="0.35">
      <c r="A335" s="6"/>
      <c r="B335" s="6"/>
      <c r="C335" s="20"/>
      <c r="D335" s="6"/>
      <c r="E335" s="6"/>
      <c r="F335" s="6"/>
      <c r="G335" s="41"/>
      <c r="H335" s="6"/>
      <c r="I335" s="6"/>
      <c r="J335" s="6"/>
      <c r="K335" s="6"/>
      <c r="L335" s="6"/>
      <c r="M335" s="6"/>
      <c r="N335" s="59"/>
      <c r="O335" s="6"/>
      <c r="P335" s="59"/>
      <c r="Q335" s="6"/>
      <c r="R335" s="6"/>
      <c r="S335" s="6"/>
      <c r="T335" s="6"/>
      <c r="U335" s="6"/>
      <c r="V335" s="6"/>
      <c r="W335" s="6"/>
      <c r="X335" s="6"/>
      <c r="Y335" s="6"/>
      <c r="Z335" s="6"/>
      <c r="AA335" s="6"/>
      <c r="AB335" s="6"/>
      <c r="AC335" s="6"/>
      <c r="AD335" s="6"/>
      <c r="AE335" s="6"/>
      <c r="AF335" s="6"/>
      <c r="AG335" s="6"/>
      <c r="AH335" s="6"/>
      <c r="AI335" s="6"/>
      <c r="AJ335" s="6"/>
      <c r="AK335" s="6"/>
    </row>
    <row r="336" spans="1:37" ht="15.75" customHeight="1" x14ac:dyDescent="0.35">
      <c r="A336" s="6"/>
      <c r="B336" s="6"/>
      <c r="C336" s="20"/>
      <c r="D336" s="6"/>
      <c r="E336" s="6"/>
      <c r="F336" s="6"/>
      <c r="G336" s="41"/>
      <c r="H336" s="6"/>
      <c r="I336" s="6"/>
      <c r="J336" s="6"/>
      <c r="K336" s="6"/>
      <c r="L336" s="6"/>
      <c r="M336" s="6"/>
      <c r="N336" s="59"/>
      <c r="O336" s="6"/>
      <c r="P336" s="59"/>
      <c r="Q336" s="6"/>
      <c r="R336" s="6"/>
      <c r="S336" s="6"/>
      <c r="T336" s="6"/>
      <c r="U336" s="6"/>
      <c r="V336" s="6"/>
      <c r="W336" s="6"/>
      <c r="X336" s="6"/>
      <c r="Y336" s="6"/>
      <c r="Z336" s="6"/>
      <c r="AA336" s="6"/>
      <c r="AB336" s="6"/>
      <c r="AC336" s="6"/>
      <c r="AD336" s="6"/>
      <c r="AE336" s="6"/>
      <c r="AF336" s="6"/>
      <c r="AG336" s="6"/>
      <c r="AH336" s="6"/>
      <c r="AI336" s="6"/>
      <c r="AJ336" s="6"/>
      <c r="AK336" s="6"/>
    </row>
    <row r="337" spans="1:37" ht="15.75" customHeight="1" x14ac:dyDescent="0.35">
      <c r="A337" s="6"/>
      <c r="B337" s="6"/>
      <c r="C337" s="20"/>
      <c r="D337" s="6"/>
      <c r="E337" s="6"/>
      <c r="F337" s="6"/>
      <c r="G337" s="41"/>
      <c r="H337" s="6"/>
      <c r="I337" s="6"/>
      <c r="J337" s="6"/>
      <c r="K337" s="6"/>
      <c r="L337" s="6"/>
      <c r="M337" s="6"/>
      <c r="N337" s="59"/>
      <c r="O337" s="6"/>
      <c r="P337" s="59"/>
      <c r="Q337" s="6"/>
      <c r="R337" s="6"/>
      <c r="S337" s="6"/>
      <c r="T337" s="6"/>
      <c r="U337" s="6"/>
      <c r="V337" s="6"/>
      <c r="W337" s="6"/>
      <c r="X337" s="6"/>
      <c r="Y337" s="6"/>
      <c r="Z337" s="6"/>
      <c r="AA337" s="6"/>
      <c r="AB337" s="6"/>
      <c r="AC337" s="6"/>
      <c r="AD337" s="6"/>
      <c r="AE337" s="6"/>
      <c r="AF337" s="6"/>
      <c r="AG337" s="6"/>
      <c r="AH337" s="6"/>
      <c r="AI337" s="6"/>
      <c r="AJ337" s="6"/>
      <c r="AK337" s="6"/>
    </row>
    <row r="338" spans="1:37" ht="15.75" customHeight="1" x14ac:dyDescent="0.35">
      <c r="A338" s="6"/>
      <c r="B338" s="6"/>
      <c r="C338" s="20"/>
      <c r="D338" s="6"/>
      <c r="E338" s="6"/>
      <c r="F338" s="6"/>
      <c r="G338" s="41"/>
      <c r="H338" s="6"/>
      <c r="I338" s="6"/>
      <c r="J338" s="6"/>
      <c r="K338" s="6"/>
      <c r="L338" s="6"/>
      <c r="M338" s="6"/>
      <c r="N338" s="59"/>
      <c r="O338" s="6"/>
      <c r="P338" s="59"/>
      <c r="Q338" s="6"/>
      <c r="R338" s="6"/>
      <c r="S338" s="6"/>
      <c r="T338" s="6"/>
      <c r="U338" s="6"/>
      <c r="V338" s="6"/>
      <c r="W338" s="6"/>
      <c r="X338" s="6"/>
      <c r="Y338" s="6"/>
      <c r="Z338" s="6"/>
      <c r="AA338" s="6"/>
      <c r="AB338" s="6"/>
      <c r="AC338" s="6"/>
      <c r="AD338" s="6"/>
      <c r="AE338" s="6"/>
      <c r="AF338" s="6"/>
      <c r="AG338" s="6"/>
      <c r="AH338" s="6"/>
      <c r="AI338" s="6"/>
      <c r="AJ338" s="6"/>
      <c r="AK338" s="6"/>
    </row>
    <row r="339" spans="1:37" ht="15.75" customHeight="1" x14ac:dyDescent="0.35">
      <c r="A339" s="6"/>
      <c r="B339" s="6"/>
      <c r="C339" s="20"/>
      <c r="D339" s="6"/>
      <c r="E339" s="6"/>
      <c r="F339" s="6"/>
      <c r="G339" s="41"/>
      <c r="H339" s="6"/>
      <c r="I339" s="6"/>
      <c r="J339" s="6"/>
      <c r="K339" s="6"/>
      <c r="L339" s="6"/>
      <c r="M339" s="6"/>
      <c r="N339" s="59"/>
      <c r="O339" s="6"/>
      <c r="P339" s="59"/>
      <c r="Q339" s="6"/>
      <c r="R339" s="6"/>
      <c r="S339" s="6"/>
      <c r="T339" s="6"/>
      <c r="U339" s="6"/>
      <c r="V339" s="6"/>
      <c r="W339" s="6"/>
      <c r="X339" s="6"/>
      <c r="Y339" s="6"/>
      <c r="Z339" s="6"/>
      <c r="AA339" s="6"/>
      <c r="AB339" s="6"/>
      <c r="AC339" s="6"/>
      <c r="AD339" s="6"/>
      <c r="AE339" s="6"/>
      <c r="AF339" s="6"/>
      <c r="AG339" s="6"/>
      <c r="AH339" s="6"/>
      <c r="AI339" s="6"/>
      <c r="AJ339" s="6"/>
      <c r="AK339" s="6"/>
    </row>
    <row r="340" spans="1:37" ht="15.75" customHeight="1" x14ac:dyDescent="0.35">
      <c r="A340" s="6"/>
      <c r="B340" s="6"/>
      <c r="C340" s="20"/>
      <c r="D340" s="6"/>
      <c r="E340" s="6"/>
      <c r="F340" s="6"/>
      <c r="G340" s="41"/>
      <c r="H340" s="6"/>
      <c r="I340" s="6"/>
      <c r="J340" s="6"/>
      <c r="K340" s="6"/>
      <c r="L340" s="6"/>
      <c r="M340" s="6"/>
      <c r="N340" s="59"/>
      <c r="O340" s="6"/>
      <c r="P340" s="59"/>
      <c r="Q340" s="6"/>
      <c r="R340" s="6"/>
      <c r="S340" s="6"/>
      <c r="T340" s="6"/>
      <c r="U340" s="6"/>
      <c r="V340" s="6"/>
      <c r="W340" s="6"/>
      <c r="X340" s="6"/>
      <c r="Y340" s="6"/>
      <c r="Z340" s="6"/>
      <c r="AA340" s="6"/>
      <c r="AB340" s="6"/>
      <c r="AC340" s="6"/>
      <c r="AD340" s="6"/>
      <c r="AE340" s="6"/>
      <c r="AF340" s="6"/>
      <c r="AG340" s="6"/>
      <c r="AH340" s="6"/>
      <c r="AI340" s="6"/>
      <c r="AJ340" s="6"/>
      <c r="AK340" s="6"/>
    </row>
    <row r="341" spans="1:37" ht="15.75" customHeight="1" x14ac:dyDescent="0.35">
      <c r="A341" s="6"/>
      <c r="B341" s="6"/>
      <c r="C341" s="20"/>
      <c r="D341" s="6"/>
      <c r="E341" s="6"/>
      <c r="F341" s="6"/>
      <c r="G341" s="41"/>
      <c r="H341" s="6"/>
      <c r="I341" s="6"/>
      <c r="J341" s="6"/>
      <c r="K341" s="6"/>
      <c r="L341" s="6"/>
      <c r="M341" s="6"/>
      <c r="N341" s="59"/>
      <c r="O341" s="6"/>
      <c r="P341" s="59"/>
      <c r="Q341" s="6"/>
      <c r="R341" s="6"/>
      <c r="S341" s="6"/>
      <c r="T341" s="6"/>
      <c r="U341" s="6"/>
      <c r="V341" s="6"/>
      <c r="W341" s="6"/>
      <c r="X341" s="6"/>
      <c r="Y341" s="6"/>
      <c r="Z341" s="6"/>
      <c r="AA341" s="6"/>
      <c r="AB341" s="6"/>
      <c r="AC341" s="6"/>
      <c r="AD341" s="6"/>
      <c r="AE341" s="6"/>
      <c r="AF341" s="6"/>
      <c r="AG341" s="6"/>
      <c r="AH341" s="6"/>
      <c r="AI341" s="6"/>
      <c r="AJ341" s="6"/>
      <c r="AK341" s="6"/>
    </row>
    <row r="342" spans="1:37" ht="15.75" customHeight="1" x14ac:dyDescent="0.35">
      <c r="A342" s="6"/>
      <c r="B342" s="6"/>
      <c r="C342" s="20"/>
      <c r="D342" s="6"/>
      <c r="E342" s="6"/>
      <c r="F342" s="6"/>
      <c r="G342" s="41"/>
      <c r="H342" s="6"/>
      <c r="I342" s="6"/>
      <c r="J342" s="6"/>
      <c r="K342" s="6"/>
      <c r="L342" s="6"/>
      <c r="M342" s="6"/>
      <c r="N342" s="59"/>
      <c r="O342" s="6"/>
      <c r="P342" s="59"/>
      <c r="Q342" s="6"/>
      <c r="R342" s="6"/>
      <c r="S342" s="6"/>
      <c r="T342" s="6"/>
      <c r="U342" s="6"/>
      <c r="V342" s="6"/>
      <c r="W342" s="6"/>
      <c r="X342" s="6"/>
      <c r="Y342" s="6"/>
      <c r="Z342" s="6"/>
      <c r="AA342" s="6"/>
      <c r="AB342" s="6"/>
      <c r="AC342" s="6"/>
      <c r="AD342" s="6"/>
      <c r="AE342" s="6"/>
      <c r="AF342" s="6"/>
      <c r="AG342" s="6"/>
      <c r="AH342" s="6"/>
      <c r="AI342" s="6"/>
      <c r="AJ342" s="6"/>
      <c r="AK342" s="6"/>
    </row>
    <row r="343" spans="1:37" ht="15.75" customHeight="1" x14ac:dyDescent="0.35">
      <c r="A343" s="6"/>
      <c r="B343" s="6"/>
      <c r="C343" s="20"/>
      <c r="D343" s="6"/>
      <c r="E343" s="6"/>
      <c r="F343" s="6"/>
      <c r="G343" s="41"/>
      <c r="H343" s="6"/>
      <c r="I343" s="6"/>
      <c r="J343" s="6"/>
      <c r="K343" s="6"/>
      <c r="L343" s="6"/>
      <c r="M343" s="6"/>
      <c r="N343" s="59"/>
      <c r="O343" s="6"/>
      <c r="P343" s="59"/>
      <c r="Q343" s="6"/>
      <c r="R343" s="6"/>
      <c r="S343" s="6"/>
      <c r="T343" s="6"/>
      <c r="U343" s="6"/>
      <c r="V343" s="6"/>
      <c r="W343" s="6"/>
      <c r="X343" s="6"/>
      <c r="Y343" s="6"/>
      <c r="Z343" s="6"/>
      <c r="AA343" s="6"/>
      <c r="AB343" s="6"/>
      <c r="AC343" s="6"/>
      <c r="AD343" s="6"/>
      <c r="AE343" s="6"/>
      <c r="AF343" s="6"/>
      <c r="AG343" s="6"/>
      <c r="AH343" s="6"/>
      <c r="AI343" s="6"/>
      <c r="AJ343" s="6"/>
      <c r="AK343" s="6"/>
    </row>
    <row r="344" spans="1:37" ht="15.75" customHeight="1" x14ac:dyDescent="0.35">
      <c r="A344" s="6"/>
      <c r="B344" s="6"/>
      <c r="C344" s="20"/>
      <c r="D344" s="6"/>
      <c r="E344" s="6"/>
      <c r="F344" s="6"/>
      <c r="G344" s="41"/>
      <c r="H344" s="6"/>
      <c r="I344" s="6"/>
      <c r="J344" s="6"/>
      <c r="K344" s="6"/>
      <c r="L344" s="6"/>
      <c r="M344" s="6"/>
      <c r="N344" s="59"/>
      <c r="O344" s="6"/>
      <c r="P344" s="59"/>
      <c r="Q344" s="6"/>
      <c r="R344" s="6"/>
      <c r="S344" s="6"/>
      <c r="T344" s="6"/>
      <c r="U344" s="6"/>
      <c r="V344" s="6"/>
      <c r="W344" s="6"/>
      <c r="X344" s="6"/>
      <c r="Y344" s="6"/>
      <c r="Z344" s="6"/>
      <c r="AA344" s="6"/>
      <c r="AB344" s="6"/>
      <c r="AC344" s="6"/>
      <c r="AD344" s="6"/>
      <c r="AE344" s="6"/>
      <c r="AF344" s="6"/>
      <c r="AG344" s="6"/>
      <c r="AH344" s="6"/>
      <c r="AI344" s="6"/>
      <c r="AJ344" s="6"/>
      <c r="AK344" s="6"/>
    </row>
    <row r="345" spans="1:37" ht="15.75" customHeight="1" x14ac:dyDescent="0.35">
      <c r="A345" s="6"/>
      <c r="B345" s="6"/>
      <c r="C345" s="20"/>
      <c r="D345" s="6"/>
      <c r="E345" s="6"/>
      <c r="F345" s="6"/>
      <c r="G345" s="41"/>
      <c r="H345" s="6"/>
      <c r="I345" s="6"/>
      <c r="J345" s="6"/>
      <c r="K345" s="6"/>
      <c r="L345" s="6"/>
      <c r="M345" s="6"/>
      <c r="N345" s="59"/>
      <c r="O345" s="6"/>
      <c r="P345" s="59"/>
      <c r="Q345" s="6"/>
      <c r="R345" s="6"/>
      <c r="S345" s="6"/>
      <c r="T345" s="6"/>
      <c r="U345" s="6"/>
      <c r="V345" s="6"/>
      <c r="W345" s="6"/>
      <c r="X345" s="6"/>
      <c r="Y345" s="6"/>
      <c r="Z345" s="6"/>
      <c r="AA345" s="6"/>
      <c r="AB345" s="6"/>
      <c r="AC345" s="6"/>
      <c r="AD345" s="6"/>
      <c r="AE345" s="6"/>
      <c r="AF345" s="6"/>
      <c r="AG345" s="6"/>
      <c r="AH345" s="6"/>
      <c r="AI345" s="6"/>
      <c r="AJ345" s="6"/>
      <c r="AK345" s="6"/>
    </row>
    <row r="346" spans="1:37" ht="15.75" customHeight="1" x14ac:dyDescent="0.35">
      <c r="A346" s="6"/>
      <c r="B346" s="6"/>
      <c r="C346" s="20"/>
      <c r="D346" s="6"/>
      <c r="E346" s="6"/>
      <c r="F346" s="6"/>
      <c r="G346" s="41"/>
      <c r="H346" s="6"/>
      <c r="I346" s="6"/>
      <c r="J346" s="6"/>
      <c r="K346" s="6"/>
      <c r="L346" s="6"/>
      <c r="M346" s="6"/>
      <c r="N346" s="59"/>
      <c r="O346" s="6"/>
      <c r="P346" s="59"/>
      <c r="Q346" s="6"/>
      <c r="R346" s="6"/>
      <c r="S346" s="6"/>
      <c r="T346" s="6"/>
      <c r="U346" s="6"/>
      <c r="V346" s="6"/>
      <c r="W346" s="6"/>
      <c r="X346" s="6"/>
      <c r="Y346" s="6"/>
      <c r="Z346" s="6"/>
      <c r="AA346" s="6"/>
      <c r="AB346" s="6"/>
      <c r="AC346" s="6"/>
      <c r="AD346" s="6"/>
      <c r="AE346" s="6"/>
      <c r="AF346" s="6"/>
      <c r="AG346" s="6"/>
      <c r="AH346" s="6"/>
      <c r="AI346" s="6"/>
      <c r="AJ346" s="6"/>
      <c r="AK346" s="6"/>
    </row>
    <row r="347" spans="1:37" ht="15.75" customHeight="1" x14ac:dyDescent="0.35">
      <c r="A347" s="6"/>
      <c r="B347" s="6"/>
      <c r="C347" s="20"/>
      <c r="D347" s="6"/>
      <c r="E347" s="6"/>
      <c r="F347" s="6"/>
      <c r="G347" s="41"/>
      <c r="H347" s="6"/>
      <c r="I347" s="6"/>
      <c r="J347" s="6"/>
      <c r="K347" s="6"/>
      <c r="L347" s="6"/>
      <c r="M347" s="6"/>
      <c r="N347" s="59"/>
      <c r="O347" s="6"/>
      <c r="P347" s="59"/>
      <c r="Q347" s="6"/>
      <c r="R347" s="6"/>
      <c r="S347" s="6"/>
      <c r="T347" s="6"/>
      <c r="U347" s="6"/>
      <c r="V347" s="6"/>
      <c r="W347" s="6"/>
      <c r="X347" s="6"/>
      <c r="Y347" s="6"/>
      <c r="Z347" s="6"/>
      <c r="AA347" s="6"/>
      <c r="AB347" s="6"/>
      <c r="AC347" s="6"/>
      <c r="AD347" s="6"/>
      <c r="AE347" s="6"/>
      <c r="AF347" s="6"/>
      <c r="AG347" s="6"/>
      <c r="AH347" s="6"/>
      <c r="AI347" s="6"/>
      <c r="AJ347" s="6"/>
      <c r="AK347" s="6"/>
    </row>
    <row r="348" spans="1:37" ht="15.75" customHeight="1" x14ac:dyDescent="0.35">
      <c r="A348" s="6"/>
      <c r="B348" s="6"/>
      <c r="C348" s="20"/>
      <c r="D348" s="6"/>
      <c r="E348" s="6"/>
      <c r="F348" s="6"/>
      <c r="G348" s="41"/>
      <c r="H348" s="6"/>
      <c r="I348" s="6"/>
      <c r="J348" s="6"/>
      <c r="K348" s="6"/>
      <c r="L348" s="6"/>
      <c r="M348" s="6"/>
      <c r="N348" s="59"/>
      <c r="O348" s="6"/>
      <c r="P348" s="59"/>
      <c r="Q348" s="6"/>
      <c r="R348" s="6"/>
      <c r="S348" s="6"/>
      <c r="T348" s="6"/>
      <c r="U348" s="6"/>
      <c r="V348" s="6"/>
      <c r="W348" s="6"/>
      <c r="X348" s="6"/>
      <c r="Y348" s="6"/>
      <c r="Z348" s="6"/>
      <c r="AA348" s="6"/>
      <c r="AB348" s="6"/>
      <c r="AC348" s="6"/>
      <c r="AD348" s="6"/>
      <c r="AE348" s="6"/>
      <c r="AF348" s="6"/>
      <c r="AG348" s="6"/>
      <c r="AH348" s="6"/>
      <c r="AI348" s="6"/>
      <c r="AJ348" s="6"/>
      <c r="AK348" s="6"/>
    </row>
    <row r="349" spans="1:37" ht="15.75" customHeight="1" x14ac:dyDescent="0.35">
      <c r="A349" s="6"/>
      <c r="B349" s="6"/>
      <c r="C349" s="20"/>
      <c r="D349" s="6"/>
      <c r="E349" s="6"/>
      <c r="F349" s="6"/>
      <c r="G349" s="41"/>
      <c r="H349" s="6"/>
      <c r="I349" s="6"/>
      <c r="J349" s="6"/>
      <c r="K349" s="6"/>
      <c r="L349" s="6"/>
      <c r="M349" s="6"/>
      <c r="N349" s="59"/>
      <c r="O349" s="6"/>
      <c r="P349" s="59"/>
      <c r="Q349" s="6"/>
      <c r="R349" s="6"/>
      <c r="S349" s="6"/>
      <c r="T349" s="6"/>
      <c r="U349" s="6"/>
      <c r="V349" s="6"/>
      <c r="W349" s="6"/>
      <c r="X349" s="6"/>
      <c r="Y349" s="6"/>
      <c r="Z349" s="6"/>
      <c r="AA349" s="6"/>
      <c r="AB349" s="6"/>
      <c r="AC349" s="6"/>
      <c r="AD349" s="6"/>
      <c r="AE349" s="6"/>
      <c r="AF349" s="6"/>
      <c r="AG349" s="6"/>
      <c r="AH349" s="6"/>
      <c r="AI349" s="6"/>
      <c r="AJ349" s="6"/>
      <c r="AK349" s="6"/>
    </row>
    <row r="350" spans="1:37" ht="15.75" customHeight="1" x14ac:dyDescent="0.35">
      <c r="A350" s="6"/>
      <c r="B350" s="6"/>
      <c r="C350" s="20"/>
      <c r="D350" s="6"/>
      <c r="E350" s="6"/>
      <c r="F350" s="6"/>
      <c r="G350" s="41"/>
      <c r="H350" s="6"/>
      <c r="I350" s="6"/>
      <c r="J350" s="6"/>
      <c r="K350" s="6"/>
      <c r="L350" s="6"/>
      <c r="M350" s="6"/>
      <c r="N350" s="59"/>
      <c r="O350" s="6"/>
      <c r="P350" s="59"/>
      <c r="Q350" s="6"/>
      <c r="R350" s="6"/>
      <c r="S350" s="6"/>
      <c r="T350" s="6"/>
      <c r="U350" s="6"/>
      <c r="V350" s="6"/>
      <c r="W350" s="6"/>
      <c r="X350" s="6"/>
      <c r="Y350" s="6"/>
      <c r="Z350" s="6"/>
      <c r="AA350" s="6"/>
      <c r="AB350" s="6"/>
      <c r="AC350" s="6"/>
      <c r="AD350" s="6"/>
      <c r="AE350" s="6"/>
      <c r="AF350" s="6"/>
      <c r="AG350" s="6"/>
      <c r="AH350" s="6"/>
      <c r="AI350" s="6"/>
      <c r="AJ350" s="6"/>
      <c r="AK350" s="6"/>
    </row>
    <row r="351" spans="1:37" ht="15.75" customHeight="1" x14ac:dyDescent="0.35">
      <c r="A351" s="6"/>
      <c r="B351" s="6"/>
      <c r="C351" s="20"/>
      <c r="D351" s="6"/>
      <c r="E351" s="6"/>
      <c r="F351" s="6"/>
      <c r="G351" s="41"/>
      <c r="H351" s="6"/>
      <c r="I351" s="6"/>
      <c r="J351" s="6"/>
      <c r="K351" s="6"/>
      <c r="L351" s="6"/>
      <c r="M351" s="6"/>
      <c r="N351" s="59"/>
      <c r="O351" s="6"/>
      <c r="P351" s="59"/>
      <c r="Q351" s="6"/>
      <c r="R351" s="6"/>
      <c r="S351" s="6"/>
      <c r="T351" s="6"/>
      <c r="U351" s="6"/>
      <c r="V351" s="6"/>
      <c r="W351" s="6"/>
      <c r="X351" s="6"/>
      <c r="Y351" s="6"/>
      <c r="Z351" s="6"/>
      <c r="AA351" s="6"/>
      <c r="AB351" s="6"/>
      <c r="AC351" s="6"/>
      <c r="AD351" s="6"/>
      <c r="AE351" s="6"/>
      <c r="AF351" s="6"/>
      <c r="AG351" s="6"/>
      <c r="AH351" s="6"/>
      <c r="AI351" s="6"/>
      <c r="AJ351" s="6"/>
      <c r="AK351" s="6"/>
    </row>
    <row r="352" spans="1:37" ht="15.75" customHeight="1" x14ac:dyDescent="0.35">
      <c r="A352" s="6"/>
      <c r="B352" s="6"/>
      <c r="C352" s="20"/>
      <c r="D352" s="6"/>
      <c r="E352" s="6"/>
      <c r="F352" s="6"/>
      <c r="G352" s="41"/>
      <c r="H352" s="6"/>
      <c r="I352" s="6"/>
      <c r="J352" s="6"/>
      <c r="K352" s="6"/>
      <c r="L352" s="6"/>
      <c r="M352" s="6"/>
      <c r="N352" s="59"/>
      <c r="O352" s="6"/>
      <c r="P352" s="59"/>
      <c r="Q352" s="6"/>
      <c r="R352" s="6"/>
      <c r="S352" s="6"/>
      <c r="T352" s="6"/>
      <c r="U352" s="6"/>
      <c r="V352" s="6"/>
      <c r="W352" s="6"/>
      <c r="X352" s="6"/>
      <c r="Y352" s="6"/>
      <c r="Z352" s="6"/>
      <c r="AA352" s="6"/>
      <c r="AB352" s="6"/>
      <c r="AC352" s="6"/>
      <c r="AD352" s="6"/>
      <c r="AE352" s="6"/>
      <c r="AF352" s="6"/>
      <c r="AG352" s="6"/>
      <c r="AH352" s="6"/>
      <c r="AI352" s="6"/>
      <c r="AJ352" s="6"/>
      <c r="AK352" s="6"/>
    </row>
    <row r="353" spans="1:37" ht="15.75" customHeight="1" x14ac:dyDescent="0.35">
      <c r="A353" s="6"/>
      <c r="B353" s="6"/>
      <c r="C353" s="20"/>
      <c r="D353" s="6"/>
      <c r="E353" s="6"/>
      <c r="F353" s="6"/>
      <c r="G353" s="41"/>
      <c r="H353" s="6"/>
      <c r="I353" s="6"/>
      <c r="J353" s="6"/>
      <c r="K353" s="6"/>
      <c r="L353" s="6"/>
      <c r="M353" s="6"/>
      <c r="N353" s="59"/>
      <c r="O353" s="6"/>
      <c r="P353" s="59"/>
      <c r="Q353" s="6"/>
      <c r="R353" s="6"/>
      <c r="S353" s="6"/>
      <c r="T353" s="6"/>
      <c r="U353" s="6"/>
      <c r="V353" s="6"/>
      <c r="W353" s="6"/>
      <c r="X353" s="6"/>
      <c r="Y353" s="6"/>
      <c r="Z353" s="6"/>
      <c r="AA353" s="6"/>
      <c r="AB353" s="6"/>
      <c r="AC353" s="6"/>
      <c r="AD353" s="6"/>
      <c r="AE353" s="6"/>
      <c r="AF353" s="6"/>
      <c r="AG353" s="6"/>
      <c r="AH353" s="6"/>
      <c r="AI353" s="6"/>
      <c r="AJ353" s="6"/>
      <c r="AK353" s="6"/>
    </row>
    <row r="354" spans="1:37" ht="15.75" customHeight="1" x14ac:dyDescent="0.35">
      <c r="A354" s="6"/>
      <c r="B354" s="6"/>
      <c r="C354" s="20"/>
      <c r="D354" s="6"/>
      <c r="E354" s="6"/>
      <c r="F354" s="6"/>
      <c r="G354" s="41"/>
      <c r="H354" s="6"/>
      <c r="I354" s="6"/>
      <c r="J354" s="6"/>
      <c r="K354" s="6"/>
      <c r="L354" s="6"/>
      <c r="M354" s="6"/>
      <c r="N354" s="59"/>
      <c r="O354" s="6"/>
      <c r="P354" s="59"/>
      <c r="Q354" s="6"/>
      <c r="R354" s="6"/>
      <c r="S354" s="6"/>
      <c r="T354" s="6"/>
      <c r="U354" s="6"/>
      <c r="V354" s="6"/>
      <c r="W354" s="6"/>
      <c r="X354" s="6"/>
      <c r="Y354" s="6"/>
      <c r="Z354" s="6"/>
      <c r="AA354" s="6"/>
      <c r="AB354" s="6"/>
      <c r="AC354" s="6"/>
      <c r="AD354" s="6"/>
      <c r="AE354" s="6"/>
      <c r="AF354" s="6"/>
      <c r="AG354" s="6"/>
      <c r="AH354" s="6"/>
      <c r="AI354" s="6"/>
      <c r="AJ354" s="6"/>
      <c r="AK354" s="6"/>
    </row>
    <row r="355" spans="1:37" ht="15.75" customHeight="1" x14ac:dyDescent="0.35">
      <c r="A355" s="6"/>
      <c r="B355" s="6"/>
      <c r="C355" s="20"/>
      <c r="D355" s="6"/>
      <c r="E355" s="6"/>
      <c r="F355" s="6"/>
      <c r="G355" s="41"/>
      <c r="H355" s="6"/>
      <c r="I355" s="6"/>
      <c r="J355" s="6"/>
      <c r="K355" s="6"/>
      <c r="L355" s="6"/>
      <c r="M355" s="6"/>
      <c r="N355" s="59"/>
      <c r="O355" s="6"/>
      <c r="P355" s="59"/>
      <c r="Q355" s="6"/>
      <c r="R355" s="6"/>
      <c r="S355" s="6"/>
      <c r="T355" s="6"/>
      <c r="U355" s="6"/>
      <c r="V355" s="6"/>
      <c r="W355" s="6"/>
      <c r="X355" s="6"/>
      <c r="Y355" s="6"/>
      <c r="Z355" s="6"/>
      <c r="AA355" s="6"/>
      <c r="AB355" s="6"/>
      <c r="AC355" s="6"/>
      <c r="AD355" s="6"/>
      <c r="AE355" s="6"/>
      <c r="AF355" s="6"/>
      <c r="AG355" s="6"/>
      <c r="AH355" s="6"/>
      <c r="AI355" s="6"/>
      <c r="AJ355" s="6"/>
      <c r="AK355" s="6"/>
    </row>
    <row r="356" spans="1:37" ht="15.75" customHeight="1" x14ac:dyDescent="0.35">
      <c r="A356" s="6"/>
      <c r="B356" s="6"/>
      <c r="C356" s="20"/>
      <c r="D356" s="6"/>
      <c r="E356" s="6"/>
      <c r="F356" s="6"/>
      <c r="G356" s="41"/>
      <c r="H356" s="6"/>
      <c r="I356" s="6"/>
      <c r="J356" s="6"/>
      <c r="K356" s="6"/>
      <c r="L356" s="6"/>
      <c r="M356" s="6"/>
      <c r="N356" s="59"/>
      <c r="O356" s="6"/>
      <c r="P356" s="59"/>
      <c r="Q356" s="6"/>
      <c r="R356" s="6"/>
      <c r="S356" s="6"/>
      <c r="T356" s="6"/>
      <c r="U356" s="6"/>
      <c r="V356" s="6"/>
      <c r="W356" s="6"/>
      <c r="X356" s="6"/>
      <c r="Y356" s="6"/>
      <c r="Z356" s="6"/>
      <c r="AA356" s="6"/>
      <c r="AB356" s="6"/>
      <c r="AC356" s="6"/>
      <c r="AD356" s="6"/>
      <c r="AE356" s="6"/>
      <c r="AF356" s="6"/>
      <c r="AG356" s="6"/>
      <c r="AH356" s="6"/>
      <c r="AI356" s="6"/>
      <c r="AJ356" s="6"/>
      <c r="AK356" s="6"/>
    </row>
    <row r="357" spans="1:37" ht="15.75" customHeight="1" x14ac:dyDescent="0.35">
      <c r="A357" s="6"/>
      <c r="B357" s="6"/>
      <c r="C357" s="20"/>
      <c r="D357" s="6"/>
      <c r="E357" s="6"/>
      <c r="F357" s="6"/>
      <c r="G357" s="41"/>
      <c r="H357" s="6"/>
      <c r="I357" s="6"/>
      <c r="J357" s="6"/>
      <c r="K357" s="6"/>
      <c r="L357" s="6"/>
      <c r="M357" s="6"/>
      <c r="N357" s="59"/>
      <c r="O357" s="6"/>
      <c r="P357" s="59"/>
      <c r="Q357" s="6"/>
      <c r="R357" s="6"/>
      <c r="S357" s="6"/>
      <c r="T357" s="6"/>
      <c r="U357" s="6"/>
      <c r="V357" s="6"/>
      <c r="W357" s="6"/>
      <c r="X357" s="6"/>
      <c r="Y357" s="6"/>
      <c r="Z357" s="6"/>
      <c r="AA357" s="6"/>
      <c r="AB357" s="6"/>
      <c r="AC357" s="6"/>
      <c r="AD357" s="6"/>
      <c r="AE357" s="6"/>
      <c r="AF357" s="6"/>
      <c r="AG357" s="6"/>
      <c r="AH357" s="6"/>
      <c r="AI357" s="6"/>
      <c r="AJ357" s="6"/>
      <c r="AK357" s="6"/>
    </row>
    <row r="358" spans="1:37" ht="15.75" customHeight="1" x14ac:dyDescent="0.35">
      <c r="A358" s="6"/>
      <c r="B358" s="6"/>
      <c r="C358" s="20"/>
      <c r="D358" s="6"/>
      <c r="E358" s="6"/>
      <c r="F358" s="6"/>
      <c r="G358" s="41"/>
      <c r="H358" s="6"/>
      <c r="I358" s="6"/>
      <c r="J358" s="6"/>
      <c r="K358" s="6"/>
      <c r="L358" s="6"/>
      <c r="M358" s="6"/>
      <c r="N358" s="59"/>
      <c r="O358" s="6"/>
      <c r="P358" s="59"/>
      <c r="Q358" s="6"/>
      <c r="R358" s="6"/>
      <c r="S358" s="6"/>
      <c r="T358" s="6"/>
      <c r="U358" s="6"/>
      <c r="V358" s="6"/>
      <c r="W358" s="6"/>
      <c r="X358" s="6"/>
      <c r="Y358" s="6"/>
      <c r="Z358" s="6"/>
      <c r="AA358" s="6"/>
      <c r="AB358" s="6"/>
      <c r="AC358" s="6"/>
      <c r="AD358" s="6"/>
      <c r="AE358" s="6"/>
      <c r="AF358" s="6"/>
      <c r="AG358" s="6"/>
      <c r="AH358" s="6"/>
      <c r="AI358" s="6"/>
      <c r="AJ358" s="6"/>
      <c r="AK358" s="6"/>
    </row>
    <row r="359" spans="1:37" ht="15.75" customHeight="1" x14ac:dyDescent="0.35">
      <c r="A359" s="6"/>
      <c r="B359" s="6"/>
      <c r="C359" s="20"/>
      <c r="D359" s="6"/>
      <c r="E359" s="6"/>
      <c r="F359" s="6"/>
      <c r="G359" s="41"/>
      <c r="H359" s="6"/>
      <c r="I359" s="6"/>
      <c r="J359" s="6"/>
      <c r="K359" s="6"/>
      <c r="L359" s="6"/>
      <c r="M359" s="6"/>
      <c r="N359" s="59"/>
      <c r="O359" s="6"/>
      <c r="P359" s="59"/>
      <c r="Q359" s="6"/>
      <c r="R359" s="6"/>
      <c r="S359" s="6"/>
      <c r="T359" s="6"/>
      <c r="U359" s="6"/>
      <c r="V359" s="6"/>
      <c r="W359" s="6"/>
      <c r="X359" s="6"/>
      <c r="Y359" s="6"/>
      <c r="Z359" s="6"/>
      <c r="AA359" s="6"/>
      <c r="AB359" s="6"/>
      <c r="AC359" s="6"/>
      <c r="AD359" s="6"/>
      <c r="AE359" s="6"/>
      <c r="AF359" s="6"/>
      <c r="AG359" s="6"/>
      <c r="AH359" s="6"/>
      <c r="AI359" s="6"/>
      <c r="AJ359" s="6"/>
      <c r="AK359" s="6"/>
    </row>
    <row r="360" spans="1:37" ht="15.75" customHeight="1" x14ac:dyDescent="0.35">
      <c r="A360" s="6"/>
      <c r="B360" s="6"/>
      <c r="C360" s="20"/>
      <c r="D360" s="6"/>
      <c r="E360" s="6"/>
      <c r="F360" s="6"/>
      <c r="G360" s="41"/>
      <c r="H360" s="6"/>
      <c r="I360" s="6"/>
      <c r="J360" s="6"/>
      <c r="K360" s="6"/>
      <c r="L360" s="6"/>
      <c r="M360" s="6"/>
      <c r="N360" s="59"/>
      <c r="O360" s="6"/>
      <c r="P360" s="59"/>
      <c r="Q360" s="6"/>
      <c r="R360" s="6"/>
      <c r="S360" s="6"/>
      <c r="T360" s="6"/>
      <c r="U360" s="6"/>
      <c r="V360" s="6"/>
      <c r="W360" s="6"/>
      <c r="X360" s="6"/>
      <c r="Y360" s="6"/>
      <c r="Z360" s="6"/>
      <c r="AA360" s="6"/>
      <c r="AB360" s="6"/>
      <c r="AC360" s="6"/>
      <c r="AD360" s="6"/>
      <c r="AE360" s="6"/>
      <c r="AF360" s="6"/>
      <c r="AG360" s="6"/>
      <c r="AH360" s="6"/>
      <c r="AI360" s="6"/>
      <c r="AJ360" s="6"/>
      <c r="AK360" s="6"/>
    </row>
    <row r="361" spans="1:37" ht="15.75" customHeight="1" x14ac:dyDescent="0.35">
      <c r="A361" s="6"/>
      <c r="B361" s="6"/>
      <c r="C361" s="20"/>
      <c r="D361" s="6"/>
      <c r="E361" s="6"/>
      <c r="F361" s="6"/>
      <c r="G361" s="41"/>
      <c r="H361" s="6"/>
      <c r="I361" s="6"/>
      <c r="J361" s="6"/>
      <c r="K361" s="6"/>
      <c r="L361" s="6"/>
      <c r="M361" s="6"/>
      <c r="N361" s="59"/>
      <c r="O361" s="6"/>
      <c r="P361" s="59"/>
      <c r="Q361" s="6"/>
      <c r="R361" s="6"/>
      <c r="S361" s="6"/>
      <c r="T361" s="6"/>
      <c r="U361" s="6"/>
      <c r="V361" s="6"/>
      <c r="W361" s="6"/>
      <c r="X361" s="6"/>
      <c r="Y361" s="6"/>
      <c r="Z361" s="6"/>
      <c r="AA361" s="6"/>
      <c r="AB361" s="6"/>
      <c r="AC361" s="6"/>
      <c r="AD361" s="6"/>
      <c r="AE361" s="6"/>
      <c r="AF361" s="6"/>
      <c r="AG361" s="6"/>
      <c r="AH361" s="6"/>
      <c r="AI361" s="6"/>
      <c r="AJ361" s="6"/>
      <c r="AK361" s="6"/>
    </row>
    <row r="362" spans="1:37" ht="15.75" customHeight="1" x14ac:dyDescent="0.35">
      <c r="A362" s="6"/>
      <c r="B362" s="6"/>
      <c r="C362" s="20"/>
      <c r="D362" s="6"/>
      <c r="E362" s="6"/>
      <c r="F362" s="6"/>
      <c r="G362" s="41"/>
      <c r="H362" s="6"/>
      <c r="I362" s="6"/>
      <c r="J362" s="6"/>
      <c r="K362" s="6"/>
      <c r="L362" s="6"/>
      <c r="M362" s="6"/>
      <c r="N362" s="59"/>
      <c r="O362" s="6"/>
      <c r="P362" s="59"/>
      <c r="Q362" s="6"/>
      <c r="R362" s="6"/>
      <c r="S362" s="6"/>
      <c r="T362" s="6"/>
      <c r="U362" s="6"/>
      <c r="V362" s="6"/>
      <c r="W362" s="6"/>
      <c r="X362" s="6"/>
      <c r="Y362" s="6"/>
      <c r="Z362" s="6"/>
      <c r="AA362" s="6"/>
      <c r="AB362" s="6"/>
      <c r="AC362" s="6"/>
      <c r="AD362" s="6"/>
      <c r="AE362" s="6"/>
      <c r="AF362" s="6"/>
      <c r="AG362" s="6"/>
      <c r="AH362" s="6"/>
      <c r="AI362" s="6"/>
      <c r="AJ362" s="6"/>
      <c r="AK362" s="6"/>
    </row>
    <row r="363" spans="1:37" ht="15.75" customHeight="1" x14ac:dyDescent="0.35">
      <c r="A363" s="6"/>
      <c r="B363" s="6"/>
      <c r="C363" s="20"/>
      <c r="D363" s="6"/>
      <c r="E363" s="6"/>
      <c r="F363" s="6"/>
      <c r="G363" s="41"/>
      <c r="H363" s="6"/>
      <c r="I363" s="6"/>
      <c r="J363" s="6"/>
      <c r="K363" s="6"/>
      <c r="L363" s="6"/>
      <c r="M363" s="6"/>
      <c r="N363" s="59"/>
      <c r="O363" s="6"/>
      <c r="P363" s="59"/>
      <c r="Q363" s="6"/>
      <c r="R363" s="6"/>
      <c r="S363" s="6"/>
      <c r="T363" s="6"/>
      <c r="U363" s="6"/>
      <c r="V363" s="6"/>
      <c r="W363" s="6"/>
      <c r="X363" s="6"/>
      <c r="Y363" s="6"/>
      <c r="Z363" s="6"/>
      <c r="AA363" s="6"/>
      <c r="AB363" s="6"/>
      <c r="AC363" s="6"/>
      <c r="AD363" s="6"/>
      <c r="AE363" s="6"/>
      <c r="AF363" s="6"/>
      <c r="AG363" s="6"/>
      <c r="AH363" s="6"/>
      <c r="AI363" s="6"/>
      <c r="AJ363" s="6"/>
      <c r="AK363" s="6"/>
    </row>
    <row r="364" spans="1:37" ht="15.75" customHeight="1" x14ac:dyDescent="0.35">
      <c r="A364" s="6"/>
      <c r="B364" s="6"/>
      <c r="C364" s="20"/>
      <c r="D364" s="6"/>
      <c r="E364" s="6"/>
      <c r="F364" s="6"/>
      <c r="G364" s="41"/>
      <c r="H364" s="6"/>
      <c r="I364" s="6"/>
      <c r="J364" s="6"/>
      <c r="K364" s="6"/>
      <c r="L364" s="6"/>
      <c r="M364" s="6"/>
      <c r="N364" s="59"/>
      <c r="O364" s="6"/>
      <c r="P364" s="59"/>
      <c r="Q364" s="6"/>
      <c r="R364" s="6"/>
      <c r="S364" s="6"/>
      <c r="T364" s="6"/>
      <c r="U364" s="6"/>
      <c r="V364" s="6"/>
      <c r="W364" s="6"/>
      <c r="X364" s="6"/>
      <c r="Y364" s="6"/>
      <c r="Z364" s="6"/>
      <c r="AA364" s="6"/>
      <c r="AB364" s="6"/>
      <c r="AC364" s="6"/>
      <c r="AD364" s="6"/>
      <c r="AE364" s="6"/>
      <c r="AF364" s="6"/>
      <c r="AG364" s="6"/>
      <c r="AH364" s="6"/>
      <c r="AI364" s="6"/>
      <c r="AJ364" s="6"/>
      <c r="AK364" s="6"/>
    </row>
    <row r="365" spans="1:37" ht="15.75" customHeight="1" x14ac:dyDescent="0.35">
      <c r="A365" s="6"/>
      <c r="B365" s="6"/>
      <c r="C365" s="20"/>
      <c r="D365" s="6"/>
      <c r="E365" s="6"/>
      <c r="F365" s="6"/>
      <c r="G365" s="41"/>
      <c r="H365" s="6"/>
      <c r="I365" s="6"/>
      <c r="J365" s="6"/>
      <c r="K365" s="6"/>
      <c r="L365" s="6"/>
      <c r="M365" s="6"/>
      <c r="N365" s="59"/>
      <c r="O365" s="6"/>
      <c r="P365" s="59"/>
      <c r="Q365" s="6"/>
      <c r="R365" s="6"/>
      <c r="S365" s="6"/>
      <c r="T365" s="6"/>
      <c r="U365" s="6"/>
      <c r="V365" s="6"/>
      <c r="W365" s="6"/>
      <c r="X365" s="6"/>
      <c r="Y365" s="6"/>
      <c r="Z365" s="6"/>
      <c r="AA365" s="6"/>
      <c r="AB365" s="6"/>
      <c r="AC365" s="6"/>
      <c r="AD365" s="6"/>
      <c r="AE365" s="6"/>
      <c r="AF365" s="6"/>
      <c r="AG365" s="6"/>
      <c r="AH365" s="6"/>
      <c r="AI365" s="6"/>
      <c r="AJ365" s="6"/>
      <c r="AK365" s="6"/>
    </row>
    <row r="366" spans="1:37" ht="15.75" customHeight="1" x14ac:dyDescent="0.35">
      <c r="A366" s="6"/>
      <c r="B366" s="6"/>
      <c r="C366" s="20"/>
      <c r="D366" s="6"/>
      <c r="E366" s="6"/>
      <c r="F366" s="6"/>
      <c r="G366" s="41"/>
      <c r="H366" s="6"/>
      <c r="I366" s="6"/>
      <c r="J366" s="6"/>
      <c r="K366" s="6"/>
      <c r="L366" s="6"/>
      <c r="M366" s="6"/>
      <c r="N366" s="59"/>
      <c r="O366" s="6"/>
      <c r="P366" s="59"/>
      <c r="Q366" s="6"/>
      <c r="R366" s="6"/>
      <c r="S366" s="6"/>
      <c r="T366" s="6"/>
      <c r="U366" s="6"/>
      <c r="V366" s="6"/>
      <c r="W366" s="6"/>
      <c r="X366" s="6"/>
      <c r="Y366" s="6"/>
      <c r="Z366" s="6"/>
      <c r="AA366" s="6"/>
      <c r="AB366" s="6"/>
      <c r="AC366" s="6"/>
      <c r="AD366" s="6"/>
      <c r="AE366" s="6"/>
      <c r="AF366" s="6"/>
      <c r="AG366" s="6"/>
      <c r="AH366" s="6"/>
      <c r="AI366" s="6"/>
      <c r="AJ366" s="6"/>
      <c r="AK366" s="6"/>
    </row>
    <row r="367" spans="1:37" ht="15.75" customHeight="1" x14ac:dyDescent="0.35">
      <c r="A367" s="6"/>
      <c r="B367" s="6"/>
      <c r="C367" s="20"/>
      <c r="D367" s="6"/>
      <c r="E367" s="6"/>
      <c r="F367" s="6"/>
      <c r="G367" s="41"/>
      <c r="H367" s="6"/>
      <c r="I367" s="6"/>
      <c r="J367" s="6"/>
      <c r="K367" s="6"/>
      <c r="L367" s="6"/>
      <c r="M367" s="6"/>
      <c r="N367" s="59"/>
      <c r="O367" s="6"/>
      <c r="P367" s="59"/>
      <c r="Q367" s="6"/>
      <c r="R367" s="6"/>
      <c r="S367" s="6"/>
      <c r="T367" s="6"/>
      <c r="U367" s="6"/>
      <c r="V367" s="6"/>
      <c r="W367" s="6"/>
      <c r="X367" s="6"/>
      <c r="Y367" s="6"/>
      <c r="Z367" s="6"/>
      <c r="AA367" s="6"/>
      <c r="AB367" s="6"/>
      <c r="AC367" s="6"/>
      <c r="AD367" s="6"/>
      <c r="AE367" s="6"/>
      <c r="AF367" s="6"/>
      <c r="AG367" s="6"/>
      <c r="AH367" s="6"/>
      <c r="AI367" s="6"/>
      <c r="AJ367" s="6"/>
      <c r="AK367" s="6"/>
    </row>
  </sheetData>
  <autoFilter ref="A6:Z6" xr:uid="{00000000-0009-0000-0000-000006000000}"/>
  <mergeCells count="4">
    <mergeCell ref="A1:M1"/>
    <mergeCell ref="A2:M2"/>
    <mergeCell ref="A3:M3"/>
    <mergeCell ref="C162:F162"/>
  </mergeCells>
  <conditionalFormatting sqref="H7:H14 H22:H28">
    <cfRule type="colorScale" priority="2">
      <colorScale>
        <cfvo type="min"/>
        <cfvo type="percentile" val="50"/>
        <cfvo type="max"/>
        <color rgb="FFF8696B"/>
        <color rgb="FFFFEB84"/>
        <color rgb="FF63BE7B"/>
      </colorScale>
    </cfRule>
  </conditionalFormatting>
  <conditionalFormatting sqref="H7:H48">
    <cfRule type="colorScale" priority="3">
      <colorScale>
        <cfvo type="min"/>
        <cfvo type="percentile" val="50"/>
        <cfvo type="max"/>
        <color rgb="FF63BE7B"/>
        <color rgb="FFFCFCFF"/>
        <color rgb="FFF8696B"/>
      </colorScale>
    </cfRule>
  </conditionalFormatting>
  <conditionalFormatting sqref="H15:H21">
    <cfRule type="colorScale" priority="1">
      <colorScale>
        <cfvo type="min"/>
        <cfvo type="percentile" val="50"/>
        <cfvo type="max"/>
        <color rgb="FFF8696B"/>
        <color rgb="FFFFEB84"/>
        <color rgb="FF63BE7B"/>
      </colorScale>
    </cfRule>
  </conditionalFormatting>
  <dataValidations count="1">
    <dataValidation type="list" allowBlank="1" showErrorMessage="1" sqref="F7:F154" xr:uid="{00000000-0002-0000-0600-000000000000}">
      <formula1>"Pengadaan/Transaksi Langsung,Tender/Seleksi Umum,Tender/Seleksi Terbatas,Penunjukan Langsung,Penetapan Langsung"</formula1>
    </dataValidation>
  </dataValidation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027C1-CA1F-4C92-8C6B-F106FC653B44}">
  <sheetPr>
    <pageSetUpPr fitToPage="1"/>
  </sheetPr>
  <dimension ref="A1:Z336"/>
  <sheetViews>
    <sheetView zoomScale="90" zoomScaleNormal="90" workbookViewId="0">
      <selection activeCell="B12" sqref="B12"/>
    </sheetView>
  </sheetViews>
  <sheetFormatPr defaultColWidth="14.453125" defaultRowHeight="15" customHeight="1" x14ac:dyDescent="0.35"/>
  <cols>
    <col min="1" max="1" width="7.1796875" style="335" customWidth="1"/>
    <col min="2" max="2" width="21.81640625" style="335" customWidth="1"/>
    <col min="3" max="3" width="69.81640625" style="335" customWidth="1"/>
    <col min="4" max="4" width="0.7265625" style="335" hidden="1" customWidth="1"/>
    <col min="5" max="5" width="12" style="335" customWidth="1"/>
    <col min="6" max="6" width="21.54296875" style="430" customWidth="1"/>
    <col min="7" max="7" width="14.81640625" style="335" customWidth="1"/>
    <col min="8" max="9" width="17" style="335" hidden="1" customWidth="1"/>
    <col min="10" max="10" width="16.1796875" style="335" customWidth="1"/>
    <col min="11" max="11" width="16.81640625" style="335" customWidth="1"/>
    <col min="12" max="12" width="17" style="335" hidden="1" customWidth="1"/>
    <col min="13" max="13" width="11.1796875" style="335" customWidth="1"/>
    <col min="14" max="14" width="19.54296875" style="399" customWidth="1"/>
    <col min="15" max="15" width="14.453125" style="335"/>
    <col min="16" max="16" width="22.26953125" style="335" hidden="1" customWidth="1"/>
    <col min="17" max="17" width="14.453125" style="335" hidden="1" customWidth="1"/>
    <col min="18" max="16384" width="14.453125" style="335"/>
  </cols>
  <sheetData>
    <row r="1" spans="1:26" ht="14.5" x14ac:dyDescent="0.35">
      <c r="A1" s="41"/>
      <c r="B1" s="740" t="s">
        <v>1</v>
      </c>
      <c r="C1" s="797"/>
      <c r="D1" s="797"/>
      <c r="E1" s="797"/>
      <c r="F1" s="797"/>
      <c r="G1" s="797"/>
      <c r="H1" s="797"/>
      <c r="I1" s="797"/>
      <c r="J1" s="797"/>
      <c r="K1" s="797"/>
      <c r="L1" s="797"/>
      <c r="M1" s="797"/>
      <c r="N1" s="411"/>
      <c r="O1" s="413"/>
      <c r="P1" s="409"/>
      <c r="Q1" s="413"/>
    </row>
    <row r="2" spans="1:26" ht="14.5" x14ac:dyDescent="0.35">
      <c r="A2" s="41"/>
      <c r="B2" s="798" t="s">
        <v>2</v>
      </c>
      <c r="C2" s="797"/>
      <c r="D2" s="797"/>
      <c r="E2" s="797"/>
      <c r="F2" s="797"/>
      <c r="G2" s="797"/>
      <c r="H2" s="797"/>
      <c r="I2" s="797"/>
      <c r="J2" s="797"/>
      <c r="K2" s="797"/>
      <c r="L2" s="797"/>
      <c r="M2" s="797"/>
      <c r="N2" s="411"/>
      <c r="O2" s="413"/>
      <c r="P2" s="409"/>
      <c r="Q2" s="413"/>
    </row>
    <row r="3" spans="1:26" ht="14.5" x14ac:dyDescent="0.35">
      <c r="A3" s="41"/>
      <c r="B3" s="740" t="str">
        <f>CS!B3</f>
        <v>TAHUN 2023</v>
      </c>
      <c r="C3" s="797"/>
      <c r="D3" s="797"/>
      <c r="E3" s="797"/>
      <c r="F3" s="797"/>
      <c r="G3" s="797"/>
      <c r="H3" s="797"/>
      <c r="I3" s="797"/>
      <c r="J3" s="797"/>
      <c r="K3" s="797"/>
      <c r="L3" s="797"/>
      <c r="M3" s="797"/>
      <c r="N3" s="411"/>
      <c r="O3" s="413"/>
      <c r="P3" s="409"/>
      <c r="Q3" s="413"/>
    </row>
    <row r="4" spans="1:26" ht="14.5" x14ac:dyDescent="0.35">
      <c r="A4" s="41"/>
      <c r="B4" s="2"/>
      <c r="C4" s="323"/>
      <c r="D4" s="2"/>
      <c r="E4" s="2"/>
      <c r="F4" s="323"/>
      <c r="G4" s="2"/>
      <c r="H4" s="2"/>
      <c r="I4" s="2"/>
      <c r="J4" s="2"/>
      <c r="K4" s="2"/>
      <c r="L4" s="2"/>
      <c r="M4" s="2"/>
      <c r="N4" s="411"/>
      <c r="O4" s="413"/>
      <c r="P4" s="409"/>
      <c r="Q4" s="413"/>
    </row>
    <row r="5" spans="1:26" ht="14.5" hidden="1" x14ac:dyDescent="0.35">
      <c r="A5" s="281" t="s">
        <v>4</v>
      </c>
      <c r="B5" s="73"/>
      <c r="C5" s="324" t="s">
        <v>4</v>
      </c>
      <c r="D5" s="66" t="s">
        <v>4</v>
      </c>
      <c r="E5" s="66" t="s">
        <v>4</v>
      </c>
      <c r="F5" s="401" t="s">
        <v>4</v>
      </c>
      <c r="G5" s="66" t="s">
        <v>4</v>
      </c>
      <c r="H5" s="66" t="s">
        <v>4</v>
      </c>
      <c r="I5" s="66" t="s">
        <v>4</v>
      </c>
      <c r="J5" s="403" t="s">
        <v>5</v>
      </c>
      <c r="K5" s="66" t="s">
        <v>4</v>
      </c>
      <c r="L5" s="66" t="s">
        <v>4</v>
      </c>
      <c r="M5" s="66" t="s">
        <v>4</v>
      </c>
      <c r="N5" s="410" t="s">
        <v>4</v>
      </c>
      <c r="O5" s="414" t="s">
        <v>5</v>
      </c>
      <c r="P5" s="415" t="s">
        <v>4</v>
      </c>
      <c r="Q5" s="414" t="s">
        <v>5</v>
      </c>
    </row>
    <row r="6" spans="1:26" ht="39.65" customHeight="1" x14ac:dyDescent="0.35">
      <c r="A6" s="348" t="s">
        <v>6</v>
      </c>
      <c r="B6" s="348" t="s">
        <v>91</v>
      </c>
      <c r="C6" s="348" t="s">
        <v>8</v>
      </c>
      <c r="D6" s="348" t="s">
        <v>9</v>
      </c>
      <c r="E6" s="351" t="s">
        <v>10</v>
      </c>
      <c r="F6" s="351" t="s">
        <v>11</v>
      </c>
      <c r="G6" s="349" t="s">
        <v>12</v>
      </c>
      <c r="H6" s="350" t="s">
        <v>13</v>
      </c>
      <c r="I6" s="350" t="s">
        <v>14</v>
      </c>
      <c r="J6" s="351" t="s">
        <v>15</v>
      </c>
      <c r="K6" s="351" t="s">
        <v>16</v>
      </c>
      <c r="L6" s="351" t="s">
        <v>17</v>
      </c>
      <c r="M6" s="351" t="s">
        <v>18</v>
      </c>
      <c r="N6" s="351" t="s">
        <v>19</v>
      </c>
      <c r="O6" s="348" t="s">
        <v>92</v>
      </c>
      <c r="P6" s="11" t="s">
        <v>93</v>
      </c>
      <c r="Q6" s="9" t="s">
        <v>94</v>
      </c>
    </row>
    <row r="7" spans="1:26" ht="30" customHeight="1" x14ac:dyDescent="0.35">
      <c r="A7" s="336"/>
      <c r="B7" s="416"/>
      <c r="C7" s="417" t="s">
        <v>502</v>
      </c>
      <c r="D7" s="46"/>
      <c r="E7" s="40"/>
      <c r="F7" s="16"/>
      <c r="G7" s="277"/>
      <c r="H7" s="205"/>
      <c r="I7" s="205"/>
      <c r="J7" s="16"/>
      <c r="K7" s="205"/>
      <c r="L7" s="205"/>
      <c r="M7" s="46"/>
      <c r="N7" s="389"/>
      <c r="O7" s="207"/>
      <c r="P7" s="206"/>
      <c r="Q7" s="207"/>
    </row>
    <row r="8" spans="1:26" ht="30" customHeight="1" x14ac:dyDescent="0.35">
      <c r="A8" s="40">
        <v>1</v>
      </c>
      <c r="B8" s="46" t="s">
        <v>503</v>
      </c>
      <c r="C8" s="418" t="s">
        <v>504</v>
      </c>
      <c r="D8" s="254" t="s">
        <v>505</v>
      </c>
      <c r="E8" s="40" t="s">
        <v>23</v>
      </c>
      <c r="F8" s="255" t="s">
        <v>855</v>
      </c>
      <c r="G8" s="419">
        <f>180000000</f>
        <v>180000000</v>
      </c>
      <c r="H8" s="203">
        <v>44927</v>
      </c>
      <c r="I8" s="203">
        <v>45291</v>
      </c>
      <c r="J8" s="204">
        <v>364</v>
      </c>
      <c r="K8" s="420">
        <v>44927</v>
      </c>
      <c r="L8" s="203">
        <v>44958</v>
      </c>
      <c r="M8" s="204" t="s">
        <v>98</v>
      </c>
      <c r="N8" s="389">
        <v>0.6</v>
      </c>
      <c r="O8" s="207">
        <f>N8*G8</f>
        <v>108000000</v>
      </c>
      <c r="P8" s="51">
        <v>0.75</v>
      </c>
      <c r="Q8" s="207">
        <f>P8*G8</f>
        <v>135000000</v>
      </c>
      <c r="R8" s="421"/>
      <c r="S8" s="421"/>
      <c r="T8" s="421"/>
      <c r="U8" s="421"/>
      <c r="V8" s="421"/>
      <c r="W8" s="421"/>
      <c r="X8" s="421"/>
      <c r="Y8" s="421"/>
      <c r="Z8" s="421"/>
    </row>
    <row r="9" spans="1:26" ht="30" customHeight="1" x14ac:dyDescent="0.35">
      <c r="A9" s="40">
        <f>A8+1</f>
        <v>2</v>
      </c>
      <c r="B9" s="46" t="s">
        <v>506</v>
      </c>
      <c r="C9" s="418" t="s">
        <v>507</v>
      </c>
      <c r="D9" s="254" t="s">
        <v>505</v>
      </c>
      <c r="E9" s="255" t="s">
        <v>508</v>
      </c>
      <c r="F9" s="255" t="s">
        <v>855</v>
      </c>
      <c r="G9" s="419">
        <v>242909500</v>
      </c>
      <c r="H9" s="203">
        <v>44986</v>
      </c>
      <c r="I9" s="203">
        <v>45016</v>
      </c>
      <c r="J9" s="204">
        <v>30</v>
      </c>
      <c r="K9" s="420">
        <v>44958</v>
      </c>
      <c r="L9" s="203">
        <v>44977</v>
      </c>
      <c r="M9" s="204" t="s">
        <v>98</v>
      </c>
      <c r="N9" s="390">
        <v>0</v>
      </c>
      <c r="O9" s="207">
        <f>N9*G9</f>
        <v>0</v>
      </c>
      <c r="P9" s="219">
        <v>0</v>
      </c>
      <c r="Q9" s="207">
        <f>P9*G9</f>
        <v>0</v>
      </c>
      <c r="R9" s="421"/>
      <c r="S9" s="421"/>
      <c r="T9" s="421"/>
      <c r="U9" s="421"/>
      <c r="V9" s="421"/>
      <c r="W9" s="421"/>
      <c r="X9" s="421"/>
      <c r="Y9" s="421"/>
      <c r="Z9" s="421"/>
    </row>
    <row r="10" spans="1:26" ht="30" customHeight="1" x14ac:dyDescent="0.35">
      <c r="A10" s="255"/>
      <c r="B10" s="254"/>
      <c r="C10" s="422"/>
      <c r="D10" s="254"/>
      <c r="E10" s="204"/>
      <c r="F10" s="200"/>
      <c r="G10" s="419"/>
      <c r="H10" s="203"/>
      <c r="I10" s="203"/>
      <c r="J10" s="204"/>
      <c r="K10" s="423"/>
      <c r="L10" s="423"/>
      <c r="M10" s="204"/>
      <c r="N10" s="412"/>
      <c r="O10" s="207"/>
      <c r="P10" s="206"/>
      <c r="Q10" s="207"/>
      <c r="R10" s="421"/>
      <c r="S10" s="421"/>
      <c r="T10" s="421"/>
      <c r="U10" s="421"/>
      <c r="V10" s="421"/>
      <c r="W10" s="421"/>
      <c r="X10" s="421"/>
      <c r="Y10" s="421"/>
      <c r="Z10" s="421"/>
    </row>
    <row r="11" spans="1:26" ht="30" customHeight="1" x14ac:dyDescent="0.35">
      <c r="A11" s="46"/>
      <c r="B11" s="46"/>
      <c r="C11" s="424" t="s">
        <v>509</v>
      </c>
      <c r="D11" s="46"/>
      <c r="E11" s="46"/>
      <c r="F11" s="68"/>
      <c r="G11" s="46"/>
      <c r="H11" s="46"/>
      <c r="I11" s="46"/>
      <c r="J11" s="46"/>
      <c r="K11" s="46"/>
      <c r="L11" s="46"/>
      <c r="M11" s="40"/>
      <c r="N11" s="40"/>
      <c r="O11" s="46"/>
      <c r="P11" s="46"/>
      <c r="Q11" s="46"/>
    </row>
    <row r="12" spans="1:26" ht="30" customHeight="1" x14ac:dyDescent="0.35">
      <c r="A12" s="40">
        <v>1</v>
      </c>
      <c r="B12" s="46" t="s">
        <v>510</v>
      </c>
      <c r="C12" s="46" t="s">
        <v>511</v>
      </c>
      <c r="D12" s="46" t="s">
        <v>505</v>
      </c>
      <c r="E12" s="40" t="s">
        <v>23</v>
      </c>
      <c r="F12" s="255" t="s">
        <v>855</v>
      </c>
      <c r="G12" s="277">
        <v>62361818</v>
      </c>
      <c r="H12" s="205">
        <v>44927</v>
      </c>
      <c r="I12" s="205">
        <v>45291</v>
      </c>
      <c r="J12" s="40">
        <v>364</v>
      </c>
      <c r="K12" s="70">
        <v>44927</v>
      </c>
      <c r="L12" s="205">
        <v>44958</v>
      </c>
      <c r="M12" s="40" t="s">
        <v>98</v>
      </c>
      <c r="N12" s="389">
        <v>0.6</v>
      </c>
      <c r="O12" s="207">
        <f>N12*G12</f>
        <v>37417090.799999997</v>
      </c>
      <c r="P12" s="206">
        <v>0.75</v>
      </c>
      <c r="Q12" s="207">
        <f>P12*G12</f>
        <v>46771363.5</v>
      </c>
      <c r="R12" s="421"/>
      <c r="S12" s="421"/>
      <c r="T12" s="421"/>
      <c r="U12" s="421"/>
      <c r="V12" s="421"/>
      <c r="W12" s="421"/>
      <c r="X12" s="421"/>
      <c r="Y12" s="421"/>
      <c r="Z12" s="421"/>
    </row>
    <row r="13" spans="1:26" ht="30" customHeight="1" x14ac:dyDescent="0.35">
      <c r="A13" s="40">
        <f t="shared" ref="A13:A16" si="0">A12+1</f>
        <v>2</v>
      </c>
      <c r="B13" s="46" t="s">
        <v>512</v>
      </c>
      <c r="C13" s="46" t="s">
        <v>513</v>
      </c>
      <c r="D13" s="46" t="s">
        <v>505</v>
      </c>
      <c r="E13" s="40" t="s">
        <v>23</v>
      </c>
      <c r="F13" s="255" t="s">
        <v>855</v>
      </c>
      <c r="G13" s="277">
        <v>197649960</v>
      </c>
      <c r="H13" s="205">
        <v>44927</v>
      </c>
      <c r="I13" s="205">
        <v>45291</v>
      </c>
      <c r="J13" s="40">
        <v>364</v>
      </c>
      <c r="K13" s="70">
        <v>44927</v>
      </c>
      <c r="L13" s="205">
        <v>44958</v>
      </c>
      <c r="M13" s="40" t="s">
        <v>98</v>
      </c>
      <c r="N13" s="390">
        <v>0.6</v>
      </c>
      <c r="O13" s="207">
        <f>N13*G13</f>
        <v>118589976</v>
      </c>
      <c r="P13" s="206">
        <v>0.75</v>
      </c>
      <c r="Q13" s="207">
        <f>P13*G13</f>
        <v>148237470</v>
      </c>
      <c r="R13" s="421"/>
      <c r="S13" s="421"/>
      <c r="T13" s="421"/>
      <c r="U13" s="421"/>
      <c r="V13" s="421"/>
      <c r="W13" s="421"/>
      <c r="X13" s="421"/>
      <c r="Y13" s="421"/>
      <c r="Z13" s="421"/>
    </row>
    <row r="14" spans="1:26" ht="30" customHeight="1" x14ac:dyDescent="0.35">
      <c r="A14" s="40">
        <f t="shared" si="0"/>
        <v>3</v>
      </c>
      <c r="B14" s="46" t="s">
        <v>514</v>
      </c>
      <c r="C14" s="46" t="s">
        <v>515</v>
      </c>
      <c r="D14" s="46" t="s">
        <v>505</v>
      </c>
      <c r="E14" s="40" t="s">
        <v>23</v>
      </c>
      <c r="F14" s="255" t="s">
        <v>855</v>
      </c>
      <c r="G14" s="277">
        <v>93171000</v>
      </c>
      <c r="H14" s="205">
        <v>44927</v>
      </c>
      <c r="I14" s="205">
        <v>45291</v>
      </c>
      <c r="J14" s="40">
        <v>364</v>
      </c>
      <c r="K14" s="70">
        <v>44927</v>
      </c>
      <c r="L14" s="205">
        <v>44958</v>
      </c>
      <c r="M14" s="40" t="s">
        <v>98</v>
      </c>
      <c r="N14" s="390">
        <v>0.6</v>
      </c>
      <c r="O14" s="207">
        <f>N14*G14</f>
        <v>55902600</v>
      </c>
      <c r="P14" s="206">
        <v>0.75</v>
      </c>
      <c r="Q14" s="207">
        <f>P14*G14</f>
        <v>69878250</v>
      </c>
      <c r="R14" s="421"/>
      <c r="S14" s="421"/>
      <c r="T14" s="421"/>
      <c r="U14" s="421"/>
      <c r="V14" s="421"/>
      <c r="W14" s="421"/>
      <c r="X14" s="421"/>
      <c r="Y14" s="421"/>
      <c r="Z14" s="421"/>
    </row>
    <row r="15" spans="1:26" ht="30" customHeight="1" x14ac:dyDescent="0.35">
      <c r="A15" s="40">
        <f t="shared" si="0"/>
        <v>4</v>
      </c>
      <c r="B15" s="46" t="s">
        <v>516</v>
      </c>
      <c r="C15" s="46" t="s">
        <v>517</v>
      </c>
      <c r="D15" s="46" t="s">
        <v>505</v>
      </c>
      <c r="E15" s="40" t="s">
        <v>23</v>
      </c>
      <c r="F15" s="255" t="s">
        <v>855</v>
      </c>
      <c r="G15" s="277">
        <v>147608000</v>
      </c>
      <c r="H15" s="205">
        <v>44927</v>
      </c>
      <c r="I15" s="205">
        <v>45291</v>
      </c>
      <c r="J15" s="40">
        <v>364</v>
      </c>
      <c r="K15" s="70">
        <v>44927</v>
      </c>
      <c r="L15" s="205">
        <v>44958</v>
      </c>
      <c r="M15" s="40" t="s">
        <v>98</v>
      </c>
      <c r="N15" s="390">
        <v>0.6</v>
      </c>
      <c r="O15" s="207">
        <f>N15*G15</f>
        <v>88564800</v>
      </c>
      <c r="P15" s="206">
        <v>0.75</v>
      </c>
      <c r="Q15" s="207">
        <f>P15*G15</f>
        <v>110706000</v>
      </c>
      <c r="R15" s="421"/>
      <c r="S15" s="421"/>
      <c r="T15" s="421"/>
      <c r="U15" s="421"/>
      <c r="V15" s="421"/>
      <c r="W15" s="421"/>
      <c r="X15" s="421"/>
      <c r="Y15" s="421"/>
      <c r="Z15" s="421"/>
    </row>
    <row r="16" spans="1:26" ht="30" customHeight="1" x14ac:dyDescent="0.35">
      <c r="A16" s="40">
        <f t="shared" si="0"/>
        <v>5</v>
      </c>
      <c r="B16" s="46" t="s">
        <v>518</v>
      </c>
      <c r="C16" s="46" t="s">
        <v>519</v>
      </c>
      <c r="D16" s="46" t="s">
        <v>505</v>
      </c>
      <c r="E16" s="40" t="s">
        <v>23</v>
      </c>
      <c r="F16" s="255" t="s">
        <v>855</v>
      </c>
      <c r="G16" s="277">
        <v>126000000</v>
      </c>
      <c r="H16" s="205">
        <v>44927</v>
      </c>
      <c r="I16" s="205">
        <v>45291</v>
      </c>
      <c r="J16" s="40">
        <v>364</v>
      </c>
      <c r="K16" s="70">
        <v>44927</v>
      </c>
      <c r="L16" s="205">
        <v>44958</v>
      </c>
      <c r="M16" s="40" t="s">
        <v>98</v>
      </c>
      <c r="N16" s="390">
        <v>0.6</v>
      </c>
      <c r="O16" s="207">
        <f>N16*G16</f>
        <v>75600000</v>
      </c>
      <c r="P16" s="206">
        <v>0.75</v>
      </c>
      <c r="Q16" s="207">
        <f>P16*G16</f>
        <v>94500000</v>
      </c>
      <c r="R16" s="421"/>
      <c r="S16" s="421"/>
      <c r="T16" s="421"/>
      <c r="U16" s="421"/>
      <c r="V16" s="421"/>
      <c r="W16" s="421"/>
      <c r="X16" s="421"/>
      <c r="Y16" s="421"/>
      <c r="Z16" s="421"/>
    </row>
    <row r="17" spans="1:26" ht="30" customHeight="1" x14ac:dyDescent="0.35">
      <c r="A17" s="46"/>
      <c r="B17" s="46"/>
      <c r="C17" s="424"/>
      <c r="D17" s="46"/>
      <c r="E17" s="46"/>
      <c r="F17" s="68"/>
      <c r="G17" s="46"/>
      <c r="H17" s="46"/>
      <c r="I17" s="46"/>
      <c r="J17" s="46"/>
      <c r="K17" s="46"/>
      <c r="L17" s="46"/>
      <c r="M17" s="40"/>
      <c r="N17" s="40"/>
      <c r="O17" s="46"/>
      <c r="P17" s="46"/>
      <c r="Q17" s="46"/>
    </row>
    <row r="18" spans="1:26" ht="39.65" customHeight="1" x14ac:dyDescent="0.35">
      <c r="A18" s="348" t="s">
        <v>6</v>
      </c>
      <c r="B18" s="348" t="s">
        <v>91</v>
      </c>
      <c r="C18" s="348" t="s">
        <v>8</v>
      </c>
      <c r="D18" s="348" t="s">
        <v>9</v>
      </c>
      <c r="E18" s="351" t="s">
        <v>10</v>
      </c>
      <c r="F18" s="351" t="s">
        <v>11</v>
      </c>
      <c r="G18" s="349" t="s">
        <v>12</v>
      </c>
      <c r="H18" s="350" t="s">
        <v>13</v>
      </c>
      <c r="I18" s="350" t="s">
        <v>14</v>
      </c>
      <c r="J18" s="351" t="s">
        <v>15</v>
      </c>
      <c r="K18" s="351" t="s">
        <v>16</v>
      </c>
      <c r="L18" s="351" t="s">
        <v>17</v>
      </c>
      <c r="M18" s="351" t="s">
        <v>18</v>
      </c>
      <c r="N18" s="351" t="s">
        <v>19</v>
      </c>
      <c r="O18" s="348" t="s">
        <v>92</v>
      </c>
      <c r="P18" s="11" t="s">
        <v>93</v>
      </c>
      <c r="Q18" s="9" t="s">
        <v>94</v>
      </c>
    </row>
    <row r="19" spans="1:26" ht="30" customHeight="1" x14ac:dyDescent="0.35">
      <c r="A19" s="46"/>
      <c r="B19" s="46"/>
      <c r="C19" s="424" t="s">
        <v>520</v>
      </c>
      <c r="D19" s="46"/>
      <c r="E19" s="46"/>
      <c r="F19" s="68"/>
      <c r="G19" s="46"/>
      <c r="H19" s="46"/>
      <c r="I19" s="46"/>
      <c r="J19" s="46"/>
      <c r="K19" s="46"/>
      <c r="L19" s="46"/>
      <c r="M19" s="11"/>
      <c r="N19" s="40"/>
      <c r="O19" s="46"/>
      <c r="P19" s="46"/>
      <c r="Q19" s="46"/>
    </row>
    <row r="20" spans="1:26" ht="30" customHeight="1" x14ac:dyDescent="0.35">
      <c r="A20" s="40">
        <v>1</v>
      </c>
      <c r="B20" s="46" t="s">
        <v>521</v>
      </c>
      <c r="C20" s="711" t="s">
        <v>522</v>
      </c>
      <c r="D20" s="46" t="s">
        <v>505</v>
      </c>
      <c r="E20" s="40" t="s">
        <v>23</v>
      </c>
      <c r="F20" s="16" t="s">
        <v>101</v>
      </c>
      <c r="G20" s="277">
        <v>1144902221</v>
      </c>
      <c r="H20" s="205">
        <v>45199</v>
      </c>
      <c r="I20" s="205">
        <v>45930</v>
      </c>
      <c r="J20" s="40">
        <f>I20-H20</f>
        <v>731</v>
      </c>
      <c r="K20" s="70">
        <f>H20-30</f>
        <v>45169</v>
      </c>
      <c r="L20" s="205">
        <f t="shared" ref="L20:L22" si="1">K20+30</f>
        <v>45199</v>
      </c>
      <c r="M20" s="40" t="s">
        <v>98</v>
      </c>
      <c r="N20" s="389">
        <v>0.6</v>
      </c>
      <c r="O20" s="207">
        <f>N20*G20</f>
        <v>686941332.60000002</v>
      </c>
      <c r="P20" s="206">
        <v>0.75</v>
      </c>
      <c r="Q20" s="207">
        <f>P20*G20</f>
        <v>858676665.75</v>
      </c>
      <c r="R20" s="421"/>
      <c r="S20" s="421"/>
      <c r="T20" s="421"/>
      <c r="U20" s="421"/>
      <c r="V20" s="421"/>
      <c r="W20" s="421"/>
      <c r="X20" s="421"/>
      <c r="Y20" s="421"/>
      <c r="Z20" s="421"/>
    </row>
    <row r="21" spans="1:26" ht="30" customHeight="1" x14ac:dyDescent="0.35">
      <c r="A21" s="40">
        <f t="shared" ref="A21:A22" si="2">A20+1</f>
        <v>2</v>
      </c>
      <c r="B21" s="46" t="s">
        <v>523</v>
      </c>
      <c r="C21" s="46" t="s">
        <v>524</v>
      </c>
      <c r="D21" s="46" t="s">
        <v>505</v>
      </c>
      <c r="E21" s="40" t="s">
        <v>23</v>
      </c>
      <c r="F21" s="16" t="s">
        <v>101</v>
      </c>
      <c r="G21" s="277">
        <v>507043753</v>
      </c>
      <c r="H21" s="205">
        <v>45107</v>
      </c>
      <c r="I21" s="205">
        <v>45838</v>
      </c>
      <c r="J21" s="40">
        <f>I21-H21</f>
        <v>731</v>
      </c>
      <c r="K21" s="70">
        <f>H21-30</f>
        <v>45077</v>
      </c>
      <c r="L21" s="205">
        <f t="shared" si="1"/>
        <v>45107</v>
      </c>
      <c r="M21" s="40" t="s">
        <v>98</v>
      </c>
      <c r="N21" s="389">
        <v>0.6</v>
      </c>
      <c r="O21" s="207">
        <f>N21*G21</f>
        <v>304226251.80000001</v>
      </c>
      <c r="P21" s="206">
        <v>0.75</v>
      </c>
      <c r="Q21" s="207">
        <f>P21*G21</f>
        <v>380282814.75</v>
      </c>
      <c r="R21" s="421"/>
      <c r="S21" s="421"/>
      <c r="T21" s="421"/>
      <c r="U21" s="421"/>
      <c r="V21" s="421"/>
      <c r="W21" s="421"/>
      <c r="X21" s="421"/>
      <c r="Y21" s="421"/>
      <c r="Z21" s="421"/>
    </row>
    <row r="22" spans="1:26" ht="30" customHeight="1" x14ac:dyDescent="0.35">
      <c r="A22" s="40">
        <f t="shared" si="2"/>
        <v>3</v>
      </c>
      <c r="B22" s="46" t="s">
        <v>525</v>
      </c>
      <c r="C22" s="46" t="s">
        <v>526</v>
      </c>
      <c r="D22" s="46" t="s">
        <v>505</v>
      </c>
      <c r="E22" s="40" t="s">
        <v>23</v>
      </c>
      <c r="F22" s="16" t="s">
        <v>101</v>
      </c>
      <c r="G22" s="277">
        <v>777726400</v>
      </c>
      <c r="H22" s="205">
        <v>45291</v>
      </c>
      <c r="I22" s="205">
        <v>46022</v>
      </c>
      <c r="J22" s="40">
        <f>I22-H22</f>
        <v>731</v>
      </c>
      <c r="K22" s="70">
        <f>H22-30</f>
        <v>45261</v>
      </c>
      <c r="L22" s="205">
        <f t="shared" si="1"/>
        <v>45291</v>
      </c>
      <c r="M22" s="40" t="s">
        <v>98</v>
      </c>
      <c r="N22" s="389">
        <v>0.6</v>
      </c>
      <c r="O22" s="207">
        <f>N22*G22</f>
        <v>466635840</v>
      </c>
      <c r="P22" s="206">
        <v>0.75</v>
      </c>
      <c r="Q22" s="207">
        <f>P22*G22</f>
        <v>583294800</v>
      </c>
      <c r="R22" s="421"/>
      <c r="S22" s="421"/>
      <c r="T22" s="421"/>
      <c r="U22" s="421"/>
      <c r="V22" s="421"/>
      <c r="W22" s="421"/>
      <c r="X22" s="421"/>
      <c r="Y22" s="421"/>
      <c r="Z22" s="421"/>
    </row>
    <row r="23" spans="1:26" ht="30" customHeight="1" x14ac:dyDescent="0.35">
      <c r="A23" s="46"/>
      <c r="B23" s="46"/>
      <c r="C23" s="46"/>
      <c r="D23" s="46"/>
      <c r="E23" s="46"/>
      <c r="F23" s="68"/>
      <c r="G23" s="46"/>
      <c r="H23" s="46"/>
      <c r="I23" s="46"/>
      <c r="J23" s="46"/>
      <c r="K23" s="46"/>
      <c r="L23" s="46"/>
      <c r="M23" s="40"/>
      <c r="N23" s="40"/>
      <c r="O23" s="46"/>
      <c r="P23" s="46"/>
      <c r="Q23" s="46"/>
    </row>
    <row r="24" spans="1:26" ht="30" customHeight="1" x14ac:dyDescent="0.35">
      <c r="A24" s="46"/>
      <c r="B24" s="46"/>
      <c r="C24" s="424" t="s">
        <v>527</v>
      </c>
      <c r="D24" s="46"/>
      <c r="E24" s="46"/>
      <c r="F24" s="68"/>
      <c r="G24" s="46"/>
      <c r="H24" s="46"/>
      <c r="I24" s="46"/>
      <c r="J24" s="46"/>
      <c r="K24" s="46"/>
      <c r="L24" s="46"/>
      <c r="M24" s="40"/>
      <c r="N24" s="40"/>
      <c r="O24" s="46"/>
      <c r="P24" s="46"/>
      <c r="Q24" s="46"/>
    </row>
    <row r="25" spans="1:26" ht="30" hidden="1" customHeight="1" x14ac:dyDescent="0.35">
      <c r="A25" s="40">
        <v>1</v>
      </c>
      <c r="B25" s="46"/>
      <c r="C25" s="46" t="s">
        <v>528</v>
      </c>
      <c r="D25" s="46" t="s">
        <v>505</v>
      </c>
      <c r="E25" s="40" t="s">
        <v>508</v>
      </c>
      <c r="F25" s="16" t="s">
        <v>101</v>
      </c>
      <c r="G25" s="277">
        <v>128750000</v>
      </c>
      <c r="H25" s="205">
        <v>45231</v>
      </c>
      <c r="I25" s="205">
        <v>45596</v>
      </c>
      <c r="J25" s="40">
        <v>364</v>
      </c>
      <c r="K25" s="205">
        <v>45200</v>
      </c>
      <c r="L25" s="205">
        <f t="shared" ref="L25:L54" si="3">K25+30</f>
        <v>45230</v>
      </c>
      <c r="M25" s="40" t="s">
        <v>98</v>
      </c>
      <c r="N25" s="389">
        <v>0</v>
      </c>
      <c r="O25" s="207">
        <f t="shared" ref="O25:O54" si="4">N25*G25</f>
        <v>0</v>
      </c>
      <c r="P25" s="206">
        <v>0</v>
      </c>
      <c r="Q25" s="207">
        <f t="shared" ref="Q25:Q54" si="5">P25*G25</f>
        <v>0</v>
      </c>
      <c r="R25" s="425"/>
      <c r="S25" s="425"/>
      <c r="T25" s="425"/>
      <c r="U25" s="425"/>
      <c r="V25" s="425"/>
      <c r="W25" s="425"/>
      <c r="X25" s="425"/>
      <c r="Y25" s="425"/>
      <c r="Z25" s="425"/>
    </row>
    <row r="26" spans="1:26" ht="30" hidden="1" customHeight="1" x14ac:dyDescent="0.35">
      <c r="A26" s="40">
        <f t="shared" ref="A26:A52" si="6">A25+1</f>
        <v>2</v>
      </c>
      <c r="B26" s="46"/>
      <c r="C26" s="46" t="s">
        <v>529</v>
      </c>
      <c r="D26" s="46" t="s">
        <v>505</v>
      </c>
      <c r="E26" s="40" t="s">
        <v>23</v>
      </c>
      <c r="F26" s="16" t="s">
        <v>101</v>
      </c>
      <c r="G26" s="277">
        <f t="shared" ref="G26:G37" si="7">(21489600*10%)+21489600</f>
        <v>23638560</v>
      </c>
      <c r="H26" s="205">
        <v>45231</v>
      </c>
      <c r="I26" s="205">
        <v>45596</v>
      </c>
      <c r="J26" s="40">
        <f t="shared" ref="J26:J54" si="8">I26-H26</f>
        <v>365</v>
      </c>
      <c r="K26" s="205">
        <v>45200</v>
      </c>
      <c r="L26" s="205">
        <f t="shared" si="3"/>
        <v>45230</v>
      </c>
      <c r="M26" s="40" t="s">
        <v>98</v>
      </c>
      <c r="N26" s="389">
        <v>0</v>
      </c>
      <c r="O26" s="207">
        <f t="shared" si="4"/>
        <v>0</v>
      </c>
      <c r="P26" s="206">
        <v>0</v>
      </c>
      <c r="Q26" s="207">
        <f t="shared" si="5"/>
        <v>0</v>
      </c>
      <c r="R26" s="425"/>
      <c r="S26" s="425"/>
      <c r="T26" s="425"/>
      <c r="U26" s="425"/>
      <c r="V26" s="425"/>
      <c r="W26" s="425"/>
      <c r="X26" s="425"/>
      <c r="Y26" s="425"/>
      <c r="Z26" s="425"/>
    </row>
    <row r="27" spans="1:26" ht="30" hidden="1" customHeight="1" x14ac:dyDescent="0.35">
      <c r="A27" s="40">
        <f t="shared" si="6"/>
        <v>3</v>
      </c>
      <c r="B27" s="46"/>
      <c r="C27" s="46" t="s">
        <v>530</v>
      </c>
      <c r="D27" s="46" t="s">
        <v>505</v>
      </c>
      <c r="E27" s="40" t="s">
        <v>23</v>
      </c>
      <c r="F27" s="16" t="s">
        <v>101</v>
      </c>
      <c r="G27" s="277">
        <f t="shared" si="7"/>
        <v>23638560</v>
      </c>
      <c r="H27" s="205">
        <v>45231</v>
      </c>
      <c r="I27" s="205">
        <v>45596</v>
      </c>
      <c r="J27" s="40">
        <f t="shared" si="8"/>
        <v>365</v>
      </c>
      <c r="K27" s="205">
        <v>45200</v>
      </c>
      <c r="L27" s="205">
        <f t="shared" si="3"/>
        <v>45230</v>
      </c>
      <c r="M27" s="40" t="s">
        <v>98</v>
      </c>
      <c r="N27" s="389">
        <v>0</v>
      </c>
      <c r="O27" s="207">
        <f t="shared" si="4"/>
        <v>0</v>
      </c>
      <c r="P27" s="206">
        <v>0</v>
      </c>
      <c r="Q27" s="207">
        <f t="shared" si="5"/>
        <v>0</v>
      </c>
      <c r="R27" s="425"/>
      <c r="S27" s="425"/>
      <c r="T27" s="425"/>
      <c r="U27" s="425"/>
      <c r="V27" s="425"/>
      <c r="W27" s="425"/>
      <c r="X27" s="425"/>
      <c r="Y27" s="425"/>
      <c r="Z27" s="425"/>
    </row>
    <row r="28" spans="1:26" ht="30" hidden="1" customHeight="1" x14ac:dyDescent="0.35">
      <c r="A28" s="40">
        <f t="shared" si="6"/>
        <v>4</v>
      </c>
      <c r="B28" s="46"/>
      <c r="C28" s="46" t="s">
        <v>531</v>
      </c>
      <c r="D28" s="46" t="s">
        <v>505</v>
      </c>
      <c r="E28" s="40" t="s">
        <v>23</v>
      </c>
      <c r="F28" s="16" t="s">
        <v>101</v>
      </c>
      <c r="G28" s="277">
        <f t="shared" si="7"/>
        <v>23638560</v>
      </c>
      <c r="H28" s="205">
        <v>45231</v>
      </c>
      <c r="I28" s="205">
        <v>45596</v>
      </c>
      <c r="J28" s="40">
        <f t="shared" si="8"/>
        <v>365</v>
      </c>
      <c r="K28" s="205">
        <v>45200</v>
      </c>
      <c r="L28" s="205">
        <f t="shared" si="3"/>
        <v>45230</v>
      </c>
      <c r="M28" s="40" t="s">
        <v>98</v>
      </c>
      <c r="N28" s="389">
        <v>0</v>
      </c>
      <c r="O28" s="207">
        <f t="shared" si="4"/>
        <v>0</v>
      </c>
      <c r="P28" s="206">
        <v>0</v>
      </c>
      <c r="Q28" s="207">
        <f t="shared" si="5"/>
        <v>0</v>
      </c>
      <c r="R28" s="425"/>
      <c r="S28" s="425"/>
      <c r="T28" s="425"/>
      <c r="U28" s="425"/>
      <c r="V28" s="425"/>
      <c r="W28" s="425"/>
      <c r="X28" s="425"/>
      <c r="Y28" s="425"/>
      <c r="Z28" s="425"/>
    </row>
    <row r="29" spans="1:26" ht="30" hidden="1" customHeight="1" x14ac:dyDescent="0.35">
      <c r="A29" s="40">
        <f t="shared" si="6"/>
        <v>5</v>
      </c>
      <c r="B29" s="46"/>
      <c r="C29" s="46" t="s">
        <v>532</v>
      </c>
      <c r="D29" s="46" t="s">
        <v>505</v>
      </c>
      <c r="E29" s="40" t="s">
        <v>23</v>
      </c>
      <c r="F29" s="16" t="s">
        <v>101</v>
      </c>
      <c r="G29" s="277">
        <f t="shared" si="7"/>
        <v>23638560</v>
      </c>
      <c r="H29" s="205">
        <v>45231</v>
      </c>
      <c r="I29" s="205">
        <v>45596</v>
      </c>
      <c r="J29" s="40">
        <f t="shared" si="8"/>
        <v>365</v>
      </c>
      <c r="K29" s="205">
        <v>45200</v>
      </c>
      <c r="L29" s="205">
        <f t="shared" si="3"/>
        <v>45230</v>
      </c>
      <c r="M29" s="40" t="s">
        <v>98</v>
      </c>
      <c r="N29" s="389">
        <v>0</v>
      </c>
      <c r="O29" s="207">
        <f t="shared" si="4"/>
        <v>0</v>
      </c>
      <c r="P29" s="206">
        <v>0</v>
      </c>
      <c r="Q29" s="207">
        <f t="shared" si="5"/>
        <v>0</v>
      </c>
      <c r="R29" s="425"/>
      <c r="S29" s="425"/>
      <c r="T29" s="425"/>
      <c r="U29" s="425"/>
      <c r="V29" s="425"/>
      <c r="W29" s="425"/>
      <c r="X29" s="425"/>
      <c r="Y29" s="425"/>
      <c r="Z29" s="425"/>
    </row>
    <row r="30" spans="1:26" ht="30" hidden="1" customHeight="1" x14ac:dyDescent="0.35">
      <c r="A30" s="40">
        <f t="shared" si="6"/>
        <v>6</v>
      </c>
      <c r="B30" s="46"/>
      <c r="C30" s="46" t="s">
        <v>533</v>
      </c>
      <c r="D30" s="46" t="s">
        <v>505</v>
      </c>
      <c r="E30" s="40" t="s">
        <v>23</v>
      </c>
      <c r="F30" s="16" t="s">
        <v>101</v>
      </c>
      <c r="G30" s="277">
        <f t="shared" si="7"/>
        <v>23638560</v>
      </c>
      <c r="H30" s="205">
        <v>45231</v>
      </c>
      <c r="I30" s="205">
        <v>45596</v>
      </c>
      <c r="J30" s="40">
        <f t="shared" si="8"/>
        <v>365</v>
      </c>
      <c r="K30" s="205">
        <v>45200</v>
      </c>
      <c r="L30" s="205">
        <f t="shared" si="3"/>
        <v>45230</v>
      </c>
      <c r="M30" s="40" t="s">
        <v>98</v>
      </c>
      <c r="N30" s="389">
        <v>0</v>
      </c>
      <c r="O30" s="207">
        <f t="shared" si="4"/>
        <v>0</v>
      </c>
      <c r="P30" s="206">
        <v>0</v>
      </c>
      <c r="Q30" s="207">
        <f t="shared" si="5"/>
        <v>0</v>
      </c>
      <c r="R30" s="425"/>
      <c r="S30" s="425"/>
      <c r="T30" s="425"/>
      <c r="U30" s="425"/>
      <c r="V30" s="425"/>
      <c r="W30" s="425"/>
      <c r="X30" s="425"/>
      <c r="Y30" s="425"/>
      <c r="Z30" s="425"/>
    </row>
    <row r="31" spans="1:26" ht="30" hidden="1" customHeight="1" x14ac:dyDescent="0.35">
      <c r="A31" s="40">
        <f t="shared" si="6"/>
        <v>7</v>
      </c>
      <c r="B31" s="46"/>
      <c r="C31" s="46" t="s">
        <v>534</v>
      </c>
      <c r="D31" s="46" t="s">
        <v>505</v>
      </c>
      <c r="E31" s="40" t="s">
        <v>23</v>
      </c>
      <c r="F31" s="16" t="s">
        <v>101</v>
      </c>
      <c r="G31" s="202">
        <f t="shared" si="7"/>
        <v>23638560</v>
      </c>
      <c r="H31" s="205">
        <v>45231</v>
      </c>
      <c r="I31" s="205">
        <v>45596</v>
      </c>
      <c r="J31" s="40">
        <f t="shared" si="8"/>
        <v>365</v>
      </c>
      <c r="K31" s="205">
        <v>45200</v>
      </c>
      <c r="L31" s="205">
        <f t="shared" si="3"/>
        <v>45230</v>
      </c>
      <c r="M31" s="40" t="s">
        <v>98</v>
      </c>
      <c r="N31" s="389">
        <v>0</v>
      </c>
      <c r="O31" s="338">
        <f t="shared" si="4"/>
        <v>0</v>
      </c>
      <c r="P31" s="51">
        <v>0</v>
      </c>
      <c r="Q31" s="338">
        <f t="shared" si="5"/>
        <v>0</v>
      </c>
      <c r="R31" s="425"/>
      <c r="S31" s="425"/>
      <c r="T31" s="425"/>
      <c r="U31" s="425"/>
      <c r="V31" s="425"/>
      <c r="W31" s="425"/>
      <c r="X31" s="425"/>
      <c r="Y31" s="425"/>
      <c r="Z31" s="425"/>
    </row>
    <row r="32" spans="1:26" ht="30" hidden="1" customHeight="1" x14ac:dyDescent="0.35">
      <c r="A32" s="40">
        <f t="shared" si="6"/>
        <v>8</v>
      </c>
      <c r="B32" s="46"/>
      <c r="C32" s="46" t="s">
        <v>535</v>
      </c>
      <c r="D32" s="46" t="s">
        <v>505</v>
      </c>
      <c r="E32" s="40" t="s">
        <v>23</v>
      </c>
      <c r="F32" s="16" t="s">
        <v>101</v>
      </c>
      <c r="G32" s="202">
        <f t="shared" si="7"/>
        <v>23638560</v>
      </c>
      <c r="H32" s="205">
        <v>45231</v>
      </c>
      <c r="I32" s="205">
        <v>45596</v>
      </c>
      <c r="J32" s="40">
        <f t="shared" si="8"/>
        <v>365</v>
      </c>
      <c r="K32" s="205">
        <v>45200</v>
      </c>
      <c r="L32" s="205">
        <f t="shared" si="3"/>
        <v>45230</v>
      </c>
      <c r="M32" s="40" t="s">
        <v>98</v>
      </c>
      <c r="N32" s="389">
        <v>0</v>
      </c>
      <c r="O32" s="338">
        <f t="shared" si="4"/>
        <v>0</v>
      </c>
      <c r="P32" s="51">
        <v>0</v>
      </c>
      <c r="Q32" s="338">
        <f t="shared" si="5"/>
        <v>0</v>
      </c>
      <c r="R32" s="425"/>
      <c r="S32" s="425"/>
      <c r="T32" s="425"/>
      <c r="U32" s="425"/>
      <c r="V32" s="425"/>
      <c r="W32" s="425"/>
      <c r="X32" s="425"/>
      <c r="Y32" s="425"/>
      <c r="Z32" s="425"/>
    </row>
    <row r="33" spans="1:26" ht="30" hidden="1" customHeight="1" x14ac:dyDescent="0.35">
      <c r="A33" s="40">
        <f t="shared" si="6"/>
        <v>9</v>
      </c>
      <c r="B33" s="46"/>
      <c r="C33" s="46" t="s">
        <v>536</v>
      </c>
      <c r="D33" s="46" t="s">
        <v>505</v>
      </c>
      <c r="E33" s="40" t="s">
        <v>23</v>
      </c>
      <c r="F33" s="16" t="s">
        <v>101</v>
      </c>
      <c r="G33" s="277">
        <f t="shared" si="7"/>
        <v>23638560</v>
      </c>
      <c r="H33" s="205">
        <v>45231</v>
      </c>
      <c r="I33" s="205">
        <v>45596</v>
      </c>
      <c r="J33" s="40">
        <f t="shared" si="8"/>
        <v>365</v>
      </c>
      <c r="K33" s="205">
        <v>45200</v>
      </c>
      <c r="L33" s="205">
        <f t="shared" si="3"/>
        <v>45230</v>
      </c>
      <c r="M33" s="40" t="s">
        <v>98</v>
      </c>
      <c r="N33" s="389">
        <v>0</v>
      </c>
      <c r="O33" s="207">
        <f t="shared" si="4"/>
        <v>0</v>
      </c>
      <c r="P33" s="206">
        <v>0</v>
      </c>
      <c r="Q33" s="207">
        <f t="shared" si="5"/>
        <v>0</v>
      </c>
      <c r="R33" s="425"/>
      <c r="S33" s="425"/>
      <c r="T33" s="425"/>
      <c r="U33" s="425"/>
      <c r="V33" s="425"/>
      <c r="W33" s="425"/>
      <c r="X33" s="425"/>
      <c r="Y33" s="425"/>
      <c r="Z33" s="425"/>
    </row>
    <row r="34" spans="1:26" ht="30" hidden="1" customHeight="1" x14ac:dyDescent="0.35">
      <c r="A34" s="40">
        <f t="shared" si="6"/>
        <v>10</v>
      </c>
      <c r="B34" s="46"/>
      <c r="C34" s="46" t="s">
        <v>537</v>
      </c>
      <c r="D34" s="46" t="s">
        <v>505</v>
      </c>
      <c r="E34" s="40" t="s">
        <v>23</v>
      </c>
      <c r="F34" s="16" t="s">
        <v>101</v>
      </c>
      <c r="G34" s="277">
        <f t="shared" si="7"/>
        <v>23638560</v>
      </c>
      <c r="H34" s="205">
        <v>45231</v>
      </c>
      <c r="I34" s="205">
        <v>45596</v>
      </c>
      <c r="J34" s="40">
        <f t="shared" si="8"/>
        <v>365</v>
      </c>
      <c r="K34" s="205">
        <v>45200</v>
      </c>
      <c r="L34" s="205">
        <f t="shared" si="3"/>
        <v>45230</v>
      </c>
      <c r="M34" s="40" t="s">
        <v>98</v>
      </c>
      <c r="N34" s="389">
        <v>0</v>
      </c>
      <c r="O34" s="207">
        <f t="shared" si="4"/>
        <v>0</v>
      </c>
      <c r="P34" s="206">
        <v>0</v>
      </c>
      <c r="Q34" s="207">
        <f t="shared" si="5"/>
        <v>0</v>
      </c>
      <c r="R34" s="425"/>
      <c r="S34" s="425"/>
      <c r="T34" s="425"/>
      <c r="U34" s="425"/>
      <c r="V34" s="425"/>
      <c r="W34" s="425"/>
      <c r="X34" s="425"/>
      <c r="Y34" s="425"/>
      <c r="Z34" s="425"/>
    </row>
    <row r="35" spans="1:26" ht="30" hidden="1" customHeight="1" x14ac:dyDescent="0.35">
      <c r="A35" s="40">
        <f t="shared" si="6"/>
        <v>11</v>
      </c>
      <c r="B35" s="46"/>
      <c r="C35" s="46" t="s">
        <v>538</v>
      </c>
      <c r="D35" s="46" t="s">
        <v>505</v>
      </c>
      <c r="E35" s="40" t="s">
        <v>23</v>
      </c>
      <c r="F35" s="16" t="s">
        <v>101</v>
      </c>
      <c r="G35" s="277">
        <f t="shared" si="7"/>
        <v>23638560</v>
      </c>
      <c r="H35" s="205">
        <v>45231</v>
      </c>
      <c r="I35" s="205">
        <v>45596</v>
      </c>
      <c r="J35" s="40">
        <f t="shared" si="8"/>
        <v>365</v>
      </c>
      <c r="K35" s="205">
        <v>45200</v>
      </c>
      <c r="L35" s="205">
        <f t="shared" si="3"/>
        <v>45230</v>
      </c>
      <c r="M35" s="40" t="s">
        <v>98</v>
      </c>
      <c r="N35" s="389">
        <v>0</v>
      </c>
      <c r="O35" s="207">
        <f t="shared" si="4"/>
        <v>0</v>
      </c>
      <c r="P35" s="206">
        <v>0</v>
      </c>
      <c r="Q35" s="207">
        <f t="shared" si="5"/>
        <v>0</v>
      </c>
      <c r="R35" s="425"/>
      <c r="S35" s="425"/>
      <c r="T35" s="425"/>
      <c r="U35" s="425"/>
      <c r="V35" s="425"/>
      <c r="W35" s="425"/>
      <c r="X35" s="425"/>
      <c r="Y35" s="425"/>
      <c r="Z35" s="425"/>
    </row>
    <row r="36" spans="1:26" ht="30" hidden="1" customHeight="1" x14ac:dyDescent="0.35">
      <c r="A36" s="40">
        <f t="shared" si="6"/>
        <v>12</v>
      </c>
      <c r="B36" s="46"/>
      <c r="C36" s="46" t="s">
        <v>539</v>
      </c>
      <c r="D36" s="46" t="s">
        <v>505</v>
      </c>
      <c r="E36" s="40" t="s">
        <v>23</v>
      </c>
      <c r="F36" s="16" t="s">
        <v>101</v>
      </c>
      <c r="G36" s="277">
        <f t="shared" si="7"/>
        <v>23638560</v>
      </c>
      <c r="H36" s="205">
        <v>45231</v>
      </c>
      <c r="I36" s="205">
        <v>45596</v>
      </c>
      <c r="J36" s="40">
        <f t="shared" si="8"/>
        <v>365</v>
      </c>
      <c r="K36" s="205">
        <v>45200</v>
      </c>
      <c r="L36" s="205">
        <f t="shared" si="3"/>
        <v>45230</v>
      </c>
      <c r="M36" s="40" t="s">
        <v>98</v>
      </c>
      <c r="N36" s="389">
        <v>0</v>
      </c>
      <c r="O36" s="207">
        <f t="shared" si="4"/>
        <v>0</v>
      </c>
      <c r="P36" s="206">
        <v>0</v>
      </c>
      <c r="Q36" s="207">
        <f t="shared" si="5"/>
        <v>0</v>
      </c>
      <c r="R36" s="425"/>
      <c r="S36" s="425"/>
      <c r="T36" s="425"/>
      <c r="U36" s="425"/>
      <c r="V36" s="425"/>
      <c r="W36" s="425"/>
      <c r="X36" s="425"/>
      <c r="Y36" s="425"/>
      <c r="Z36" s="425"/>
    </row>
    <row r="37" spans="1:26" ht="30" hidden="1" customHeight="1" x14ac:dyDescent="0.35">
      <c r="A37" s="40">
        <f t="shared" si="6"/>
        <v>13</v>
      </c>
      <c r="B37" s="46"/>
      <c r="C37" s="46" t="s">
        <v>540</v>
      </c>
      <c r="D37" s="46" t="s">
        <v>505</v>
      </c>
      <c r="E37" s="40" t="s">
        <v>23</v>
      </c>
      <c r="F37" s="16" t="s">
        <v>101</v>
      </c>
      <c r="G37" s="277">
        <f t="shared" si="7"/>
        <v>23638560</v>
      </c>
      <c r="H37" s="205">
        <v>45231</v>
      </c>
      <c r="I37" s="205">
        <v>45596</v>
      </c>
      <c r="J37" s="40">
        <f t="shared" si="8"/>
        <v>365</v>
      </c>
      <c r="K37" s="205">
        <v>45200</v>
      </c>
      <c r="L37" s="205">
        <f t="shared" si="3"/>
        <v>45230</v>
      </c>
      <c r="M37" s="40" t="s">
        <v>98</v>
      </c>
      <c r="N37" s="389">
        <v>0</v>
      </c>
      <c r="O37" s="207">
        <f t="shared" si="4"/>
        <v>0</v>
      </c>
      <c r="P37" s="206">
        <v>0</v>
      </c>
      <c r="Q37" s="207">
        <f t="shared" si="5"/>
        <v>0</v>
      </c>
      <c r="R37" s="425"/>
      <c r="S37" s="425"/>
      <c r="T37" s="425"/>
      <c r="U37" s="425"/>
      <c r="V37" s="425"/>
      <c r="W37" s="425"/>
      <c r="X37" s="425"/>
      <c r="Y37" s="425"/>
      <c r="Z37" s="425"/>
    </row>
    <row r="38" spans="1:26" ht="30" hidden="1" customHeight="1" x14ac:dyDescent="0.35">
      <c r="A38" s="40">
        <f t="shared" si="6"/>
        <v>14</v>
      </c>
      <c r="B38" s="46"/>
      <c r="C38" s="46" t="s">
        <v>541</v>
      </c>
      <c r="D38" s="46" t="s">
        <v>505</v>
      </c>
      <c r="E38" s="40" t="s">
        <v>23</v>
      </c>
      <c r="F38" s="16" t="s">
        <v>101</v>
      </c>
      <c r="G38" s="277">
        <f>(21223200*10%)+21223200</f>
        <v>23345520</v>
      </c>
      <c r="H38" s="205">
        <v>45231</v>
      </c>
      <c r="I38" s="205">
        <v>45596</v>
      </c>
      <c r="J38" s="40">
        <f t="shared" si="8"/>
        <v>365</v>
      </c>
      <c r="K38" s="205">
        <v>45200</v>
      </c>
      <c r="L38" s="205">
        <f t="shared" si="3"/>
        <v>45230</v>
      </c>
      <c r="M38" s="40" t="s">
        <v>98</v>
      </c>
      <c r="N38" s="389">
        <v>0</v>
      </c>
      <c r="O38" s="207">
        <f t="shared" si="4"/>
        <v>0</v>
      </c>
      <c r="P38" s="206">
        <v>0</v>
      </c>
      <c r="Q38" s="207">
        <f t="shared" si="5"/>
        <v>0</v>
      </c>
      <c r="R38" s="425"/>
      <c r="S38" s="425"/>
      <c r="T38" s="425"/>
      <c r="U38" s="425"/>
      <c r="V38" s="425"/>
      <c r="W38" s="425"/>
      <c r="X38" s="425"/>
      <c r="Y38" s="425"/>
      <c r="Z38" s="425"/>
    </row>
    <row r="39" spans="1:26" ht="30" hidden="1" customHeight="1" x14ac:dyDescent="0.35">
      <c r="A39" s="40">
        <f t="shared" si="6"/>
        <v>15</v>
      </c>
      <c r="B39" s="46"/>
      <c r="C39" s="46" t="s">
        <v>542</v>
      </c>
      <c r="D39" s="46" t="s">
        <v>505</v>
      </c>
      <c r="E39" s="40" t="s">
        <v>23</v>
      </c>
      <c r="F39" s="16" t="s">
        <v>101</v>
      </c>
      <c r="G39" s="277">
        <f t="shared" ref="G39:G40" si="9">(20646000*10%)+20646000</f>
        <v>22710600</v>
      </c>
      <c r="H39" s="205">
        <v>45231</v>
      </c>
      <c r="I39" s="205">
        <v>45596</v>
      </c>
      <c r="J39" s="40">
        <f t="shared" si="8"/>
        <v>365</v>
      </c>
      <c r="K39" s="205">
        <v>45200</v>
      </c>
      <c r="L39" s="205">
        <f t="shared" si="3"/>
        <v>45230</v>
      </c>
      <c r="M39" s="40" t="s">
        <v>98</v>
      </c>
      <c r="N39" s="389">
        <v>0</v>
      </c>
      <c r="O39" s="207">
        <f t="shared" si="4"/>
        <v>0</v>
      </c>
      <c r="P39" s="206">
        <v>0</v>
      </c>
      <c r="Q39" s="207">
        <f t="shared" si="5"/>
        <v>0</v>
      </c>
      <c r="R39" s="425"/>
      <c r="S39" s="425"/>
      <c r="T39" s="425"/>
      <c r="U39" s="425"/>
      <c r="V39" s="425"/>
      <c r="W39" s="425"/>
      <c r="X39" s="425"/>
      <c r="Y39" s="425"/>
      <c r="Z39" s="425"/>
    </row>
    <row r="40" spans="1:26" ht="30" hidden="1" customHeight="1" x14ac:dyDescent="0.35">
      <c r="A40" s="40">
        <f t="shared" si="6"/>
        <v>16</v>
      </c>
      <c r="B40" s="46"/>
      <c r="C40" s="46" t="s">
        <v>543</v>
      </c>
      <c r="D40" s="46" t="s">
        <v>505</v>
      </c>
      <c r="E40" s="40" t="s">
        <v>23</v>
      </c>
      <c r="F40" s="16" t="s">
        <v>101</v>
      </c>
      <c r="G40" s="277">
        <f t="shared" si="9"/>
        <v>22710600</v>
      </c>
      <c r="H40" s="205">
        <v>45231</v>
      </c>
      <c r="I40" s="205">
        <v>45596</v>
      </c>
      <c r="J40" s="40">
        <f t="shared" si="8"/>
        <v>365</v>
      </c>
      <c r="K40" s="205">
        <v>45200</v>
      </c>
      <c r="L40" s="205">
        <f t="shared" si="3"/>
        <v>45230</v>
      </c>
      <c r="M40" s="40" t="s">
        <v>98</v>
      </c>
      <c r="N40" s="389">
        <v>0</v>
      </c>
      <c r="O40" s="207">
        <f t="shared" si="4"/>
        <v>0</v>
      </c>
      <c r="P40" s="206">
        <v>0</v>
      </c>
      <c r="Q40" s="207">
        <f t="shared" si="5"/>
        <v>0</v>
      </c>
      <c r="R40" s="425"/>
      <c r="S40" s="425"/>
      <c r="T40" s="425"/>
      <c r="U40" s="425"/>
      <c r="V40" s="425"/>
      <c r="W40" s="425"/>
      <c r="X40" s="425"/>
      <c r="Y40" s="425"/>
      <c r="Z40" s="425"/>
    </row>
    <row r="41" spans="1:26" ht="30" hidden="1" customHeight="1" x14ac:dyDescent="0.35">
      <c r="A41" s="40">
        <f t="shared" si="6"/>
        <v>17</v>
      </c>
      <c r="B41" s="46"/>
      <c r="C41" s="46" t="s">
        <v>544</v>
      </c>
      <c r="D41" s="46" t="s">
        <v>505</v>
      </c>
      <c r="E41" s="40" t="s">
        <v>23</v>
      </c>
      <c r="F41" s="16" t="s">
        <v>101</v>
      </c>
      <c r="G41" s="277">
        <f>(21067800*10%)+21067800</f>
        <v>23174580</v>
      </c>
      <c r="H41" s="205">
        <v>45231</v>
      </c>
      <c r="I41" s="205">
        <v>45596</v>
      </c>
      <c r="J41" s="40">
        <f t="shared" si="8"/>
        <v>365</v>
      </c>
      <c r="K41" s="205">
        <v>45200</v>
      </c>
      <c r="L41" s="205">
        <f t="shared" si="3"/>
        <v>45230</v>
      </c>
      <c r="M41" s="40" t="s">
        <v>98</v>
      </c>
      <c r="N41" s="389">
        <v>0</v>
      </c>
      <c r="O41" s="207">
        <f t="shared" si="4"/>
        <v>0</v>
      </c>
      <c r="P41" s="206">
        <v>0</v>
      </c>
      <c r="Q41" s="207">
        <f t="shared" si="5"/>
        <v>0</v>
      </c>
      <c r="R41" s="425"/>
      <c r="S41" s="425"/>
      <c r="T41" s="425"/>
      <c r="U41" s="425"/>
      <c r="V41" s="425"/>
      <c r="W41" s="425"/>
      <c r="X41" s="425"/>
      <c r="Y41" s="425"/>
      <c r="Z41" s="425"/>
    </row>
    <row r="42" spans="1:26" ht="30" hidden="1" customHeight="1" x14ac:dyDescent="0.35">
      <c r="A42" s="40">
        <f t="shared" si="6"/>
        <v>18</v>
      </c>
      <c r="B42" s="46"/>
      <c r="C42" s="46" t="s">
        <v>545</v>
      </c>
      <c r="D42" s="46" t="s">
        <v>505</v>
      </c>
      <c r="E42" s="40" t="s">
        <v>23</v>
      </c>
      <c r="F42" s="16" t="s">
        <v>101</v>
      </c>
      <c r="G42" s="277">
        <f>(21001200*10%)+21001200</f>
        <v>23101320</v>
      </c>
      <c r="H42" s="205">
        <v>45231</v>
      </c>
      <c r="I42" s="205">
        <v>45596</v>
      </c>
      <c r="J42" s="40">
        <f t="shared" si="8"/>
        <v>365</v>
      </c>
      <c r="K42" s="205">
        <v>45200</v>
      </c>
      <c r="L42" s="205">
        <f t="shared" si="3"/>
        <v>45230</v>
      </c>
      <c r="M42" s="40" t="s">
        <v>98</v>
      </c>
      <c r="N42" s="389">
        <v>0</v>
      </c>
      <c r="O42" s="207">
        <f t="shared" si="4"/>
        <v>0</v>
      </c>
      <c r="P42" s="206">
        <v>0</v>
      </c>
      <c r="Q42" s="207">
        <f t="shared" si="5"/>
        <v>0</v>
      </c>
      <c r="R42" s="425"/>
      <c r="S42" s="425"/>
      <c r="T42" s="425"/>
      <c r="U42" s="425"/>
      <c r="V42" s="425"/>
      <c r="W42" s="425"/>
      <c r="X42" s="425"/>
      <c r="Y42" s="425"/>
      <c r="Z42" s="425"/>
    </row>
    <row r="43" spans="1:26" ht="30" hidden="1" customHeight="1" x14ac:dyDescent="0.35">
      <c r="A43" s="40">
        <f t="shared" si="6"/>
        <v>19</v>
      </c>
      <c r="B43" s="46"/>
      <c r="C43" s="46" t="s">
        <v>546</v>
      </c>
      <c r="D43" s="46" t="s">
        <v>505</v>
      </c>
      <c r="E43" s="40" t="s">
        <v>23</v>
      </c>
      <c r="F43" s="16" t="s">
        <v>101</v>
      </c>
      <c r="G43" s="277">
        <f>(9213000*10%)+9213000</f>
        <v>10134300</v>
      </c>
      <c r="H43" s="205">
        <v>45231</v>
      </c>
      <c r="I43" s="205">
        <v>45596</v>
      </c>
      <c r="J43" s="40">
        <f t="shared" si="8"/>
        <v>365</v>
      </c>
      <c r="K43" s="205">
        <v>45200</v>
      </c>
      <c r="L43" s="205">
        <f t="shared" si="3"/>
        <v>45230</v>
      </c>
      <c r="M43" s="40" t="s">
        <v>98</v>
      </c>
      <c r="N43" s="389">
        <v>0</v>
      </c>
      <c r="O43" s="207">
        <f t="shared" si="4"/>
        <v>0</v>
      </c>
      <c r="P43" s="206">
        <v>0</v>
      </c>
      <c r="Q43" s="207">
        <f t="shared" si="5"/>
        <v>0</v>
      </c>
      <c r="R43" s="425"/>
      <c r="S43" s="425"/>
      <c r="T43" s="425"/>
      <c r="U43" s="425"/>
      <c r="V43" s="425"/>
      <c r="W43" s="425"/>
      <c r="X43" s="425"/>
      <c r="Y43" s="425"/>
      <c r="Z43" s="425"/>
    </row>
    <row r="44" spans="1:26" ht="30" hidden="1" customHeight="1" x14ac:dyDescent="0.35">
      <c r="A44" s="40">
        <f t="shared" si="6"/>
        <v>20</v>
      </c>
      <c r="B44" s="46"/>
      <c r="C44" s="46" t="s">
        <v>547</v>
      </c>
      <c r="D44" s="46" t="s">
        <v>505</v>
      </c>
      <c r="E44" s="40" t="s">
        <v>23</v>
      </c>
      <c r="F44" s="16" t="s">
        <v>101</v>
      </c>
      <c r="G44" s="277">
        <f>(26484600*10%)+26484600</f>
        <v>29133060</v>
      </c>
      <c r="H44" s="205">
        <v>45231</v>
      </c>
      <c r="I44" s="205">
        <v>45596</v>
      </c>
      <c r="J44" s="40">
        <f t="shared" si="8"/>
        <v>365</v>
      </c>
      <c r="K44" s="205">
        <v>45200</v>
      </c>
      <c r="L44" s="205">
        <f t="shared" si="3"/>
        <v>45230</v>
      </c>
      <c r="M44" s="40" t="s">
        <v>98</v>
      </c>
      <c r="N44" s="389">
        <v>0</v>
      </c>
      <c r="O44" s="207">
        <f t="shared" si="4"/>
        <v>0</v>
      </c>
      <c r="P44" s="206">
        <v>0</v>
      </c>
      <c r="Q44" s="207">
        <f t="shared" si="5"/>
        <v>0</v>
      </c>
      <c r="R44" s="425"/>
      <c r="S44" s="425"/>
      <c r="T44" s="425"/>
      <c r="U44" s="425"/>
      <c r="V44" s="425"/>
      <c r="W44" s="425"/>
      <c r="X44" s="425"/>
      <c r="Y44" s="425"/>
      <c r="Z44" s="425"/>
    </row>
    <row r="45" spans="1:26" ht="30" hidden="1" customHeight="1" x14ac:dyDescent="0.35">
      <c r="A45" s="40">
        <f t="shared" si="6"/>
        <v>21</v>
      </c>
      <c r="B45" s="46"/>
      <c r="C45" s="46" t="s">
        <v>548</v>
      </c>
      <c r="D45" s="46" t="s">
        <v>505</v>
      </c>
      <c r="E45" s="40" t="s">
        <v>23</v>
      </c>
      <c r="F45" s="16" t="s">
        <v>101</v>
      </c>
      <c r="G45" s="277">
        <f>(25618800*10%)+25618800</f>
        <v>28180680</v>
      </c>
      <c r="H45" s="205">
        <v>45231</v>
      </c>
      <c r="I45" s="205">
        <v>45596</v>
      </c>
      <c r="J45" s="40">
        <f t="shared" si="8"/>
        <v>365</v>
      </c>
      <c r="K45" s="205">
        <v>45200</v>
      </c>
      <c r="L45" s="205">
        <f t="shared" si="3"/>
        <v>45230</v>
      </c>
      <c r="M45" s="40" t="s">
        <v>98</v>
      </c>
      <c r="N45" s="389">
        <v>0</v>
      </c>
      <c r="O45" s="207">
        <f t="shared" si="4"/>
        <v>0</v>
      </c>
      <c r="P45" s="206">
        <v>0</v>
      </c>
      <c r="Q45" s="207">
        <f t="shared" si="5"/>
        <v>0</v>
      </c>
      <c r="R45" s="425"/>
      <c r="S45" s="425"/>
      <c r="T45" s="425"/>
      <c r="U45" s="425"/>
      <c r="V45" s="425"/>
      <c r="W45" s="425"/>
      <c r="X45" s="425"/>
      <c r="Y45" s="425"/>
      <c r="Z45" s="425"/>
    </row>
    <row r="46" spans="1:26" ht="30" hidden="1" customHeight="1" x14ac:dyDescent="0.35">
      <c r="A46" s="40">
        <f t="shared" si="6"/>
        <v>22</v>
      </c>
      <c r="B46" s="46"/>
      <c r="C46" s="46" t="s">
        <v>549</v>
      </c>
      <c r="D46" s="46" t="s">
        <v>505</v>
      </c>
      <c r="E46" s="40" t="s">
        <v>23</v>
      </c>
      <c r="F46" s="16" t="s">
        <v>101</v>
      </c>
      <c r="G46" s="277">
        <f>(16252620*10%)+16252620</f>
        <v>17877882</v>
      </c>
      <c r="H46" s="205">
        <v>45231</v>
      </c>
      <c r="I46" s="205">
        <v>45596</v>
      </c>
      <c r="J46" s="40">
        <f t="shared" si="8"/>
        <v>365</v>
      </c>
      <c r="K46" s="205">
        <v>45200</v>
      </c>
      <c r="L46" s="205">
        <f t="shared" si="3"/>
        <v>45230</v>
      </c>
      <c r="M46" s="40" t="s">
        <v>98</v>
      </c>
      <c r="N46" s="389">
        <v>0</v>
      </c>
      <c r="O46" s="207">
        <f t="shared" si="4"/>
        <v>0</v>
      </c>
      <c r="P46" s="206">
        <v>0</v>
      </c>
      <c r="Q46" s="207">
        <f t="shared" si="5"/>
        <v>0</v>
      </c>
      <c r="R46" s="425"/>
      <c r="S46" s="425"/>
      <c r="T46" s="425"/>
      <c r="U46" s="425"/>
      <c r="V46" s="425"/>
      <c r="W46" s="425"/>
      <c r="X46" s="425"/>
      <c r="Y46" s="425"/>
      <c r="Z46" s="425"/>
    </row>
    <row r="47" spans="1:26" ht="30" hidden="1" customHeight="1" x14ac:dyDescent="0.35">
      <c r="A47" s="40">
        <f t="shared" si="6"/>
        <v>23</v>
      </c>
      <c r="B47" s="46"/>
      <c r="C47" s="46" t="s">
        <v>550</v>
      </c>
      <c r="D47" s="46" t="s">
        <v>505</v>
      </c>
      <c r="E47" s="40" t="s">
        <v>23</v>
      </c>
      <c r="F47" s="16" t="s">
        <v>101</v>
      </c>
      <c r="G47" s="277">
        <f>(18931050*10%)+18931050</f>
        <v>20824155</v>
      </c>
      <c r="H47" s="205">
        <v>45231</v>
      </c>
      <c r="I47" s="205">
        <v>45596</v>
      </c>
      <c r="J47" s="40">
        <f t="shared" si="8"/>
        <v>365</v>
      </c>
      <c r="K47" s="205">
        <v>45200</v>
      </c>
      <c r="L47" s="205">
        <f t="shared" si="3"/>
        <v>45230</v>
      </c>
      <c r="M47" s="40" t="s">
        <v>98</v>
      </c>
      <c r="N47" s="389">
        <v>0</v>
      </c>
      <c r="O47" s="207">
        <f t="shared" si="4"/>
        <v>0</v>
      </c>
      <c r="P47" s="206">
        <v>0</v>
      </c>
      <c r="Q47" s="207">
        <f t="shared" si="5"/>
        <v>0</v>
      </c>
      <c r="R47" s="425"/>
      <c r="S47" s="425"/>
      <c r="T47" s="425"/>
      <c r="U47" s="425"/>
      <c r="V47" s="425"/>
      <c r="W47" s="425"/>
      <c r="X47" s="425"/>
      <c r="Y47" s="425"/>
      <c r="Z47" s="425"/>
    </row>
    <row r="48" spans="1:26" ht="30" hidden="1" customHeight="1" x14ac:dyDescent="0.35">
      <c r="A48" s="40">
        <f t="shared" si="6"/>
        <v>24</v>
      </c>
      <c r="B48" s="46"/>
      <c r="C48" s="46" t="s">
        <v>551</v>
      </c>
      <c r="D48" s="46" t="s">
        <v>505</v>
      </c>
      <c r="E48" s="40" t="s">
        <v>23</v>
      </c>
      <c r="F48" s="16" t="s">
        <v>101</v>
      </c>
      <c r="G48" s="277">
        <f>(13431000*10%)+13431000</f>
        <v>14774100</v>
      </c>
      <c r="H48" s="205">
        <v>45231</v>
      </c>
      <c r="I48" s="205">
        <v>45596</v>
      </c>
      <c r="J48" s="40">
        <f t="shared" si="8"/>
        <v>365</v>
      </c>
      <c r="K48" s="205">
        <v>45200</v>
      </c>
      <c r="L48" s="205">
        <f t="shared" si="3"/>
        <v>45230</v>
      </c>
      <c r="M48" s="40" t="s">
        <v>98</v>
      </c>
      <c r="N48" s="389">
        <v>0</v>
      </c>
      <c r="O48" s="207">
        <f t="shared" si="4"/>
        <v>0</v>
      </c>
      <c r="P48" s="206">
        <v>0</v>
      </c>
      <c r="Q48" s="207">
        <f t="shared" si="5"/>
        <v>0</v>
      </c>
      <c r="R48" s="425"/>
      <c r="S48" s="425"/>
      <c r="T48" s="425"/>
      <c r="U48" s="425"/>
      <c r="V48" s="425"/>
      <c r="W48" s="425"/>
      <c r="X48" s="425"/>
      <c r="Y48" s="425"/>
      <c r="Z48" s="425"/>
    </row>
    <row r="49" spans="1:26" ht="30" hidden="1" customHeight="1" x14ac:dyDescent="0.35">
      <c r="A49" s="40">
        <f t="shared" si="6"/>
        <v>25</v>
      </c>
      <c r="B49" s="46"/>
      <c r="C49" s="46" t="s">
        <v>552</v>
      </c>
      <c r="D49" s="46" t="s">
        <v>505</v>
      </c>
      <c r="E49" s="40" t="s">
        <v>23</v>
      </c>
      <c r="F49" s="16" t="s">
        <v>101</v>
      </c>
      <c r="G49" s="277">
        <f>(21611700*10%)+21611700</f>
        <v>23772870</v>
      </c>
      <c r="H49" s="205">
        <v>45231</v>
      </c>
      <c r="I49" s="205">
        <v>45596</v>
      </c>
      <c r="J49" s="40">
        <f t="shared" si="8"/>
        <v>365</v>
      </c>
      <c r="K49" s="205">
        <v>45200</v>
      </c>
      <c r="L49" s="205">
        <f t="shared" si="3"/>
        <v>45230</v>
      </c>
      <c r="M49" s="40" t="s">
        <v>98</v>
      </c>
      <c r="N49" s="389">
        <v>0</v>
      </c>
      <c r="O49" s="207">
        <f t="shared" si="4"/>
        <v>0</v>
      </c>
      <c r="P49" s="206">
        <v>0</v>
      </c>
      <c r="Q49" s="207">
        <f t="shared" si="5"/>
        <v>0</v>
      </c>
      <c r="R49" s="425"/>
      <c r="S49" s="425"/>
      <c r="T49" s="425"/>
      <c r="U49" s="425"/>
      <c r="V49" s="425"/>
      <c r="W49" s="425"/>
      <c r="X49" s="425"/>
      <c r="Y49" s="425"/>
      <c r="Z49" s="425"/>
    </row>
    <row r="50" spans="1:26" ht="30" hidden="1" customHeight="1" x14ac:dyDescent="0.35">
      <c r="A50" s="40">
        <f t="shared" si="6"/>
        <v>26</v>
      </c>
      <c r="B50" s="46"/>
      <c r="C50" s="46" t="s">
        <v>553</v>
      </c>
      <c r="D50" s="46" t="s">
        <v>505</v>
      </c>
      <c r="E50" s="40" t="s">
        <v>23</v>
      </c>
      <c r="F50" s="16" t="s">
        <v>101</v>
      </c>
      <c r="G50" s="277">
        <f>(13741800*10%)+13741800</f>
        <v>15115980</v>
      </c>
      <c r="H50" s="205">
        <v>45231</v>
      </c>
      <c r="I50" s="205">
        <v>45596</v>
      </c>
      <c r="J50" s="40">
        <f t="shared" si="8"/>
        <v>365</v>
      </c>
      <c r="K50" s="205">
        <v>45200</v>
      </c>
      <c r="L50" s="205">
        <f t="shared" si="3"/>
        <v>45230</v>
      </c>
      <c r="M50" s="40" t="s">
        <v>98</v>
      </c>
      <c r="N50" s="389">
        <v>0</v>
      </c>
      <c r="O50" s="207">
        <f t="shared" si="4"/>
        <v>0</v>
      </c>
      <c r="P50" s="206">
        <v>0</v>
      </c>
      <c r="Q50" s="207">
        <f t="shared" si="5"/>
        <v>0</v>
      </c>
      <c r="R50" s="425"/>
      <c r="S50" s="425"/>
      <c r="T50" s="425"/>
      <c r="U50" s="425"/>
      <c r="V50" s="425"/>
      <c r="W50" s="425"/>
      <c r="X50" s="425"/>
      <c r="Y50" s="425"/>
      <c r="Z50" s="425"/>
    </row>
    <row r="51" spans="1:26" ht="30" hidden="1" customHeight="1" x14ac:dyDescent="0.35">
      <c r="A51" s="40">
        <f t="shared" si="6"/>
        <v>27</v>
      </c>
      <c r="B51" s="46"/>
      <c r="C51" s="46" t="s">
        <v>554</v>
      </c>
      <c r="D51" s="46" t="s">
        <v>505</v>
      </c>
      <c r="E51" s="40" t="s">
        <v>23</v>
      </c>
      <c r="F51" s="16" t="s">
        <v>101</v>
      </c>
      <c r="G51" s="277">
        <f>(15107100*10%)+15107100</f>
        <v>16617810</v>
      </c>
      <c r="H51" s="205">
        <v>45231</v>
      </c>
      <c r="I51" s="205">
        <v>45596</v>
      </c>
      <c r="J51" s="40">
        <f t="shared" si="8"/>
        <v>365</v>
      </c>
      <c r="K51" s="205">
        <v>45200</v>
      </c>
      <c r="L51" s="205">
        <f t="shared" si="3"/>
        <v>45230</v>
      </c>
      <c r="M51" s="40" t="s">
        <v>98</v>
      </c>
      <c r="N51" s="389">
        <v>0</v>
      </c>
      <c r="O51" s="207">
        <f t="shared" si="4"/>
        <v>0</v>
      </c>
      <c r="P51" s="206">
        <v>0</v>
      </c>
      <c r="Q51" s="207">
        <f t="shared" si="5"/>
        <v>0</v>
      </c>
      <c r="R51" s="425"/>
      <c r="S51" s="425"/>
      <c r="T51" s="425"/>
      <c r="U51" s="425"/>
      <c r="V51" s="425"/>
      <c r="W51" s="425"/>
      <c r="X51" s="425"/>
      <c r="Y51" s="425"/>
      <c r="Z51" s="425"/>
    </row>
    <row r="52" spans="1:26" ht="30" hidden="1" customHeight="1" x14ac:dyDescent="0.35">
      <c r="A52" s="336">
        <f t="shared" si="6"/>
        <v>28</v>
      </c>
      <c r="B52" s="416"/>
      <c r="C52" s="46" t="s">
        <v>555</v>
      </c>
      <c r="D52" s="46" t="s">
        <v>505</v>
      </c>
      <c r="E52" s="40" t="s">
        <v>23</v>
      </c>
      <c r="F52" s="16" t="s">
        <v>101</v>
      </c>
      <c r="G52" s="277">
        <f>(12620700*10%)+12620700</f>
        <v>13882770</v>
      </c>
      <c r="H52" s="205">
        <v>45231</v>
      </c>
      <c r="I52" s="205">
        <v>45596</v>
      </c>
      <c r="J52" s="40">
        <f t="shared" si="8"/>
        <v>365</v>
      </c>
      <c r="K52" s="205">
        <v>45200</v>
      </c>
      <c r="L52" s="205">
        <f t="shared" si="3"/>
        <v>45230</v>
      </c>
      <c r="M52" s="40" t="s">
        <v>98</v>
      </c>
      <c r="N52" s="389">
        <v>0</v>
      </c>
      <c r="O52" s="207">
        <f t="shared" si="4"/>
        <v>0</v>
      </c>
      <c r="P52" s="206">
        <v>0</v>
      </c>
      <c r="Q52" s="207">
        <f t="shared" si="5"/>
        <v>0</v>
      </c>
      <c r="R52" s="425"/>
      <c r="S52" s="425"/>
      <c r="T52" s="425"/>
      <c r="U52" s="425"/>
      <c r="V52" s="425"/>
      <c r="W52" s="425"/>
      <c r="X52" s="425"/>
      <c r="Y52" s="425"/>
      <c r="Z52" s="425"/>
    </row>
    <row r="53" spans="1:26" ht="30" hidden="1" customHeight="1" x14ac:dyDescent="0.35">
      <c r="A53" s="40">
        <v>29</v>
      </c>
      <c r="B53" s="46"/>
      <c r="C53" s="426" t="s">
        <v>556</v>
      </c>
      <c r="D53" s="46" t="s">
        <v>505</v>
      </c>
      <c r="E53" s="40" t="s">
        <v>23</v>
      </c>
      <c r="F53" s="16" t="s">
        <v>101</v>
      </c>
      <c r="G53" s="277">
        <v>39000000</v>
      </c>
      <c r="H53" s="205">
        <v>45231</v>
      </c>
      <c r="I53" s="205">
        <v>45596</v>
      </c>
      <c r="J53" s="40">
        <f t="shared" si="8"/>
        <v>365</v>
      </c>
      <c r="K53" s="205">
        <v>45200</v>
      </c>
      <c r="L53" s="205">
        <f t="shared" si="3"/>
        <v>45230</v>
      </c>
      <c r="M53" s="40" t="s">
        <v>98</v>
      </c>
      <c r="N53" s="389">
        <v>0</v>
      </c>
      <c r="O53" s="207">
        <f t="shared" si="4"/>
        <v>0</v>
      </c>
      <c r="P53" s="206">
        <v>0</v>
      </c>
      <c r="Q53" s="207">
        <f t="shared" si="5"/>
        <v>0</v>
      </c>
    </row>
    <row r="54" spans="1:26" ht="30" customHeight="1" x14ac:dyDescent="0.35">
      <c r="A54" s="40">
        <v>1</v>
      </c>
      <c r="B54" s="46" t="s">
        <v>557</v>
      </c>
      <c r="C54" s="738" t="s">
        <v>558</v>
      </c>
      <c r="D54" s="46" t="s">
        <v>559</v>
      </c>
      <c r="E54" s="40" t="s">
        <v>23</v>
      </c>
      <c r="F54" s="16" t="s">
        <v>101</v>
      </c>
      <c r="G54" s="277">
        <f>SUM(G25:G53)</f>
        <v>756768947</v>
      </c>
      <c r="H54" s="205">
        <v>45231</v>
      </c>
      <c r="I54" s="205">
        <v>45596</v>
      </c>
      <c r="J54" s="40">
        <f t="shared" si="8"/>
        <v>365</v>
      </c>
      <c r="K54" s="70">
        <v>45200</v>
      </c>
      <c r="L54" s="205">
        <f t="shared" si="3"/>
        <v>45230</v>
      </c>
      <c r="M54" s="40" t="s">
        <v>98</v>
      </c>
      <c r="N54" s="389">
        <v>0</v>
      </c>
      <c r="O54" s="207">
        <f t="shared" si="4"/>
        <v>0</v>
      </c>
      <c r="P54" s="206">
        <v>0</v>
      </c>
      <c r="Q54" s="207">
        <f t="shared" si="5"/>
        <v>0</v>
      </c>
    </row>
    <row r="55" spans="1:26" ht="30" customHeight="1" x14ac:dyDescent="0.35">
      <c r="A55" s="40"/>
      <c r="B55" s="73"/>
      <c r="C55" s="618"/>
      <c r="D55" s="635"/>
      <c r="E55" s="40"/>
      <c r="F55" s="16"/>
      <c r="G55" s="277"/>
      <c r="H55" s="203"/>
      <c r="I55" s="203"/>
      <c r="J55" s="204"/>
      <c r="K55" s="203"/>
      <c r="L55" s="203"/>
      <c r="M55" s="204"/>
      <c r="N55" s="389"/>
      <c r="O55" s="207"/>
      <c r="P55" s="206"/>
      <c r="Q55" s="207"/>
    </row>
    <row r="56" spans="1:26" ht="30" customHeight="1" x14ac:dyDescent="0.35">
      <c r="A56" s="40"/>
      <c r="B56" s="46"/>
      <c r="C56" s="427" t="s">
        <v>560</v>
      </c>
      <c r="D56" s="46"/>
      <c r="E56" s="40"/>
      <c r="F56" s="16"/>
      <c r="G56" s="277"/>
      <c r="H56" s="203"/>
      <c r="I56" s="203"/>
      <c r="J56" s="200"/>
      <c r="K56" s="423"/>
      <c r="L56" s="423"/>
      <c r="M56" s="204"/>
      <c r="N56" s="389"/>
      <c r="O56" s="207"/>
      <c r="P56" s="206"/>
      <c r="Q56" s="207"/>
    </row>
    <row r="57" spans="1:26" ht="30" customHeight="1" x14ac:dyDescent="0.35">
      <c r="A57" s="40">
        <v>1</v>
      </c>
      <c r="B57" s="46" t="s">
        <v>561</v>
      </c>
      <c r="C57" s="201" t="s">
        <v>562</v>
      </c>
      <c r="D57" s="46"/>
      <c r="E57" s="40" t="s">
        <v>23</v>
      </c>
      <c r="F57" s="255" t="s">
        <v>855</v>
      </c>
      <c r="G57" s="202">
        <v>106348167</v>
      </c>
      <c r="H57" s="203"/>
      <c r="I57" s="203"/>
      <c r="J57" s="204">
        <v>30</v>
      </c>
      <c r="K57" s="70">
        <v>45200</v>
      </c>
      <c r="L57" s="205">
        <f>K57+30</f>
        <v>45230</v>
      </c>
      <c r="M57" s="40" t="s">
        <v>98</v>
      </c>
      <c r="N57" s="389">
        <v>1.46E-2</v>
      </c>
      <c r="O57" s="207">
        <f>N57*G57</f>
        <v>1552683.2382</v>
      </c>
      <c r="P57" s="206">
        <v>1.5599999999999999E-2</v>
      </c>
      <c r="Q57" s="207">
        <f>P57*G57</f>
        <v>1659031.4051999999</v>
      </c>
      <c r="R57" s="73"/>
      <c r="S57" s="73"/>
      <c r="T57" s="73"/>
      <c r="U57" s="73"/>
      <c r="V57" s="73"/>
      <c r="W57" s="73"/>
      <c r="X57" s="73"/>
      <c r="Y57" s="73"/>
      <c r="Z57" s="73"/>
    </row>
    <row r="58" spans="1:26" ht="29" x14ac:dyDescent="0.35">
      <c r="A58" s="348" t="s">
        <v>6</v>
      </c>
      <c r="B58" s="348" t="s">
        <v>91</v>
      </c>
      <c r="C58" s="351" t="s">
        <v>8</v>
      </c>
      <c r="D58" s="348" t="s">
        <v>9</v>
      </c>
      <c r="E58" s="351" t="s">
        <v>10</v>
      </c>
      <c r="F58" s="348" t="s">
        <v>11</v>
      </c>
      <c r="G58" s="349" t="s">
        <v>12</v>
      </c>
      <c r="H58" s="350" t="s">
        <v>13</v>
      </c>
      <c r="I58" s="350" t="s">
        <v>14</v>
      </c>
      <c r="J58" s="351" t="s">
        <v>15</v>
      </c>
      <c r="K58" s="351" t="s">
        <v>16</v>
      </c>
      <c r="L58" s="351" t="s">
        <v>17</v>
      </c>
      <c r="M58" s="351" t="s">
        <v>18</v>
      </c>
      <c r="N58" s="351" t="s">
        <v>19</v>
      </c>
      <c r="O58" s="348" t="s">
        <v>92</v>
      </c>
      <c r="P58" s="409"/>
      <c r="Q58" s="413"/>
    </row>
    <row r="59" spans="1:26" ht="14.5" x14ac:dyDescent="0.35">
      <c r="A59" s="40"/>
      <c r="B59" s="46"/>
      <c r="C59" s="445" t="s">
        <v>563</v>
      </c>
      <c r="D59" s="210"/>
      <c r="E59" s="40"/>
      <c r="F59" s="40"/>
      <c r="G59" s="358"/>
      <c r="H59" s="49"/>
      <c r="I59" s="49"/>
      <c r="J59" s="16"/>
      <c r="K59" s="49"/>
      <c r="L59" s="49"/>
      <c r="M59" s="210"/>
      <c r="N59" s="71"/>
      <c r="O59" s="46"/>
      <c r="P59" s="409"/>
      <c r="Q59" s="413"/>
    </row>
    <row r="60" spans="1:26" ht="75" customHeight="1" x14ac:dyDescent="0.35">
      <c r="A60" s="40">
        <v>1</v>
      </c>
      <c r="B60" s="46" t="s">
        <v>564</v>
      </c>
      <c r="C60" s="209" t="s">
        <v>565</v>
      </c>
      <c r="D60" s="210" t="s">
        <v>566</v>
      </c>
      <c r="E60" s="39" t="s">
        <v>23</v>
      </c>
      <c r="F60" s="211" t="s">
        <v>29</v>
      </c>
      <c r="G60" s="212">
        <v>3791762676</v>
      </c>
      <c r="H60" s="213">
        <v>45200</v>
      </c>
      <c r="I60" s="213">
        <v>45747</v>
      </c>
      <c r="J60" s="16">
        <f t="shared" ref="J60:J68" si="10">I60-H60</f>
        <v>547</v>
      </c>
      <c r="K60" s="70">
        <v>45170</v>
      </c>
      <c r="L60" s="213">
        <v>45199</v>
      </c>
      <c r="M60" s="211" t="s">
        <v>25</v>
      </c>
      <c r="N60" s="389">
        <v>0.78793272999999997</v>
      </c>
      <c r="O60" s="52">
        <f t="shared" ref="O60:O69" si="11">N60*G60</f>
        <v>2987653916.8127851</v>
      </c>
      <c r="P60" s="409"/>
      <c r="Q60" s="413"/>
    </row>
    <row r="61" spans="1:26" ht="14.5" x14ac:dyDescent="0.35">
      <c r="A61" s="40">
        <v>2</v>
      </c>
      <c r="B61" s="46" t="s">
        <v>567</v>
      </c>
      <c r="C61" s="209" t="s">
        <v>568</v>
      </c>
      <c r="D61" s="210" t="s">
        <v>566</v>
      </c>
      <c r="E61" s="215" t="s">
        <v>23</v>
      </c>
      <c r="F61" s="108" t="s">
        <v>29</v>
      </c>
      <c r="G61" s="222">
        <v>533601959</v>
      </c>
      <c r="H61" s="213">
        <v>45200</v>
      </c>
      <c r="I61" s="213">
        <v>45747</v>
      </c>
      <c r="J61" s="16">
        <f t="shared" si="10"/>
        <v>547</v>
      </c>
      <c r="K61" s="70">
        <v>45170</v>
      </c>
      <c r="L61" s="213">
        <v>45199</v>
      </c>
      <c r="M61" s="211" t="s">
        <v>25</v>
      </c>
      <c r="N61" s="390">
        <v>0.70713565</v>
      </c>
      <c r="O61" s="52">
        <f t="shared" si="11"/>
        <v>377328968.11873835</v>
      </c>
      <c r="P61" s="409"/>
      <c r="Q61" s="413"/>
    </row>
    <row r="62" spans="1:26" ht="72.5" x14ac:dyDescent="0.35">
      <c r="A62" s="40">
        <v>3</v>
      </c>
      <c r="B62" s="46" t="s">
        <v>569</v>
      </c>
      <c r="C62" s="713" t="s">
        <v>570</v>
      </c>
      <c r="D62" s="210" t="s">
        <v>566</v>
      </c>
      <c r="E62" s="215" t="s">
        <v>23</v>
      </c>
      <c r="F62" s="108" t="s">
        <v>29</v>
      </c>
      <c r="G62" s="222">
        <v>7196155782</v>
      </c>
      <c r="H62" s="213">
        <v>45200</v>
      </c>
      <c r="I62" s="213">
        <v>45747</v>
      </c>
      <c r="J62" s="16">
        <f t="shared" si="10"/>
        <v>547</v>
      </c>
      <c r="K62" s="70">
        <v>45170</v>
      </c>
      <c r="L62" s="213">
        <v>45199</v>
      </c>
      <c r="M62" s="108" t="s">
        <v>25</v>
      </c>
      <c r="N62" s="390">
        <v>0.80097168240000005</v>
      </c>
      <c r="O62" s="52">
        <f t="shared" si="11"/>
        <v>5763917003.5210276</v>
      </c>
      <c r="P62" s="409"/>
      <c r="Q62" s="413"/>
    </row>
    <row r="63" spans="1:26" ht="29" x14ac:dyDescent="0.35">
      <c r="A63" s="40">
        <v>4</v>
      </c>
      <c r="B63" s="46" t="s">
        <v>571</v>
      </c>
      <c r="C63" s="214" t="s">
        <v>572</v>
      </c>
      <c r="D63" s="210" t="s">
        <v>566</v>
      </c>
      <c r="E63" s="215" t="s">
        <v>23</v>
      </c>
      <c r="F63" s="108" t="s">
        <v>101</v>
      </c>
      <c r="G63" s="216">
        <f>1435092450*1.03</f>
        <v>1478145223.5</v>
      </c>
      <c r="H63" s="217">
        <v>44927</v>
      </c>
      <c r="I63" s="218">
        <v>45473</v>
      </c>
      <c r="J63" s="16">
        <f t="shared" si="10"/>
        <v>546</v>
      </c>
      <c r="K63" s="70">
        <v>44896</v>
      </c>
      <c r="L63" s="218">
        <v>44926</v>
      </c>
      <c r="M63" s="108" t="s">
        <v>25</v>
      </c>
      <c r="N63" s="390">
        <v>0.6</v>
      </c>
      <c r="O63" s="52">
        <f t="shared" si="11"/>
        <v>886887134.10000002</v>
      </c>
      <c r="P63" s="409"/>
      <c r="Q63" s="413"/>
    </row>
    <row r="64" spans="1:26" ht="29" x14ac:dyDescent="0.35">
      <c r="A64" s="40">
        <v>5</v>
      </c>
      <c r="B64" s="46" t="s">
        <v>573</v>
      </c>
      <c r="C64" s="214" t="s">
        <v>574</v>
      </c>
      <c r="D64" s="210" t="s">
        <v>566</v>
      </c>
      <c r="E64" s="215" t="s">
        <v>23</v>
      </c>
      <c r="F64" s="108" t="s">
        <v>101</v>
      </c>
      <c r="G64" s="216">
        <v>1575938316</v>
      </c>
      <c r="H64" s="217">
        <v>45017</v>
      </c>
      <c r="I64" s="218">
        <v>45565</v>
      </c>
      <c r="J64" s="16">
        <f t="shared" si="10"/>
        <v>548</v>
      </c>
      <c r="K64" s="70">
        <v>44986</v>
      </c>
      <c r="L64" s="218">
        <v>45016</v>
      </c>
      <c r="M64" s="108" t="s">
        <v>25</v>
      </c>
      <c r="N64" s="390">
        <v>0.6</v>
      </c>
      <c r="O64" s="52">
        <f t="shared" si="11"/>
        <v>945562989.60000002</v>
      </c>
      <c r="P64" s="409"/>
      <c r="Q64" s="413"/>
    </row>
    <row r="65" spans="1:17" ht="29" x14ac:dyDescent="0.35">
      <c r="A65" s="40">
        <v>6</v>
      </c>
      <c r="B65" s="46" t="s">
        <v>575</v>
      </c>
      <c r="C65" s="214" t="s">
        <v>576</v>
      </c>
      <c r="D65" s="210" t="s">
        <v>566</v>
      </c>
      <c r="E65" s="215" t="s">
        <v>23</v>
      </c>
      <c r="F65" s="108" t="s">
        <v>101</v>
      </c>
      <c r="G65" s="216">
        <v>1567855162</v>
      </c>
      <c r="H65" s="217">
        <v>45017</v>
      </c>
      <c r="I65" s="218">
        <v>45747</v>
      </c>
      <c r="J65" s="16">
        <f t="shared" si="10"/>
        <v>730</v>
      </c>
      <c r="K65" s="70">
        <v>44986</v>
      </c>
      <c r="L65" s="218">
        <v>45016</v>
      </c>
      <c r="M65" s="108" t="s">
        <v>25</v>
      </c>
      <c r="N65" s="390">
        <v>0.6</v>
      </c>
      <c r="O65" s="52">
        <f t="shared" si="11"/>
        <v>940713097.19999993</v>
      </c>
      <c r="P65" s="409"/>
      <c r="Q65" s="413"/>
    </row>
    <row r="66" spans="1:17" ht="29" x14ac:dyDescent="0.35">
      <c r="A66" s="40">
        <v>7</v>
      </c>
      <c r="B66" s="46" t="s">
        <v>577</v>
      </c>
      <c r="C66" s="214" t="s">
        <v>578</v>
      </c>
      <c r="D66" s="210" t="s">
        <v>566</v>
      </c>
      <c r="E66" s="215" t="s">
        <v>23</v>
      </c>
      <c r="F66" s="108" t="s">
        <v>101</v>
      </c>
      <c r="G66" s="216">
        <f>1348414650*1.03</f>
        <v>1388867089.5</v>
      </c>
      <c r="H66" s="217">
        <v>45249</v>
      </c>
      <c r="I66" s="218">
        <v>45795</v>
      </c>
      <c r="J66" s="16">
        <f t="shared" si="10"/>
        <v>546</v>
      </c>
      <c r="K66" s="70">
        <v>45200</v>
      </c>
      <c r="L66" s="218">
        <v>45230</v>
      </c>
      <c r="M66" s="108" t="s">
        <v>25</v>
      </c>
      <c r="N66" s="390">
        <v>0.6</v>
      </c>
      <c r="O66" s="52">
        <f t="shared" si="11"/>
        <v>833320253.69999993</v>
      </c>
      <c r="P66" s="409"/>
      <c r="Q66" s="413"/>
    </row>
    <row r="67" spans="1:17" ht="14.5" x14ac:dyDescent="0.35">
      <c r="A67" s="40">
        <v>8</v>
      </c>
      <c r="B67" s="46" t="s">
        <v>579</v>
      </c>
      <c r="C67" s="214" t="s">
        <v>580</v>
      </c>
      <c r="D67" s="210" t="s">
        <v>566</v>
      </c>
      <c r="E67" s="215" t="s">
        <v>23</v>
      </c>
      <c r="F67" s="108" t="s">
        <v>101</v>
      </c>
      <c r="G67" s="216">
        <v>561988577</v>
      </c>
      <c r="H67" s="217">
        <v>45108</v>
      </c>
      <c r="I67" s="218">
        <v>45657</v>
      </c>
      <c r="J67" s="16">
        <f t="shared" si="10"/>
        <v>549</v>
      </c>
      <c r="K67" s="70">
        <v>45078</v>
      </c>
      <c r="L67" s="218">
        <v>45107</v>
      </c>
      <c r="M67" s="108" t="s">
        <v>25</v>
      </c>
      <c r="N67" s="390">
        <v>0.6</v>
      </c>
      <c r="O67" s="52">
        <f t="shared" si="11"/>
        <v>337193146.19999999</v>
      </c>
      <c r="P67" s="409"/>
      <c r="Q67" s="413"/>
    </row>
    <row r="68" spans="1:17" ht="43.5" x14ac:dyDescent="0.35">
      <c r="A68" s="40">
        <v>9</v>
      </c>
      <c r="B68" s="46" t="s">
        <v>581</v>
      </c>
      <c r="C68" s="214" t="s">
        <v>582</v>
      </c>
      <c r="D68" s="210" t="s">
        <v>566</v>
      </c>
      <c r="E68" s="215" t="s">
        <v>23</v>
      </c>
      <c r="F68" s="108" t="s">
        <v>101</v>
      </c>
      <c r="G68" s="216">
        <v>1221197705</v>
      </c>
      <c r="H68" s="217">
        <v>45017</v>
      </c>
      <c r="I68" s="218">
        <v>45382</v>
      </c>
      <c r="J68" s="16">
        <f t="shared" si="10"/>
        <v>365</v>
      </c>
      <c r="K68" s="70">
        <v>44986</v>
      </c>
      <c r="L68" s="218">
        <v>45016</v>
      </c>
      <c r="M68" s="108" t="s">
        <v>25</v>
      </c>
      <c r="N68" s="390">
        <v>0.6</v>
      </c>
      <c r="O68" s="52">
        <f t="shared" si="11"/>
        <v>732718623</v>
      </c>
      <c r="P68" s="409"/>
      <c r="Q68" s="413"/>
    </row>
    <row r="69" spans="1:17" ht="14.5" x14ac:dyDescent="0.35">
      <c r="A69" s="40"/>
      <c r="B69" s="46"/>
      <c r="C69" s="214"/>
      <c r="D69" s="436"/>
      <c r="E69" s="215"/>
      <c r="F69" s="108"/>
      <c r="G69" s="216"/>
      <c r="H69" s="217"/>
      <c r="I69" s="218"/>
      <c r="J69" s="16"/>
      <c r="K69" s="70"/>
      <c r="L69" s="218"/>
      <c r="M69" s="108"/>
      <c r="N69" s="71"/>
      <c r="O69" s="53">
        <f t="shared" si="11"/>
        <v>0</v>
      </c>
      <c r="P69" s="409"/>
      <c r="Q69" s="413"/>
    </row>
    <row r="70" spans="1:17" ht="29" x14ac:dyDescent="0.35">
      <c r="A70" s="348" t="s">
        <v>6</v>
      </c>
      <c r="B70" s="348" t="s">
        <v>91</v>
      </c>
      <c r="C70" s="351" t="s">
        <v>8</v>
      </c>
      <c r="D70" s="348" t="s">
        <v>9</v>
      </c>
      <c r="E70" s="351" t="s">
        <v>10</v>
      </c>
      <c r="F70" s="348" t="s">
        <v>11</v>
      </c>
      <c r="G70" s="349" t="s">
        <v>12</v>
      </c>
      <c r="H70" s="350" t="s">
        <v>13</v>
      </c>
      <c r="I70" s="350" t="s">
        <v>14</v>
      </c>
      <c r="J70" s="351" t="s">
        <v>15</v>
      </c>
      <c r="K70" s="351" t="s">
        <v>16</v>
      </c>
      <c r="L70" s="351" t="s">
        <v>17</v>
      </c>
      <c r="M70" s="351" t="s">
        <v>18</v>
      </c>
      <c r="N70" s="351" t="s">
        <v>19</v>
      </c>
      <c r="O70" s="348" t="s">
        <v>92</v>
      </c>
      <c r="P70" s="409"/>
      <c r="Q70" s="413"/>
    </row>
    <row r="71" spans="1:17" ht="14.5" x14ac:dyDescent="0.35">
      <c r="A71" s="40"/>
      <c r="B71" s="46"/>
      <c r="C71" s="446" t="s">
        <v>583</v>
      </c>
      <c r="D71" s="436"/>
      <c r="E71" s="215"/>
      <c r="F71" s="108"/>
      <c r="G71" s="216"/>
      <c r="H71" s="218"/>
      <c r="I71" s="218"/>
      <c r="J71" s="16"/>
      <c r="K71" s="70"/>
      <c r="L71" s="218"/>
      <c r="M71" s="108"/>
      <c r="N71" s="71"/>
      <c r="O71" s="53"/>
      <c r="P71" s="409"/>
      <c r="Q71" s="413"/>
    </row>
    <row r="72" spans="1:17" ht="14.5" x14ac:dyDescent="0.35">
      <c r="A72" s="40">
        <v>1</v>
      </c>
      <c r="B72" s="46" t="s">
        <v>584</v>
      </c>
      <c r="C72" s="209" t="s">
        <v>585</v>
      </c>
      <c r="D72" s="210" t="s">
        <v>566</v>
      </c>
      <c r="E72" s="215" t="s">
        <v>23</v>
      </c>
      <c r="F72" s="108" t="s">
        <v>101</v>
      </c>
      <c r="G72" s="222">
        <v>1128963648</v>
      </c>
      <c r="H72" s="213">
        <v>45200</v>
      </c>
      <c r="I72" s="213">
        <v>45747</v>
      </c>
      <c r="J72" s="16">
        <f>I72-H72</f>
        <v>547</v>
      </c>
      <c r="K72" s="70">
        <v>45170</v>
      </c>
      <c r="L72" s="213">
        <v>45199</v>
      </c>
      <c r="M72" s="108" t="s">
        <v>25</v>
      </c>
      <c r="N72" s="71">
        <v>0.6</v>
      </c>
      <c r="O72" s="52">
        <f>N72*G72</f>
        <v>677378188.79999995</v>
      </c>
      <c r="P72" s="409"/>
      <c r="Q72" s="413"/>
    </row>
    <row r="73" spans="1:17" ht="14.5" x14ac:dyDescent="0.35">
      <c r="A73" s="40"/>
      <c r="B73" s="46"/>
      <c r="C73" s="214"/>
      <c r="D73" s="436"/>
      <c r="E73" s="215"/>
      <c r="F73" s="108"/>
      <c r="G73" s="216"/>
      <c r="H73" s="218"/>
      <c r="I73" s="218"/>
      <c r="J73" s="16"/>
      <c r="K73" s="70"/>
      <c r="L73" s="218"/>
      <c r="M73" s="108"/>
      <c r="N73" s="71"/>
      <c r="O73" s="52"/>
      <c r="P73" s="409"/>
      <c r="Q73" s="413"/>
    </row>
    <row r="74" spans="1:17" ht="14.5" x14ac:dyDescent="0.35">
      <c r="A74" s="40"/>
      <c r="B74" s="46"/>
      <c r="C74" s="446" t="s">
        <v>586</v>
      </c>
      <c r="D74" s="436"/>
      <c r="E74" s="215"/>
      <c r="F74" s="108"/>
      <c r="G74" s="216"/>
      <c r="H74" s="218"/>
      <c r="I74" s="218"/>
      <c r="J74" s="16"/>
      <c r="K74" s="70"/>
      <c r="L74" s="218"/>
      <c r="M74" s="108"/>
      <c r="N74" s="71"/>
      <c r="O74" s="52"/>
      <c r="P74" s="409"/>
      <c r="Q74" s="413"/>
    </row>
    <row r="75" spans="1:17" ht="29" x14ac:dyDescent="0.35">
      <c r="A75" s="40">
        <v>2</v>
      </c>
      <c r="B75" s="46" t="s">
        <v>587</v>
      </c>
      <c r="C75" s="214" t="s">
        <v>588</v>
      </c>
      <c r="D75" s="210" t="s">
        <v>566</v>
      </c>
      <c r="E75" s="215" t="s">
        <v>23</v>
      </c>
      <c r="F75" s="108" t="s">
        <v>101</v>
      </c>
      <c r="G75" s="216">
        <v>326674182</v>
      </c>
      <c r="H75" s="217">
        <v>45200</v>
      </c>
      <c r="I75" s="217">
        <v>45747</v>
      </c>
      <c r="J75" s="16">
        <f>I75-H75</f>
        <v>547</v>
      </c>
      <c r="K75" s="70">
        <v>45170</v>
      </c>
      <c r="L75" s="217">
        <v>45199</v>
      </c>
      <c r="M75" s="108" t="s">
        <v>25</v>
      </c>
      <c r="N75" s="71">
        <v>0.6</v>
      </c>
      <c r="O75" s="52">
        <f>N75*G75</f>
        <v>196004509.19999999</v>
      </c>
      <c r="P75" s="409"/>
      <c r="Q75" s="413"/>
    </row>
    <row r="76" spans="1:17" ht="14.5" x14ac:dyDescent="0.35">
      <c r="A76" s="40"/>
      <c r="B76" s="46"/>
      <c r="C76" s="214"/>
      <c r="D76" s="436"/>
      <c r="E76" s="215"/>
      <c r="F76" s="108"/>
      <c r="G76" s="216"/>
      <c r="H76" s="218"/>
      <c r="I76" s="218"/>
      <c r="J76" s="16"/>
      <c r="K76" s="70"/>
      <c r="L76" s="218"/>
      <c r="M76" s="108"/>
      <c r="N76" s="71"/>
      <c r="O76" s="52"/>
      <c r="P76" s="409"/>
      <c r="Q76" s="413"/>
    </row>
    <row r="77" spans="1:17" ht="14.5" x14ac:dyDescent="0.35">
      <c r="A77" s="40"/>
      <c r="B77" s="46"/>
      <c r="C77" s="446" t="s">
        <v>589</v>
      </c>
      <c r="D77" s="436"/>
      <c r="E77" s="215"/>
      <c r="F77" s="108"/>
      <c r="G77" s="216"/>
      <c r="H77" s="218"/>
      <c r="I77" s="218"/>
      <c r="J77" s="16"/>
      <c r="K77" s="70"/>
      <c r="L77" s="218"/>
      <c r="M77" s="108"/>
      <c r="N77" s="71"/>
      <c r="O77" s="52"/>
      <c r="P77" s="409"/>
      <c r="Q77" s="413"/>
    </row>
    <row r="78" spans="1:17" ht="14.5" x14ac:dyDescent="0.35">
      <c r="A78" s="40">
        <v>1</v>
      </c>
      <c r="B78" s="46" t="s">
        <v>590</v>
      </c>
      <c r="C78" s="214" t="s">
        <v>591</v>
      </c>
      <c r="D78" s="210" t="s">
        <v>566</v>
      </c>
      <c r="E78" s="215" t="s">
        <v>23</v>
      </c>
      <c r="F78" s="108" t="s">
        <v>101</v>
      </c>
      <c r="G78" s="216">
        <v>401521604</v>
      </c>
      <c r="H78" s="218">
        <v>45108</v>
      </c>
      <c r="I78" s="218">
        <v>45657</v>
      </c>
      <c r="J78" s="16">
        <f>I78-H78</f>
        <v>549</v>
      </c>
      <c r="K78" s="70">
        <v>45078</v>
      </c>
      <c r="L78" s="218">
        <v>45107</v>
      </c>
      <c r="M78" s="108" t="s">
        <v>25</v>
      </c>
      <c r="N78" s="71">
        <v>0.6</v>
      </c>
      <c r="O78" s="52">
        <f>N78*G78</f>
        <v>240912962.40000001</v>
      </c>
      <c r="P78" s="409"/>
      <c r="Q78" s="413"/>
    </row>
    <row r="79" spans="1:17" ht="29" x14ac:dyDescent="0.35">
      <c r="A79" s="40">
        <v>2</v>
      </c>
      <c r="B79" s="46" t="s">
        <v>592</v>
      </c>
      <c r="C79" s="214" t="s">
        <v>593</v>
      </c>
      <c r="D79" s="210" t="s">
        <v>566</v>
      </c>
      <c r="E79" s="215" t="s">
        <v>23</v>
      </c>
      <c r="F79" s="108" t="s">
        <v>101</v>
      </c>
      <c r="G79" s="216">
        <v>1304028773</v>
      </c>
      <c r="H79" s="218">
        <v>45200</v>
      </c>
      <c r="I79" s="218">
        <v>45747</v>
      </c>
      <c r="J79" s="16">
        <f>I79-H79</f>
        <v>547</v>
      </c>
      <c r="K79" s="70">
        <v>45170</v>
      </c>
      <c r="L79" s="217">
        <v>45199</v>
      </c>
      <c r="M79" s="108" t="s">
        <v>25</v>
      </c>
      <c r="N79" s="71">
        <v>0.6</v>
      </c>
      <c r="O79" s="52">
        <f>N79*G79</f>
        <v>782417263.79999995</v>
      </c>
      <c r="P79" s="409"/>
      <c r="Q79" s="413"/>
    </row>
    <row r="80" spans="1:17" ht="14.5" x14ac:dyDescent="0.35">
      <c r="A80" s="40"/>
      <c r="B80" s="46"/>
      <c r="C80" s="209"/>
      <c r="D80" s="210"/>
      <c r="E80" s="40"/>
      <c r="F80" s="40"/>
      <c r="G80" s="358"/>
      <c r="H80" s="49"/>
      <c r="I80" s="49"/>
      <c r="J80" s="16"/>
      <c r="K80" s="70"/>
      <c r="L80" s="437"/>
      <c r="M80" s="39"/>
      <c r="N80" s="71"/>
      <c r="O80" s="52"/>
      <c r="P80" s="409"/>
      <c r="Q80" s="413"/>
    </row>
    <row r="81" spans="1:17" ht="14.5" x14ac:dyDescent="0.35">
      <c r="A81" s="40"/>
      <c r="B81" s="46"/>
      <c r="C81" s="446" t="s">
        <v>594</v>
      </c>
      <c r="D81" s="438"/>
      <c r="E81" s="39"/>
      <c r="F81" s="211"/>
      <c r="G81" s="222"/>
      <c r="H81" s="217"/>
      <c r="I81" s="217"/>
      <c r="J81" s="16"/>
      <c r="K81" s="70"/>
      <c r="L81" s="276"/>
      <c r="M81" s="211"/>
      <c r="N81" s="431"/>
      <c r="O81" s="52"/>
      <c r="P81" s="409"/>
      <c r="Q81" s="413"/>
    </row>
    <row r="82" spans="1:17" ht="29" x14ac:dyDescent="0.35">
      <c r="A82" s="40">
        <v>1</v>
      </c>
      <c r="B82" s="46" t="s">
        <v>595</v>
      </c>
      <c r="C82" s="715" t="s">
        <v>596</v>
      </c>
      <c r="D82" s="210" t="s">
        <v>566</v>
      </c>
      <c r="E82" s="215" t="s">
        <v>23</v>
      </c>
      <c r="F82" s="108" t="s">
        <v>101</v>
      </c>
      <c r="G82" s="222">
        <v>648354152</v>
      </c>
      <c r="H82" s="218">
        <v>45200</v>
      </c>
      <c r="I82" s="218">
        <v>45688</v>
      </c>
      <c r="J82" s="16">
        <f>I82-H82</f>
        <v>488</v>
      </c>
      <c r="K82" s="70">
        <v>45170</v>
      </c>
      <c r="L82" s="217">
        <v>45199</v>
      </c>
      <c r="M82" s="108" t="s">
        <v>25</v>
      </c>
      <c r="N82" s="71">
        <v>0.6</v>
      </c>
      <c r="O82" s="52">
        <f>N82*G82</f>
        <v>389012491.19999999</v>
      </c>
      <c r="P82" s="409"/>
      <c r="Q82" s="413"/>
    </row>
    <row r="83" spans="1:17" ht="14.5" x14ac:dyDescent="0.35">
      <c r="A83" s="40"/>
      <c r="B83" s="46"/>
      <c r="C83" s="447"/>
      <c r="D83" s="440"/>
      <c r="E83" s="215"/>
      <c r="F83" s="108"/>
      <c r="G83" s="222"/>
      <c r="H83" s="218"/>
      <c r="I83" s="218"/>
      <c r="J83" s="16"/>
      <c r="K83" s="70"/>
      <c r="L83" s="218"/>
      <c r="M83" s="108"/>
      <c r="N83" s="115"/>
      <c r="O83" s="52"/>
      <c r="P83" s="409"/>
      <c r="Q83" s="413"/>
    </row>
    <row r="84" spans="1:17" ht="14.5" x14ac:dyDescent="0.35">
      <c r="A84" s="40"/>
      <c r="B84" s="46"/>
      <c r="C84" s="446" t="s">
        <v>597</v>
      </c>
      <c r="D84" s="436"/>
      <c r="E84" s="215"/>
      <c r="F84" s="108"/>
      <c r="G84" s="216"/>
      <c r="H84" s="218"/>
      <c r="I84" s="218"/>
      <c r="J84" s="16"/>
      <c r="K84" s="70"/>
      <c r="L84" s="221"/>
      <c r="M84" s="108"/>
      <c r="N84" s="115"/>
      <c r="O84" s="52"/>
      <c r="P84" s="409"/>
      <c r="Q84" s="413"/>
    </row>
    <row r="85" spans="1:17" ht="29" x14ac:dyDescent="0.35">
      <c r="A85" s="40">
        <v>1</v>
      </c>
      <c r="B85" s="46" t="s">
        <v>598</v>
      </c>
      <c r="C85" s="712" t="s">
        <v>599</v>
      </c>
      <c r="D85" s="210" t="s">
        <v>566</v>
      </c>
      <c r="E85" s="215" t="s">
        <v>23</v>
      </c>
      <c r="F85" s="108" t="s">
        <v>101</v>
      </c>
      <c r="G85" s="216">
        <v>586687884</v>
      </c>
      <c r="H85" s="218">
        <v>45200</v>
      </c>
      <c r="I85" s="218">
        <v>45747</v>
      </c>
      <c r="J85" s="16">
        <f>I85-H85</f>
        <v>547</v>
      </c>
      <c r="K85" s="70">
        <v>45170</v>
      </c>
      <c r="L85" s="221">
        <v>45199</v>
      </c>
      <c r="M85" s="108" t="s">
        <v>25</v>
      </c>
      <c r="N85" s="71">
        <v>0.6</v>
      </c>
      <c r="O85" s="52">
        <f>N85*G85</f>
        <v>352012730.39999998</v>
      </c>
      <c r="P85" s="409"/>
      <c r="Q85" s="413"/>
    </row>
    <row r="86" spans="1:17" ht="14.5" x14ac:dyDescent="0.35">
      <c r="A86" s="40"/>
      <c r="B86" s="46"/>
      <c r="C86" s="171"/>
      <c r="D86" s="440"/>
      <c r="E86" s="215"/>
      <c r="F86" s="108"/>
      <c r="G86" s="222"/>
      <c r="H86" s="218"/>
      <c r="I86" s="218"/>
      <c r="J86" s="16"/>
      <c r="K86" s="70"/>
      <c r="L86" s="218"/>
      <c r="M86" s="108"/>
      <c r="N86" s="115"/>
      <c r="O86" s="52"/>
      <c r="P86" s="409"/>
      <c r="Q86" s="413"/>
    </row>
    <row r="87" spans="1:17" ht="29" x14ac:dyDescent="0.35">
      <c r="A87" s="348" t="s">
        <v>6</v>
      </c>
      <c r="B87" s="348" t="s">
        <v>91</v>
      </c>
      <c r="C87" s="351" t="s">
        <v>8</v>
      </c>
      <c r="D87" s="348" t="s">
        <v>9</v>
      </c>
      <c r="E87" s="351" t="s">
        <v>10</v>
      </c>
      <c r="F87" s="348" t="s">
        <v>11</v>
      </c>
      <c r="G87" s="349" t="s">
        <v>12</v>
      </c>
      <c r="H87" s="350" t="s">
        <v>13</v>
      </c>
      <c r="I87" s="350" t="s">
        <v>14</v>
      </c>
      <c r="J87" s="351" t="s">
        <v>15</v>
      </c>
      <c r="K87" s="351" t="s">
        <v>16</v>
      </c>
      <c r="L87" s="351" t="s">
        <v>17</v>
      </c>
      <c r="M87" s="351" t="s">
        <v>18</v>
      </c>
      <c r="N87" s="351" t="s">
        <v>19</v>
      </c>
      <c r="O87" s="348" t="s">
        <v>92</v>
      </c>
      <c r="P87" s="409"/>
      <c r="Q87" s="413"/>
    </row>
    <row r="88" spans="1:17" ht="14.5" x14ac:dyDescent="0.35">
      <c r="A88" s="40"/>
      <c r="B88" s="46"/>
      <c r="C88" s="448" t="s">
        <v>600</v>
      </c>
      <c r="D88" s="440"/>
      <c r="E88" s="215"/>
      <c r="F88" s="108"/>
      <c r="G88" s="222"/>
      <c r="H88" s="218"/>
      <c r="I88" s="218"/>
      <c r="J88" s="16"/>
      <c r="K88" s="70"/>
      <c r="L88" s="218"/>
      <c r="M88" s="108"/>
      <c r="N88" s="115"/>
      <c r="O88" s="52"/>
      <c r="P88" s="409"/>
      <c r="Q88" s="413"/>
    </row>
    <row r="89" spans="1:17" ht="29" x14ac:dyDescent="0.35">
      <c r="A89" s="40">
        <v>1</v>
      </c>
      <c r="B89" s="46" t="s">
        <v>601</v>
      </c>
      <c r="C89" s="171" t="s">
        <v>602</v>
      </c>
      <c r="D89" s="210" t="s">
        <v>566</v>
      </c>
      <c r="E89" s="215" t="s">
        <v>23</v>
      </c>
      <c r="F89" s="108" t="s">
        <v>29</v>
      </c>
      <c r="G89" s="222">
        <v>2308282995</v>
      </c>
      <c r="H89" s="223">
        <v>44927</v>
      </c>
      <c r="I89" s="223">
        <v>45291</v>
      </c>
      <c r="J89" s="16">
        <f>I89-H89</f>
        <v>364</v>
      </c>
      <c r="K89" s="70">
        <v>44896</v>
      </c>
      <c r="L89" s="223">
        <v>44926</v>
      </c>
      <c r="M89" s="108" t="s">
        <v>25</v>
      </c>
      <c r="N89" s="71">
        <v>0.6</v>
      </c>
      <c r="O89" s="52">
        <f>N89*G89</f>
        <v>1384969797</v>
      </c>
      <c r="P89" s="409"/>
      <c r="Q89" s="413"/>
    </row>
    <row r="90" spans="1:17" ht="14.5" x14ac:dyDescent="0.35">
      <c r="A90" s="40"/>
      <c r="B90" s="46"/>
      <c r="C90" s="171"/>
      <c r="D90" s="440"/>
      <c r="E90" s="215"/>
      <c r="F90" s="108"/>
      <c r="G90" s="222"/>
      <c r="H90" s="218"/>
      <c r="I90" s="218"/>
      <c r="J90" s="16"/>
      <c r="K90" s="70"/>
      <c r="L90" s="218"/>
      <c r="M90" s="108"/>
      <c r="N90" s="115"/>
      <c r="O90" s="52"/>
      <c r="P90" s="409"/>
      <c r="Q90" s="413"/>
    </row>
    <row r="91" spans="1:17" ht="14.5" x14ac:dyDescent="0.35">
      <c r="A91" s="40"/>
      <c r="B91" s="46"/>
      <c r="C91" s="448" t="s">
        <v>603</v>
      </c>
      <c r="D91" s="440"/>
      <c r="E91" s="215"/>
      <c r="F91" s="108"/>
      <c r="G91" s="216"/>
      <c r="H91" s="218"/>
      <c r="I91" s="218"/>
      <c r="J91" s="16"/>
      <c r="K91" s="70"/>
      <c r="L91" s="218"/>
      <c r="M91" s="108"/>
      <c r="N91" s="115"/>
      <c r="O91" s="52"/>
      <c r="P91" s="409"/>
      <c r="Q91" s="413"/>
    </row>
    <row r="92" spans="1:17" ht="14.5" x14ac:dyDescent="0.35">
      <c r="A92" s="40">
        <v>1</v>
      </c>
      <c r="B92" s="46" t="s">
        <v>604</v>
      </c>
      <c r="C92" s="214" t="s">
        <v>833</v>
      </c>
      <c r="D92" s="210" t="s">
        <v>566</v>
      </c>
      <c r="E92" s="215" t="s">
        <v>23</v>
      </c>
      <c r="F92" s="255" t="s">
        <v>855</v>
      </c>
      <c r="G92" s="216">
        <v>168219523</v>
      </c>
      <c r="H92" s="218">
        <v>44835</v>
      </c>
      <c r="I92" s="218">
        <v>45291</v>
      </c>
      <c r="J92" s="16">
        <f>I92-H92</f>
        <v>456</v>
      </c>
      <c r="K92" s="70">
        <v>44823</v>
      </c>
      <c r="L92" s="223">
        <v>44831</v>
      </c>
      <c r="M92" s="108" t="s">
        <v>25</v>
      </c>
      <c r="N92" s="71">
        <v>0.6</v>
      </c>
      <c r="O92" s="52">
        <f>N92*G92</f>
        <v>100931713.8</v>
      </c>
      <c r="P92" s="409"/>
      <c r="Q92" s="413"/>
    </row>
    <row r="93" spans="1:17" ht="14.5" x14ac:dyDescent="0.35">
      <c r="A93" s="40">
        <v>2</v>
      </c>
      <c r="B93" s="46" t="s">
        <v>605</v>
      </c>
      <c r="C93" s="214" t="s">
        <v>606</v>
      </c>
      <c r="D93" s="210" t="s">
        <v>566</v>
      </c>
      <c r="E93" s="215" t="s">
        <v>23</v>
      </c>
      <c r="F93" s="108" t="s">
        <v>29</v>
      </c>
      <c r="G93" s="441">
        <v>3705078574</v>
      </c>
      <c r="H93" s="218">
        <v>45200</v>
      </c>
      <c r="I93" s="218">
        <v>45565</v>
      </c>
      <c r="J93" s="16">
        <f>I93-H93</f>
        <v>365</v>
      </c>
      <c r="K93" s="70">
        <v>45170</v>
      </c>
      <c r="L93" s="218">
        <v>45199</v>
      </c>
      <c r="M93" s="108" t="s">
        <v>25</v>
      </c>
      <c r="N93" s="71">
        <v>0.6</v>
      </c>
      <c r="O93" s="52">
        <f>N93*G93</f>
        <v>2223047144.4000001</v>
      </c>
      <c r="P93" s="409"/>
      <c r="Q93" s="413"/>
    </row>
    <row r="94" spans="1:17" ht="14.5" x14ac:dyDescent="0.35">
      <c r="A94" s="40"/>
      <c r="B94" s="46"/>
      <c r="C94" s="214"/>
      <c r="D94" s="436"/>
      <c r="E94" s="215"/>
      <c r="F94" s="108"/>
      <c r="G94" s="216"/>
      <c r="H94" s="218"/>
      <c r="I94" s="218"/>
      <c r="J94" s="16"/>
      <c r="K94" s="70"/>
      <c r="L94" s="218"/>
      <c r="M94" s="108"/>
      <c r="N94" s="115"/>
      <c r="O94" s="52"/>
      <c r="P94" s="409"/>
      <c r="Q94" s="413"/>
    </row>
    <row r="95" spans="1:17" ht="14.5" x14ac:dyDescent="0.35">
      <c r="A95" s="40"/>
      <c r="B95" s="46"/>
      <c r="C95" s="446" t="s">
        <v>607</v>
      </c>
      <c r="D95" s="436"/>
      <c r="E95" s="215"/>
      <c r="F95" s="108"/>
      <c r="G95" s="216"/>
      <c r="H95" s="218"/>
      <c r="I95" s="218"/>
      <c r="J95" s="16"/>
      <c r="K95" s="70"/>
      <c r="L95" s="218"/>
      <c r="M95" s="108"/>
      <c r="N95" s="115"/>
      <c r="O95" s="52"/>
      <c r="P95" s="409"/>
      <c r="Q95" s="413"/>
    </row>
    <row r="96" spans="1:17" ht="48" customHeight="1" x14ac:dyDescent="0.35">
      <c r="A96" s="16">
        <v>1</v>
      </c>
      <c r="B96" s="68" t="s">
        <v>608</v>
      </c>
      <c r="C96" s="214" t="s">
        <v>609</v>
      </c>
      <c r="D96" s="47" t="s">
        <v>566</v>
      </c>
      <c r="E96" s="224" t="s">
        <v>23</v>
      </c>
      <c r="F96" s="225" t="s">
        <v>101</v>
      </c>
      <c r="G96" s="226">
        <v>1722918739</v>
      </c>
      <c r="H96" s="227">
        <v>45017</v>
      </c>
      <c r="I96" s="227">
        <v>45382</v>
      </c>
      <c r="J96" s="16">
        <f>I96-H96</f>
        <v>365</v>
      </c>
      <c r="K96" s="70">
        <v>44986</v>
      </c>
      <c r="L96" s="227">
        <v>45016</v>
      </c>
      <c r="M96" s="225" t="s">
        <v>25</v>
      </c>
      <c r="N96" s="432">
        <v>0.6</v>
      </c>
      <c r="O96" s="229">
        <f>N96*G96</f>
        <v>1033751243.4</v>
      </c>
      <c r="P96" s="409"/>
      <c r="Q96" s="413"/>
    </row>
    <row r="97" spans="1:17" ht="14.5" x14ac:dyDescent="0.35">
      <c r="A97" s="40"/>
      <c r="B97" s="46"/>
      <c r="C97" s="214"/>
      <c r="D97" s="436"/>
      <c r="E97" s="215"/>
      <c r="F97" s="108"/>
      <c r="G97" s="216"/>
      <c r="H97" s="218"/>
      <c r="I97" s="218"/>
      <c r="J97" s="16"/>
      <c r="K97" s="70"/>
      <c r="L97" s="218"/>
      <c r="M97" s="108"/>
      <c r="N97" s="115"/>
      <c r="O97" s="52"/>
      <c r="P97" s="409"/>
      <c r="Q97" s="413"/>
    </row>
    <row r="98" spans="1:17" ht="14.5" x14ac:dyDescent="0.35">
      <c r="A98" s="40"/>
      <c r="B98" s="46"/>
      <c r="C98" s="446" t="s">
        <v>610</v>
      </c>
      <c r="D98" s="436"/>
      <c r="E98" s="215"/>
      <c r="F98" s="108"/>
      <c r="G98" s="216"/>
      <c r="H98" s="218"/>
      <c r="I98" s="218"/>
      <c r="J98" s="16"/>
      <c r="K98" s="70"/>
      <c r="L98" s="221"/>
      <c r="M98" s="108"/>
      <c r="N98" s="115"/>
      <c r="O98" s="52"/>
      <c r="P98" s="409"/>
      <c r="Q98" s="413"/>
    </row>
    <row r="99" spans="1:17" ht="14.5" x14ac:dyDescent="0.35">
      <c r="A99" s="40">
        <v>1</v>
      </c>
      <c r="B99" s="46" t="s">
        <v>611</v>
      </c>
      <c r="C99" s="171" t="s">
        <v>612</v>
      </c>
      <c r="D99" s="210" t="s">
        <v>566</v>
      </c>
      <c r="E99" s="215" t="s">
        <v>23</v>
      </c>
      <c r="F99" s="108" t="s">
        <v>101</v>
      </c>
      <c r="G99" s="216">
        <v>535061063</v>
      </c>
      <c r="H99" s="218">
        <v>45108</v>
      </c>
      <c r="I99" s="218">
        <v>45657</v>
      </c>
      <c r="J99" s="16">
        <f>I99-H99</f>
        <v>549</v>
      </c>
      <c r="K99" s="70">
        <v>45078</v>
      </c>
      <c r="L99" s="218">
        <v>45107</v>
      </c>
      <c r="M99" s="108" t="s">
        <v>25</v>
      </c>
      <c r="N99" s="71">
        <v>0.6</v>
      </c>
      <c r="O99" s="52">
        <f>N99*G99</f>
        <v>321036637.80000001</v>
      </c>
      <c r="P99" s="409"/>
      <c r="Q99" s="413"/>
    </row>
    <row r="100" spans="1:17" ht="14.5" x14ac:dyDescent="0.35">
      <c r="A100" s="40"/>
      <c r="B100" s="46"/>
      <c r="C100" s="447"/>
      <c r="D100" s="436"/>
      <c r="E100" s="215"/>
      <c r="F100" s="108"/>
      <c r="G100" s="216"/>
      <c r="H100" s="218"/>
      <c r="I100" s="218"/>
      <c r="J100" s="16"/>
      <c r="K100" s="70"/>
      <c r="L100" s="218"/>
      <c r="M100" s="108"/>
      <c r="N100" s="115"/>
      <c r="O100" s="52"/>
      <c r="P100" s="409"/>
      <c r="Q100" s="413"/>
    </row>
    <row r="101" spans="1:17" ht="14.5" x14ac:dyDescent="0.35">
      <c r="A101" s="40"/>
      <c r="B101" s="46"/>
      <c r="C101" s="446" t="s">
        <v>613</v>
      </c>
      <c r="D101" s="436"/>
      <c r="E101" s="215"/>
      <c r="F101" s="108"/>
      <c r="G101" s="216"/>
      <c r="H101" s="218"/>
      <c r="I101" s="218"/>
      <c r="J101" s="16"/>
      <c r="K101" s="70"/>
      <c r="L101" s="218"/>
      <c r="M101" s="108"/>
      <c r="N101" s="115"/>
      <c r="O101" s="52"/>
      <c r="P101" s="409"/>
      <c r="Q101" s="413"/>
    </row>
    <row r="102" spans="1:17" ht="14.5" x14ac:dyDescent="0.35">
      <c r="A102" s="40">
        <v>1</v>
      </c>
      <c r="B102" s="46" t="s">
        <v>614</v>
      </c>
      <c r="C102" s="214" t="s">
        <v>615</v>
      </c>
      <c r="D102" s="210" t="s">
        <v>566</v>
      </c>
      <c r="E102" s="215" t="s">
        <v>23</v>
      </c>
      <c r="F102" s="108" t="s">
        <v>101</v>
      </c>
      <c r="G102" s="216">
        <v>464365262</v>
      </c>
      <c r="H102" s="218">
        <v>45108</v>
      </c>
      <c r="I102" s="218">
        <v>45657</v>
      </c>
      <c r="J102" s="16">
        <f>I102-H102</f>
        <v>549</v>
      </c>
      <c r="K102" s="70">
        <v>45078</v>
      </c>
      <c r="L102" s="218">
        <v>45107</v>
      </c>
      <c r="M102" s="108" t="s">
        <v>25</v>
      </c>
      <c r="N102" s="71">
        <v>0.6</v>
      </c>
      <c r="O102" s="52">
        <f>N102*G102</f>
        <v>278619157.19999999</v>
      </c>
      <c r="P102" s="409"/>
      <c r="Q102" s="413"/>
    </row>
    <row r="103" spans="1:17" ht="14.5" x14ac:dyDescent="0.35">
      <c r="A103" s="40"/>
      <c r="B103" s="46"/>
      <c r="C103" s="214"/>
      <c r="D103" s="436"/>
      <c r="E103" s="215"/>
      <c r="F103" s="108"/>
      <c r="G103" s="216"/>
      <c r="H103" s="218"/>
      <c r="I103" s="218"/>
      <c r="J103" s="16"/>
      <c r="K103" s="70"/>
      <c r="L103" s="221"/>
      <c r="M103" s="108"/>
      <c r="N103" s="115"/>
      <c r="O103" s="52"/>
      <c r="P103" s="409"/>
      <c r="Q103" s="413"/>
    </row>
    <row r="104" spans="1:17" ht="14.5" x14ac:dyDescent="0.35">
      <c r="A104" s="40"/>
      <c r="B104" s="46"/>
      <c r="C104" s="446" t="s">
        <v>616</v>
      </c>
      <c r="D104" s="436"/>
      <c r="E104" s="215"/>
      <c r="F104" s="108"/>
      <c r="G104" s="216"/>
      <c r="H104" s="218"/>
      <c r="I104" s="218"/>
      <c r="J104" s="16"/>
      <c r="K104" s="70"/>
      <c r="L104" s="218"/>
      <c r="M104" s="108"/>
      <c r="N104" s="115"/>
      <c r="O104" s="52"/>
      <c r="P104" s="409"/>
      <c r="Q104" s="413"/>
    </row>
    <row r="105" spans="1:17" ht="14.5" x14ac:dyDescent="0.35">
      <c r="A105" s="40">
        <v>1</v>
      </c>
      <c r="B105" s="46" t="s">
        <v>617</v>
      </c>
      <c r="C105" s="209" t="s">
        <v>618</v>
      </c>
      <c r="D105" s="355" t="s">
        <v>619</v>
      </c>
      <c r="E105" s="215" t="s">
        <v>23</v>
      </c>
      <c r="F105" s="108" t="s">
        <v>101</v>
      </c>
      <c r="G105" s="222">
        <v>955651098</v>
      </c>
      <c r="H105" s="223">
        <v>44927</v>
      </c>
      <c r="I105" s="223">
        <v>45657</v>
      </c>
      <c r="J105" s="16">
        <f>I105-H105</f>
        <v>730</v>
      </c>
      <c r="K105" s="70">
        <v>44896</v>
      </c>
      <c r="L105" s="223">
        <v>44926</v>
      </c>
      <c r="M105" s="108" t="s">
        <v>25</v>
      </c>
      <c r="N105" s="71">
        <v>0.6</v>
      </c>
      <c r="O105" s="52">
        <f>N105*G105</f>
        <v>573390658.79999995</v>
      </c>
      <c r="P105" s="409"/>
      <c r="Q105" s="413"/>
    </row>
    <row r="106" spans="1:17" ht="14.5" x14ac:dyDescent="0.35">
      <c r="A106" s="40"/>
      <c r="B106" s="46"/>
      <c r="C106" s="449"/>
      <c r="D106" s="436"/>
      <c r="E106" s="215"/>
      <c r="F106" s="108"/>
      <c r="G106" s="216"/>
      <c r="H106" s="218"/>
      <c r="I106" s="218"/>
      <c r="J106" s="16"/>
      <c r="K106" s="70"/>
      <c r="L106" s="218"/>
      <c r="M106" s="108"/>
      <c r="N106" s="115"/>
      <c r="O106" s="52"/>
      <c r="P106" s="409"/>
      <c r="Q106" s="413"/>
    </row>
    <row r="107" spans="1:17" ht="29" x14ac:dyDescent="0.35">
      <c r="A107" s="348" t="s">
        <v>6</v>
      </c>
      <c r="B107" s="348" t="s">
        <v>91</v>
      </c>
      <c r="C107" s="351" t="s">
        <v>8</v>
      </c>
      <c r="D107" s="348" t="s">
        <v>9</v>
      </c>
      <c r="E107" s="351" t="s">
        <v>10</v>
      </c>
      <c r="F107" s="348" t="s">
        <v>11</v>
      </c>
      <c r="G107" s="349" t="s">
        <v>12</v>
      </c>
      <c r="H107" s="350" t="s">
        <v>13</v>
      </c>
      <c r="I107" s="350" t="s">
        <v>14</v>
      </c>
      <c r="J107" s="351" t="s">
        <v>15</v>
      </c>
      <c r="K107" s="351" t="s">
        <v>16</v>
      </c>
      <c r="L107" s="351" t="s">
        <v>17</v>
      </c>
      <c r="M107" s="351" t="s">
        <v>18</v>
      </c>
      <c r="N107" s="351" t="s">
        <v>19</v>
      </c>
      <c r="O107" s="348" t="s">
        <v>92</v>
      </c>
      <c r="P107" s="409"/>
      <c r="Q107" s="413"/>
    </row>
    <row r="108" spans="1:17" ht="14.5" x14ac:dyDescent="0.35">
      <c r="A108" s="40"/>
      <c r="B108" s="46"/>
      <c r="C108" s="450" t="s">
        <v>620</v>
      </c>
      <c r="D108" s="436"/>
      <c r="E108" s="215"/>
      <c r="F108" s="108"/>
      <c r="G108" s="442"/>
      <c r="H108" s="218"/>
      <c r="I108" s="218"/>
      <c r="J108" s="16"/>
      <c r="K108" s="70"/>
      <c r="L108" s="218"/>
      <c r="M108" s="108"/>
      <c r="N108" s="115"/>
      <c r="O108" s="52"/>
      <c r="P108" s="409"/>
      <c r="Q108" s="413"/>
    </row>
    <row r="109" spans="1:17" ht="14.5" x14ac:dyDescent="0.35">
      <c r="A109" s="40">
        <v>1</v>
      </c>
      <c r="B109" s="46" t="s">
        <v>621</v>
      </c>
      <c r="C109" s="214" t="s">
        <v>622</v>
      </c>
      <c r="D109" s="210" t="s">
        <v>566</v>
      </c>
      <c r="E109" s="215" t="s">
        <v>23</v>
      </c>
      <c r="F109" s="108" t="s">
        <v>101</v>
      </c>
      <c r="G109" s="442">
        <v>258389941</v>
      </c>
      <c r="H109" s="218">
        <v>45108</v>
      </c>
      <c r="I109" s="218">
        <v>45657</v>
      </c>
      <c r="J109" s="16">
        <f>I109-H109</f>
        <v>549</v>
      </c>
      <c r="K109" s="70">
        <v>45078</v>
      </c>
      <c r="L109" s="218">
        <v>45107</v>
      </c>
      <c r="M109" s="108" t="s">
        <v>25</v>
      </c>
      <c r="N109" s="71">
        <v>0.6</v>
      </c>
      <c r="O109" s="52">
        <f>N109*G109</f>
        <v>155033964.59999999</v>
      </c>
      <c r="P109" s="409"/>
      <c r="Q109" s="413"/>
    </row>
    <row r="110" spans="1:17" ht="14.5" x14ac:dyDescent="0.35">
      <c r="A110" s="40"/>
      <c r="B110" s="46"/>
      <c r="C110" s="171"/>
      <c r="D110" s="436"/>
      <c r="E110" s="215"/>
      <c r="F110" s="108"/>
      <c r="G110" s="216"/>
      <c r="H110" s="218"/>
      <c r="I110" s="218"/>
      <c r="J110" s="16"/>
      <c r="K110" s="70"/>
      <c r="L110" s="218"/>
      <c r="M110" s="177"/>
      <c r="N110" s="115"/>
      <c r="O110" s="52"/>
      <c r="P110" s="409"/>
      <c r="Q110" s="413"/>
    </row>
    <row r="111" spans="1:17" ht="14.5" x14ac:dyDescent="0.35">
      <c r="A111" s="40"/>
      <c r="B111" s="46"/>
      <c r="C111" s="446" t="s">
        <v>623</v>
      </c>
      <c r="D111" s="443"/>
      <c r="E111" s="215"/>
      <c r="F111" s="108"/>
      <c r="G111" s="216"/>
      <c r="H111" s="218"/>
      <c r="I111" s="218"/>
      <c r="J111" s="16"/>
      <c r="K111" s="70"/>
      <c r="L111" s="223"/>
      <c r="M111" s="177"/>
      <c r="N111" s="115"/>
      <c r="O111" s="52"/>
      <c r="P111" s="409"/>
      <c r="Q111" s="413"/>
    </row>
    <row r="112" spans="1:17" ht="29" x14ac:dyDescent="0.35">
      <c r="A112" s="40">
        <v>1</v>
      </c>
      <c r="B112" s="46" t="s">
        <v>624</v>
      </c>
      <c r="C112" s="214" t="s">
        <v>625</v>
      </c>
      <c r="D112" s="210" t="s">
        <v>566</v>
      </c>
      <c r="E112" s="215" t="s">
        <v>23</v>
      </c>
      <c r="F112" s="108" t="s">
        <v>101</v>
      </c>
      <c r="G112" s="216">
        <v>437444255</v>
      </c>
      <c r="H112" s="218">
        <v>45108</v>
      </c>
      <c r="I112" s="218">
        <v>45657</v>
      </c>
      <c r="J112" s="16">
        <f>I112-H112</f>
        <v>549</v>
      </c>
      <c r="K112" s="70">
        <v>45078</v>
      </c>
      <c r="L112" s="218">
        <v>45107</v>
      </c>
      <c r="M112" s="108" t="s">
        <v>25</v>
      </c>
      <c r="N112" s="71">
        <v>0.6</v>
      </c>
      <c r="O112" s="52">
        <f>N112*G112</f>
        <v>262466553</v>
      </c>
      <c r="P112" s="409"/>
      <c r="Q112" s="413"/>
    </row>
    <row r="113" spans="1:17" ht="14.5" x14ac:dyDescent="0.35">
      <c r="A113" s="40"/>
      <c r="B113" s="46"/>
      <c r="C113" s="214"/>
      <c r="D113" s="436"/>
      <c r="E113" s="215"/>
      <c r="F113" s="108"/>
      <c r="G113" s="216"/>
      <c r="H113" s="218"/>
      <c r="I113" s="218"/>
      <c r="J113" s="16"/>
      <c r="K113" s="70"/>
      <c r="L113" s="218"/>
      <c r="M113" s="108"/>
      <c r="N113" s="115"/>
      <c r="O113" s="52"/>
      <c r="P113" s="409"/>
      <c r="Q113" s="413"/>
    </row>
    <row r="114" spans="1:17" ht="14.5" x14ac:dyDescent="0.35">
      <c r="A114" s="40"/>
      <c r="B114" s="46"/>
      <c r="C114" s="446" t="s">
        <v>626</v>
      </c>
      <c r="D114" s="436"/>
      <c r="E114" s="215"/>
      <c r="F114" s="108"/>
      <c r="G114" s="216"/>
      <c r="H114" s="218"/>
      <c r="I114" s="218"/>
      <c r="J114" s="16"/>
      <c r="K114" s="70"/>
      <c r="L114" s="218"/>
      <c r="M114" s="108"/>
      <c r="N114" s="115"/>
      <c r="O114" s="52"/>
      <c r="P114" s="409"/>
      <c r="Q114" s="413"/>
    </row>
    <row r="115" spans="1:17" ht="29" x14ac:dyDescent="0.35">
      <c r="A115" s="40">
        <v>1</v>
      </c>
      <c r="B115" s="46" t="s">
        <v>627</v>
      </c>
      <c r="C115" s="171" t="s">
        <v>628</v>
      </c>
      <c r="D115" s="210" t="s">
        <v>566</v>
      </c>
      <c r="E115" s="215" t="s">
        <v>23</v>
      </c>
      <c r="F115" s="108" t="s">
        <v>101</v>
      </c>
      <c r="G115" s="222">
        <v>999265743</v>
      </c>
      <c r="H115" s="223">
        <v>45200</v>
      </c>
      <c r="I115" s="223">
        <v>45565</v>
      </c>
      <c r="J115" s="16">
        <f>I115-H115</f>
        <v>365</v>
      </c>
      <c r="K115" s="70">
        <v>45170</v>
      </c>
      <c r="L115" s="223">
        <v>45199</v>
      </c>
      <c r="M115" s="108" t="s">
        <v>25</v>
      </c>
      <c r="N115" s="71">
        <v>0.6</v>
      </c>
      <c r="O115" s="52">
        <f>N115*G115</f>
        <v>599559445.79999995</v>
      </c>
      <c r="P115" s="409"/>
      <c r="Q115" s="413"/>
    </row>
    <row r="116" spans="1:17" ht="14.5" x14ac:dyDescent="0.35">
      <c r="A116" s="40"/>
      <c r="B116" s="46"/>
      <c r="C116" s="446"/>
      <c r="D116" s="443"/>
      <c r="E116" s="215"/>
      <c r="F116" s="108"/>
      <c r="G116" s="216"/>
      <c r="H116" s="218"/>
      <c r="I116" s="218"/>
      <c r="J116" s="16"/>
      <c r="K116" s="70"/>
      <c r="L116" s="223"/>
      <c r="M116" s="108"/>
      <c r="N116" s="115"/>
      <c r="O116" s="52"/>
      <c r="P116" s="409"/>
      <c r="Q116" s="413"/>
    </row>
    <row r="117" spans="1:17" ht="14.5" x14ac:dyDescent="0.35">
      <c r="A117" s="40"/>
      <c r="B117" s="46"/>
      <c r="C117" s="446" t="s">
        <v>629</v>
      </c>
      <c r="D117" s="436"/>
      <c r="E117" s="215"/>
      <c r="F117" s="108"/>
      <c r="G117" s="216"/>
      <c r="H117" s="218"/>
      <c r="I117" s="218"/>
      <c r="J117" s="16"/>
      <c r="K117" s="70"/>
      <c r="L117" s="218"/>
      <c r="M117" s="108"/>
      <c r="N117" s="115"/>
      <c r="O117" s="52"/>
      <c r="P117" s="409"/>
      <c r="Q117" s="413"/>
    </row>
    <row r="118" spans="1:17" ht="29" x14ac:dyDescent="0.35">
      <c r="A118" s="40">
        <v>1</v>
      </c>
      <c r="B118" s="46" t="s">
        <v>630</v>
      </c>
      <c r="C118" s="214" t="s">
        <v>631</v>
      </c>
      <c r="D118" s="210" t="s">
        <v>566</v>
      </c>
      <c r="E118" s="215" t="s">
        <v>23</v>
      </c>
      <c r="F118" s="108" t="s">
        <v>101</v>
      </c>
      <c r="G118" s="216">
        <v>942378518</v>
      </c>
      <c r="H118" s="218">
        <v>44927</v>
      </c>
      <c r="I118" s="218">
        <v>45657</v>
      </c>
      <c r="J118" s="16">
        <f>I118-H118</f>
        <v>730</v>
      </c>
      <c r="K118" s="70">
        <v>44896</v>
      </c>
      <c r="L118" s="218">
        <v>44926</v>
      </c>
      <c r="M118" s="108" t="s">
        <v>25</v>
      </c>
      <c r="N118" s="71">
        <v>0.6</v>
      </c>
      <c r="O118" s="52">
        <f>N118*G118</f>
        <v>565427110.79999995</v>
      </c>
      <c r="P118" s="409"/>
      <c r="Q118" s="413"/>
    </row>
    <row r="119" spans="1:17" ht="14.5" x14ac:dyDescent="0.35">
      <c r="A119" s="40"/>
      <c r="B119" s="46"/>
      <c r="C119" s="214"/>
      <c r="D119" s="436"/>
      <c r="E119" s="215"/>
      <c r="F119" s="108"/>
      <c r="G119" s="216"/>
      <c r="H119" s="218"/>
      <c r="I119" s="218"/>
      <c r="J119" s="16"/>
      <c r="K119" s="70"/>
      <c r="L119" s="218"/>
      <c r="M119" s="108"/>
      <c r="N119" s="115"/>
      <c r="O119" s="52"/>
      <c r="P119" s="409"/>
      <c r="Q119" s="413"/>
    </row>
    <row r="120" spans="1:17" ht="14.5" x14ac:dyDescent="0.35">
      <c r="A120" s="40"/>
      <c r="B120" s="46"/>
      <c r="C120" s="446" t="s">
        <v>632</v>
      </c>
      <c r="D120" s="436"/>
      <c r="E120" s="215"/>
      <c r="F120" s="108"/>
      <c r="G120" s="216"/>
      <c r="H120" s="218"/>
      <c r="I120" s="218"/>
      <c r="J120" s="16"/>
      <c r="K120" s="70"/>
      <c r="L120" s="218"/>
      <c r="M120" s="108"/>
      <c r="N120" s="115"/>
      <c r="O120" s="52"/>
      <c r="P120" s="409"/>
      <c r="Q120" s="413"/>
    </row>
    <row r="121" spans="1:17" ht="14.5" x14ac:dyDescent="0.35">
      <c r="A121" s="40">
        <v>1</v>
      </c>
      <c r="B121" s="46" t="s">
        <v>633</v>
      </c>
      <c r="C121" s="209" t="s">
        <v>634</v>
      </c>
      <c r="D121" s="210" t="s">
        <v>566</v>
      </c>
      <c r="E121" s="215" t="s">
        <v>23</v>
      </c>
      <c r="F121" s="108" t="s">
        <v>101</v>
      </c>
      <c r="G121" s="222">
        <v>425274376</v>
      </c>
      <c r="H121" s="223">
        <v>45200</v>
      </c>
      <c r="I121" s="223">
        <v>45747</v>
      </c>
      <c r="J121" s="16">
        <f>I121-H121</f>
        <v>547</v>
      </c>
      <c r="K121" s="70">
        <v>45170</v>
      </c>
      <c r="L121" s="223">
        <v>45199</v>
      </c>
      <c r="M121" s="108" t="s">
        <v>25</v>
      </c>
      <c r="N121" s="71">
        <v>0.6</v>
      </c>
      <c r="O121" s="52">
        <f>N121*G121</f>
        <v>255164625.59999999</v>
      </c>
      <c r="P121" s="409"/>
      <c r="Q121" s="413"/>
    </row>
    <row r="122" spans="1:17" ht="14.5" x14ac:dyDescent="0.35">
      <c r="A122" s="794" t="s">
        <v>114</v>
      </c>
      <c r="B122" s="795"/>
      <c r="C122" s="795"/>
      <c r="D122" s="795"/>
      <c r="E122" s="795"/>
      <c r="F122" s="796"/>
      <c r="G122" s="428">
        <f>SUM(G8:G22,G54,G57,G60:G121)</f>
        <v>40976562586</v>
      </c>
      <c r="H122" s="278"/>
      <c r="I122" s="278"/>
      <c r="J122" s="68"/>
      <c r="K122" s="70"/>
      <c r="L122" s="46"/>
      <c r="M122" s="46"/>
      <c r="N122" s="389">
        <f>O122/G122</f>
        <v>0.63792227202634266</v>
      </c>
      <c r="O122" s="337">
        <f>SUM(O60:O121:O57,O54,O8:O22)</f>
        <v>26139861904.690746</v>
      </c>
      <c r="P122" s="409"/>
      <c r="Q122" s="413"/>
    </row>
    <row r="123" spans="1:17" ht="15.75" customHeight="1" x14ac:dyDescent="0.35">
      <c r="A123" s="41"/>
      <c r="B123" s="429" t="s">
        <v>30</v>
      </c>
      <c r="C123" s="231"/>
      <c r="H123" s="328"/>
      <c r="I123" s="328"/>
      <c r="J123" s="231"/>
      <c r="N123" s="411"/>
      <c r="O123" s="413"/>
      <c r="P123" s="409"/>
      <c r="Q123" s="413"/>
    </row>
    <row r="124" spans="1:17" ht="15.75" customHeight="1" x14ac:dyDescent="0.35">
      <c r="A124" s="41"/>
      <c r="B124" s="330" t="s">
        <v>31</v>
      </c>
      <c r="C124" s="231"/>
      <c r="G124" s="413"/>
      <c r="H124" s="328"/>
      <c r="I124" s="328"/>
      <c r="J124" s="231"/>
      <c r="N124" s="411"/>
      <c r="O124" s="413"/>
      <c r="P124" s="409"/>
      <c r="Q124" s="413"/>
    </row>
    <row r="125" spans="1:17" ht="15.75" customHeight="1" x14ac:dyDescent="0.35">
      <c r="A125" s="41"/>
      <c r="B125" s="331" t="s">
        <v>32</v>
      </c>
      <c r="C125" s="231"/>
      <c r="H125" s="328"/>
      <c r="I125" s="328"/>
      <c r="J125" s="231"/>
      <c r="N125" s="411"/>
      <c r="O125" s="413"/>
      <c r="P125" s="409"/>
      <c r="Q125" s="413"/>
    </row>
    <row r="126" spans="1:17" ht="15.75" customHeight="1" x14ac:dyDescent="0.35">
      <c r="A126" s="41"/>
      <c r="B126" s="331" t="s">
        <v>33</v>
      </c>
      <c r="C126" s="231"/>
      <c r="H126" s="328"/>
      <c r="I126" s="328"/>
      <c r="J126" s="231"/>
      <c r="N126" s="411"/>
      <c r="O126" s="413"/>
      <c r="P126" s="409"/>
      <c r="Q126" s="413"/>
    </row>
    <row r="127" spans="1:17" ht="15.75" customHeight="1" x14ac:dyDescent="0.35">
      <c r="A127" s="41"/>
      <c r="B127" s="331" t="s">
        <v>34</v>
      </c>
      <c r="C127" s="231"/>
      <c r="H127" s="328"/>
      <c r="I127" s="328"/>
      <c r="J127" s="231"/>
      <c r="N127" s="411"/>
      <c r="O127" s="413"/>
      <c r="P127" s="409"/>
      <c r="Q127" s="413"/>
    </row>
    <row r="128" spans="1:17" ht="15.75" customHeight="1" x14ac:dyDescent="0.35">
      <c r="A128" s="41"/>
      <c r="B128" s="331" t="s">
        <v>35</v>
      </c>
      <c r="C128" s="231"/>
      <c r="H128" s="328"/>
      <c r="I128" s="328"/>
      <c r="J128" s="231"/>
      <c r="N128" s="411"/>
      <c r="O128" s="413"/>
      <c r="P128" s="409"/>
      <c r="Q128" s="413"/>
    </row>
    <row r="129" spans="1:17" ht="15.75" customHeight="1" x14ac:dyDescent="0.35">
      <c r="A129" s="41"/>
      <c r="B129" s="331" t="s">
        <v>36</v>
      </c>
      <c r="C129" s="231"/>
      <c r="H129" s="328"/>
      <c r="I129" s="328"/>
      <c r="J129" s="231"/>
      <c r="N129" s="411"/>
      <c r="O129" s="413"/>
      <c r="P129" s="409"/>
      <c r="Q129" s="413"/>
    </row>
    <row r="130" spans="1:17" ht="15.75" customHeight="1" x14ac:dyDescent="0.35">
      <c r="A130" s="41"/>
      <c r="B130" s="331" t="s">
        <v>37</v>
      </c>
      <c r="C130" s="231"/>
      <c r="H130" s="328"/>
      <c r="I130" s="328"/>
      <c r="J130" s="231"/>
      <c r="N130" s="411"/>
      <c r="O130" s="413"/>
      <c r="P130" s="409"/>
      <c r="Q130" s="413"/>
    </row>
    <row r="131" spans="1:17" ht="15.75" customHeight="1" x14ac:dyDescent="0.35">
      <c r="A131" s="41"/>
      <c r="B131" s="331" t="s">
        <v>38</v>
      </c>
      <c r="C131" s="231"/>
      <c r="H131" s="328"/>
      <c r="I131" s="328"/>
      <c r="J131" s="231"/>
      <c r="N131" s="411"/>
      <c r="O131" s="413"/>
      <c r="P131" s="409"/>
      <c r="Q131" s="413"/>
    </row>
    <row r="132" spans="1:17" ht="15.75" customHeight="1" x14ac:dyDescent="0.35">
      <c r="A132" s="41"/>
      <c r="B132" s="331" t="s">
        <v>39</v>
      </c>
      <c r="C132" s="231"/>
      <c r="H132" s="328"/>
      <c r="I132" s="328"/>
      <c r="J132" s="231"/>
      <c r="N132" s="411"/>
      <c r="O132" s="413"/>
      <c r="P132" s="409"/>
      <c r="Q132" s="413"/>
    </row>
    <row r="133" spans="1:17" ht="15.75" customHeight="1" x14ac:dyDescent="0.35">
      <c r="A133" s="41"/>
      <c r="B133" s="331" t="s">
        <v>40</v>
      </c>
      <c r="C133" s="231"/>
      <c r="H133" s="328"/>
      <c r="I133" s="328"/>
      <c r="J133" s="231"/>
      <c r="N133" s="411"/>
      <c r="O133" s="413"/>
      <c r="P133" s="409"/>
      <c r="Q133" s="413"/>
    </row>
    <row r="134" spans="1:17" ht="15.75" customHeight="1" x14ac:dyDescent="0.35">
      <c r="A134" s="41"/>
      <c r="C134" s="231"/>
      <c r="H134" s="328"/>
      <c r="I134" s="328"/>
      <c r="J134" s="231"/>
      <c r="N134" s="411"/>
      <c r="O134" s="413"/>
      <c r="P134" s="409"/>
      <c r="Q134" s="413"/>
    </row>
    <row r="135" spans="1:17" ht="15.75" customHeight="1" x14ac:dyDescent="0.35">
      <c r="A135" s="41"/>
      <c r="B135" s="429" t="s">
        <v>41</v>
      </c>
      <c r="C135" s="231"/>
      <c r="H135" s="328"/>
      <c r="I135" s="328"/>
      <c r="J135" s="231"/>
      <c r="N135" s="411"/>
      <c r="O135" s="413"/>
      <c r="P135" s="409"/>
      <c r="Q135" s="413"/>
    </row>
    <row r="136" spans="1:17" ht="15.75" customHeight="1" x14ac:dyDescent="0.35">
      <c r="A136" s="41"/>
      <c r="B136" s="332" t="s">
        <v>42</v>
      </c>
      <c r="C136" s="231"/>
      <c r="H136" s="328"/>
      <c r="I136" s="328"/>
      <c r="J136" s="231"/>
      <c r="N136" s="411"/>
      <c r="O136" s="413"/>
      <c r="P136" s="409"/>
      <c r="Q136" s="413"/>
    </row>
    <row r="137" spans="1:17" ht="15.75" customHeight="1" x14ac:dyDescent="0.35">
      <c r="A137" s="41"/>
      <c r="C137" s="231"/>
      <c r="H137" s="328"/>
      <c r="I137" s="328"/>
      <c r="J137" s="231"/>
      <c r="N137" s="411"/>
      <c r="O137" s="413"/>
      <c r="P137" s="409"/>
      <c r="Q137" s="413"/>
    </row>
    <row r="138" spans="1:17" ht="15.75" customHeight="1" x14ac:dyDescent="0.35">
      <c r="A138" s="41"/>
      <c r="C138" s="231"/>
      <c r="H138" s="328"/>
      <c r="I138" s="328"/>
      <c r="J138" s="231"/>
      <c r="N138" s="411"/>
      <c r="O138" s="413"/>
      <c r="P138" s="409"/>
      <c r="Q138" s="413"/>
    </row>
    <row r="139" spans="1:17" ht="15.75" customHeight="1" x14ac:dyDescent="0.35">
      <c r="A139" s="41"/>
      <c r="C139" s="231"/>
      <c r="H139" s="328"/>
      <c r="I139" s="328"/>
      <c r="J139" s="231"/>
      <c r="N139" s="411"/>
      <c r="O139" s="413"/>
      <c r="P139" s="409"/>
      <c r="Q139" s="413"/>
    </row>
    <row r="140" spans="1:17" ht="15.75" customHeight="1" x14ac:dyDescent="0.35">
      <c r="A140" s="41"/>
      <c r="C140" s="231"/>
      <c r="H140" s="328"/>
      <c r="I140" s="328"/>
      <c r="J140" s="231"/>
      <c r="N140" s="411"/>
      <c r="O140" s="413"/>
      <c r="P140" s="409"/>
      <c r="Q140" s="413"/>
    </row>
    <row r="141" spans="1:17" ht="15.75" customHeight="1" x14ac:dyDescent="0.35">
      <c r="A141" s="41"/>
      <c r="C141" s="231"/>
      <c r="H141" s="328"/>
      <c r="I141" s="328"/>
      <c r="J141" s="231"/>
      <c r="N141" s="411"/>
      <c r="O141" s="413"/>
      <c r="P141" s="409"/>
      <c r="Q141" s="413"/>
    </row>
    <row r="142" spans="1:17" ht="15.75" customHeight="1" x14ac:dyDescent="0.35">
      <c r="A142" s="41"/>
      <c r="C142" s="231"/>
      <c r="H142" s="328"/>
      <c r="I142" s="328"/>
      <c r="J142" s="231"/>
      <c r="N142" s="411"/>
      <c r="O142" s="413"/>
      <c r="P142" s="409"/>
      <c r="Q142" s="413"/>
    </row>
    <row r="143" spans="1:17" ht="15.75" customHeight="1" thickBot="1" x14ac:dyDescent="0.4">
      <c r="A143" s="41"/>
      <c r="C143" s="333"/>
      <c r="D143" s="334"/>
      <c r="H143" s="328"/>
      <c r="I143" s="328"/>
      <c r="J143" s="231"/>
      <c r="N143" s="411"/>
      <c r="O143" s="413"/>
      <c r="P143" s="409"/>
      <c r="Q143" s="413"/>
    </row>
    <row r="144" spans="1:17" ht="15.75" customHeight="1" x14ac:dyDescent="0.35">
      <c r="A144" s="41"/>
      <c r="C144" s="231"/>
      <c r="H144" s="328"/>
      <c r="I144" s="328"/>
      <c r="J144" s="231"/>
      <c r="N144" s="411"/>
      <c r="O144" s="413"/>
      <c r="P144" s="409"/>
      <c r="Q144" s="413"/>
    </row>
    <row r="145" spans="1:17" ht="15.75" customHeight="1" x14ac:dyDescent="0.35">
      <c r="A145" s="41"/>
      <c r="C145" s="231"/>
      <c r="H145" s="328"/>
      <c r="I145" s="328"/>
      <c r="J145" s="231"/>
      <c r="N145" s="411"/>
      <c r="O145" s="413"/>
      <c r="P145" s="409"/>
      <c r="Q145" s="413"/>
    </row>
    <row r="146" spans="1:17" ht="15.75" customHeight="1" x14ac:dyDescent="0.35">
      <c r="A146" s="41"/>
      <c r="C146" s="231"/>
      <c r="H146" s="328"/>
      <c r="I146" s="328"/>
      <c r="J146" s="231"/>
      <c r="N146" s="411"/>
      <c r="O146" s="413"/>
      <c r="P146" s="409"/>
      <c r="Q146" s="413"/>
    </row>
    <row r="147" spans="1:17" ht="15.75" customHeight="1" x14ac:dyDescent="0.35">
      <c r="A147" s="41"/>
      <c r="C147" s="231"/>
      <c r="H147" s="328"/>
      <c r="I147" s="328"/>
      <c r="J147" s="231"/>
      <c r="N147" s="411"/>
      <c r="O147" s="413"/>
      <c r="P147" s="409"/>
      <c r="Q147" s="413"/>
    </row>
    <row r="148" spans="1:17" ht="15.75" customHeight="1" x14ac:dyDescent="0.35">
      <c r="A148" s="41"/>
      <c r="C148" s="231"/>
      <c r="H148" s="328"/>
      <c r="I148" s="328"/>
      <c r="J148" s="231"/>
      <c r="N148" s="411"/>
      <c r="O148" s="413"/>
      <c r="P148" s="409"/>
      <c r="Q148" s="413"/>
    </row>
    <row r="149" spans="1:17" ht="15.75" customHeight="1" x14ac:dyDescent="0.35">
      <c r="A149" s="41"/>
      <c r="C149" s="231"/>
      <c r="H149" s="328"/>
      <c r="I149" s="328"/>
      <c r="J149" s="231"/>
      <c r="N149" s="411"/>
      <c r="O149" s="413"/>
      <c r="P149" s="409"/>
      <c r="Q149" s="413"/>
    </row>
    <row r="150" spans="1:17" ht="15.75" customHeight="1" x14ac:dyDescent="0.35">
      <c r="A150" s="41"/>
      <c r="C150" s="231"/>
      <c r="H150" s="328"/>
      <c r="I150" s="328"/>
      <c r="J150" s="231"/>
      <c r="N150" s="411"/>
      <c r="O150" s="413"/>
      <c r="P150" s="409"/>
      <c r="Q150" s="413"/>
    </row>
    <row r="151" spans="1:17" ht="15.75" customHeight="1" x14ac:dyDescent="0.35">
      <c r="A151" s="41"/>
      <c r="C151" s="231"/>
      <c r="H151" s="328"/>
      <c r="I151" s="328"/>
      <c r="J151" s="231"/>
      <c r="N151" s="411"/>
      <c r="O151" s="413"/>
      <c r="P151" s="409"/>
      <c r="Q151" s="413"/>
    </row>
    <row r="152" spans="1:17" ht="15.75" customHeight="1" x14ac:dyDescent="0.35">
      <c r="A152" s="41"/>
      <c r="C152" s="231"/>
      <c r="H152" s="328"/>
      <c r="I152" s="328"/>
      <c r="J152" s="231"/>
      <c r="N152" s="411"/>
      <c r="O152" s="413"/>
      <c r="P152" s="409"/>
      <c r="Q152" s="413"/>
    </row>
    <row r="153" spans="1:17" ht="15.75" customHeight="1" x14ac:dyDescent="0.35">
      <c r="A153" s="41"/>
      <c r="C153" s="231"/>
      <c r="H153" s="328"/>
      <c r="I153" s="328"/>
      <c r="J153" s="231"/>
      <c r="N153" s="411"/>
      <c r="O153" s="413"/>
      <c r="P153" s="409"/>
      <c r="Q153" s="413"/>
    </row>
    <row r="154" spans="1:17" ht="15.75" customHeight="1" x14ac:dyDescent="0.35">
      <c r="A154" s="41"/>
      <c r="C154" s="231"/>
      <c r="H154" s="328"/>
      <c r="I154" s="328"/>
      <c r="J154" s="231"/>
      <c r="N154" s="411"/>
      <c r="O154" s="413"/>
      <c r="P154" s="409"/>
      <c r="Q154" s="413"/>
    </row>
    <row r="155" spans="1:17" ht="15.75" customHeight="1" x14ac:dyDescent="0.35">
      <c r="A155" s="41"/>
      <c r="C155" s="231"/>
      <c r="H155" s="328"/>
      <c r="I155" s="328"/>
      <c r="J155" s="231"/>
      <c r="N155" s="411"/>
      <c r="O155" s="413"/>
      <c r="P155" s="409"/>
      <c r="Q155" s="413"/>
    </row>
    <row r="156" spans="1:17" ht="15.75" customHeight="1" x14ac:dyDescent="0.35">
      <c r="A156" s="41"/>
      <c r="C156" s="231"/>
      <c r="H156" s="328"/>
      <c r="I156" s="328"/>
      <c r="J156" s="231"/>
      <c r="N156" s="411"/>
      <c r="O156" s="413"/>
      <c r="P156" s="409"/>
      <c r="Q156" s="413"/>
    </row>
    <row r="157" spans="1:17" ht="15.75" customHeight="1" x14ac:dyDescent="0.35">
      <c r="A157" s="41"/>
      <c r="C157" s="231"/>
      <c r="H157" s="328"/>
      <c r="I157" s="328"/>
      <c r="J157" s="231"/>
      <c r="N157" s="411"/>
      <c r="O157" s="413"/>
      <c r="P157" s="409"/>
      <c r="Q157" s="413"/>
    </row>
    <row r="158" spans="1:17" ht="15.75" customHeight="1" x14ac:dyDescent="0.35">
      <c r="A158" s="41"/>
      <c r="C158" s="231"/>
      <c r="H158" s="328"/>
      <c r="I158" s="328"/>
      <c r="J158" s="231"/>
      <c r="N158" s="411"/>
      <c r="O158" s="413"/>
      <c r="P158" s="409"/>
      <c r="Q158" s="413"/>
    </row>
    <row r="159" spans="1:17" ht="15.75" customHeight="1" x14ac:dyDescent="0.35">
      <c r="A159" s="41"/>
      <c r="C159" s="231"/>
      <c r="H159" s="328"/>
      <c r="I159" s="328"/>
      <c r="J159" s="231"/>
      <c r="N159" s="411"/>
      <c r="O159" s="413"/>
      <c r="P159" s="409"/>
      <c r="Q159" s="413"/>
    </row>
    <row r="160" spans="1:17" ht="15.75" customHeight="1" x14ac:dyDescent="0.35">
      <c r="A160" s="41"/>
      <c r="C160" s="231"/>
      <c r="H160" s="328"/>
      <c r="I160" s="328"/>
      <c r="J160" s="231"/>
      <c r="N160" s="411"/>
      <c r="O160" s="413"/>
      <c r="P160" s="409"/>
      <c r="Q160" s="413"/>
    </row>
    <row r="161" spans="1:17" ht="15.75" customHeight="1" x14ac:dyDescent="0.35">
      <c r="A161" s="41"/>
      <c r="C161" s="231"/>
      <c r="H161" s="328"/>
      <c r="I161" s="328"/>
      <c r="J161" s="231"/>
      <c r="N161" s="411"/>
      <c r="O161" s="413"/>
      <c r="P161" s="409"/>
      <c r="Q161" s="413"/>
    </row>
    <row r="162" spans="1:17" ht="15.75" customHeight="1" x14ac:dyDescent="0.35">
      <c r="A162" s="41"/>
      <c r="C162" s="231"/>
      <c r="H162" s="328"/>
      <c r="I162" s="328"/>
      <c r="J162" s="231"/>
      <c r="N162" s="411"/>
      <c r="O162" s="413"/>
      <c r="P162" s="409"/>
      <c r="Q162" s="413"/>
    </row>
    <row r="163" spans="1:17" ht="15.75" customHeight="1" x14ac:dyDescent="0.35">
      <c r="A163" s="41"/>
      <c r="C163" s="231"/>
      <c r="H163" s="328"/>
      <c r="I163" s="328"/>
      <c r="J163" s="231"/>
      <c r="N163" s="411"/>
      <c r="O163" s="413"/>
      <c r="P163" s="409"/>
      <c r="Q163" s="413"/>
    </row>
    <row r="164" spans="1:17" ht="15.75" customHeight="1" x14ac:dyDescent="0.35">
      <c r="A164" s="41"/>
      <c r="C164" s="231"/>
      <c r="H164" s="328"/>
      <c r="I164" s="328"/>
      <c r="J164" s="231"/>
      <c r="N164" s="411"/>
      <c r="O164" s="413"/>
      <c r="P164" s="409"/>
      <c r="Q164" s="413"/>
    </row>
    <row r="165" spans="1:17" ht="15.75" customHeight="1" x14ac:dyDescent="0.35">
      <c r="A165" s="41"/>
      <c r="C165" s="231"/>
      <c r="H165" s="328"/>
      <c r="I165" s="328"/>
      <c r="J165" s="231"/>
      <c r="N165" s="411"/>
      <c r="O165" s="413"/>
      <c r="P165" s="409"/>
      <c r="Q165" s="413"/>
    </row>
    <row r="166" spans="1:17" ht="15.75" customHeight="1" x14ac:dyDescent="0.35">
      <c r="A166" s="41"/>
      <c r="C166" s="231"/>
      <c r="H166" s="328"/>
      <c r="I166" s="328"/>
      <c r="J166" s="231"/>
      <c r="N166" s="411"/>
      <c r="O166" s="413"/>
      <c r="P166" s="409"/>
      <c r="Q166" s="413"/>
    </row>
    <row r="167" spans="1:17" ht="15.75" customHeight="1" x14ac:dyDescent="0.35">
      <c r="A167" s="41"/>
      <c r="C167" s="231"/>
      <c r="H167" s="328"/>
      <c r="I167" s="328"/>
      <c r="J167" s="231"/>
      <c r="N167" s="411"/>
      <c r="O167" s="413"/>
      <c r="P167" s="409"/>
      <c r="Q167" s="413"/>
    </row>
    <row r="168" spans="1:17" ht="15.75" customHeight="1" x14ac:dyDescent="0.35">
      <c r="A168" s="41"/>
      <c r="C168" s="231"/>
      <c r="H168" s="328"/>
      <c r="I168" s="328"/>
      <c r="J168" s="231"/>
      <c r="N168" s="411"/>
      <c r="O168" s="413"/>
      <c r="P168" s="409"/>
      <c r="Q168" s="413"/>
    </row>
    <row r="169" spans="1:17" ht="15.75" customHeight="1" x14ac:dyDescent="0.35">
      <c r="A169" s="41"/>
      <c r="C169" s="231"/>
      <c r="H169" s="328"/>
      <c r="I169" s="328"/>
      <c r="J169" s="231"/>
      <c r="N169" s="411"/>
      <c r="O169" s="413"/>
      <c r="P169" s="409"/>
      <c r="Q169" s="413"/>
    </row>
    <row r="170" spans="1:17" ht="15.75" customHeight="1" x14ac:dyDescent="0.35">
      <c r="A170" s="41"/>
      <c r="C170" s="231"/>
      <c r="H170" s="328"/>
      <c r="I170" s="328"/>
      <c r="J170" s="231"/>
      <c r="N170" s="411"/>
      <c r="O170" s="413"/>
      <c r="P170" s="409"/>
      <c r="Q170" s="413"/>
    </row>
    <row r="171" spans="1:17" ht="15.75" customHeight="1" x14ac:dyDescent="0.35">
      <c r="A171" s="41"/>
      <c r="C171" s="231"/>
      <c r="H171" s="328"/>
      <c r="I171" s="328"/>
      <c r="J171" s="231"/>
      <c r="N171" s="411"/>
      <c r="O171" s="413"/>
      <c r="P171" s="409"/>
      <c r="Q171" s="413"/>
    </row>
    <row r="172" spans="1:17" ht="15.75" customHeight="1" x14ac:dyDescent="0.35">
      <c r="A172" s="41"/>
      <c r="C172" s="231"/>
      <c r="H172" s="328"/>
      <c r="I172" s="328"/>
      <c r="J172" s="231"/>
      <c r="N172" s="411"/>
      <c r="O172" s="413"/>
      <c r="P172" s="409"/>
      <c r="Q172" s="413"/>
    </row>
    <row r="173" spans="1:17" ht="15.75" customHeight="1" x14ac:dyDescent="0.35">
      <c r="A173" s="41"/>
      <c r="C173" s="231"/>
      <c r="H173" s="328"/>
      <c r="I173" s="328"/>
      <c r="J173" s="231"/>
      <c r="N173" s="411"/>
      <c r="O173" s="413"/>
      <c r="P173" s="409"/>
      <c r="Q173" s="413"/>
    </row>
    <row r="174" spans="1:17" ht="15.75" customHeight="1" x14ac:dyDescent="0.35">
      <c r="A174" s="41"/>
      <c r="C174" s="231"/>
      <c r="H174" s="328"/>
      <c r="I174" s="328"/>
      <c r="J174" s="231"/>
      <c r="N174" s="411"/>
      <c r="O174" s="413"/>
      <c r="P174" s="409"/>
      <c r="Q174" s="413"/>
    </row>
    <row r="175" spans="1:17" ht="15.75" customHeight="1" x14ac:dyDescent="0.35">
      <c r="A175" s="41"/>
      <c r="C175" s="231"/>
      <c r="H175" s="328"/>
      <c r="I175" s="328"/>
      <c r="J175" s="231"/>
      <c r="N175" s="411"/>
      <c r="O175" s="413"/>
      <c r="P175" s="409"/>
      <c r="Q175" s="413"/>
    </row>
    <row r="176" spans="1:17" ht="15.75" customHeight="1" x14ac:dyDescent="0.35">
      <c r="A176" s="41"/>
      <c r="C176" s="231"/>
      <c r="H176" s="328"/>
      <c r="I176" s="328"/>
      <c r="J176" s="231"/>
      <c r="N176" s="411"/>
      <c r="O176" s="413"/>
      <c r="P176" s="409"/>
      <c r="Q176" s="413"/>
    </row>
    <row r="177" spans="1:17" ht="15.75" customHeight="1" x14ac:dyDescent="0.35">
      <c r="A177" s="41"/>
      <c r="C177" s="231"/>
      <c r="H177" s="328"/>
      <c r="I177" s="328"/>
      <c r="J177" s="231"/>
      <c r="N177" s="411"/>
      <c r="O177" s="413"/>
      <c r="P177" s="409"/>
      <c r="Q177" s="413"/>
    </row>
    <row r="178" spans="1:17" ht="15.75" customHeight="1" x14ac:dyDescent="0.35">
      <c r="A178" s="41"/>
      <c r="C178" s="231"/>
      <c r="H178" s="328"/>
      <c r="I178" s="328"/>
      <c r="J178" s="231"/>
      <c r="N178" s="411"/>
      <c r="O178" s="413"/>
      <c r="P178" s="409"/>
      <c r="Q178" s="413"/>
    </row>
    <row r="179" spans="1:17" ht="15.75" customHeight="1" x14ac:dyDescent="0.35">
      <c r="A179" s="41"/>
      <c r="C179" s="231"/>
      <c r="H179" s="328"/>
      <c r="I179" s="328"/>
      <c r="J179" s="231"/>
      <c r="N179" s="411"/>
      <c r="O179" s="413"/>
      <c r="P179" s="409"/>
      <c r="Q179" s="413"/>
    </row>
    <row r="180" spans="1:17" ht="15.75" customHeight="1" x14ac:dyDescent="0.35">
      <c r="A180" s="41"/>
      <c r="C180" s="231"/>
      <c r="H180" s="328"/>
      <c r="I180" s="328"/>
      <c r="J180" s="231"/>
      <c r="N180" s="411"/>
      <c r="O180" s="413"/>
      <c r="P180" s="409"/>
      <c r="Q180" s="413"/>
    </row>
    <row r="181" spans="1:17" ht="15.75" customHeight="1" x14ac:dyDescent="0.35">
      <c r="A181" s="41"/>
      <c r="C181" s="231"/>
      <c r="H181" s="328"/>
      <c r="I181" s="328"/>
      <c r="J181" s="231"/>
      <c r="N181" s="411"/>
      <c r="O181" s="413"/>
      <c r="P181" s="409"/>
      <c r="Q181" s="413"/>
    </row>
    <row r="182" spans="1:17" ht="15.75" customHeight="1" x14ac:dyDescent="0.35">
      <c r="A182" s="41"/>
      <c r="C182" s="231"/>
      <c r="H182" s="328"/>
      <c r="I182" s="328"/>
      <c r="J182" s="231"/>
      <c r="N182" s="411"/>
      <c r="O182" s="413"/>
      <c r="P182" s="409"/>
      <c r="Q182" s="413"/>
    </row>
    <row r="183" spans="1:17" ht="15.75" customHeight="1" x14ac:dyDescent="0.35">
      <c r="A183" s="41"/>
      <c r="C183" s="231"/>
      <c r="H183" s="328"/>
      <c r="I183" s="328"/>
      <c r="J183" s="231"/>
      <c r="N183" s="411"/>
      <c r="O183" s="413"/>
      <c r="P183" s="409"/>
      <c r="Q183" s="413"/>
    </row>
    <row r="184" spans="1:17" ht="15.75" customHeight="1" x14ac:dyDescent="0.35">
      <c r="A184" s="41"/>
      <c r="C184" s="231"/>
      <c r="H184" s="328"/>
      <c r="I184" s="328"/>
      <c r="J184" s="231"/>
      <c r="N184" s="411"/>
      <c r="O184" s="413"/>
      <c r="P184" s="409"/>
      <c r="Q184" s="413"/>
    </row>
    <row r="185" spans="1:17" ht="15.75" customHeight="1" x14ac:dyDescent="0.35">
      <c r="A185" s="41"/>
      <c r="C185" s="231"/>
      <c r="H185" s="328"/>
      <c r="I185" s="328"/>
      <c r="J185" s="231"/>
      <c r="N185" s="411"/>
      <c r="O185" s="413"/>
      <c r="P185" s="409"/>
      <c r="Q185" s="413"/>
    </row>
    <row r="186" spans="1:17" ht="15.75" customHeight="1" x14ac:dyDescent="0.35">
      <c r="A186" s="41"/>
      <c r="C186" s="231"/>
      <c r="H186" s="328"/>
      <c r="I186" s="328"/>
      <c r="J186" s="231"/>
      <c r="N186" s="411"/>
      <c r="O186" s="413"/>
      <c r="P186" s="409"/>
      <c r="Q186" s="413"/>
    </row>
    <row r="187" spans="1:17" ht="15.75" customHeight="1" x14ac:dyDescent="0.35">
      <c r="A187" s="41"/>
      <c r="C187" s="231"/>
      <c r="H187" s="328"/>
      <c r="I187" s="328"/>
      <c r="J187" s="231"/>
      <c r="N187" s="411"/>
      <c r="O187" s="413"/>
      <c r="P187" s="409"/>
      <c r="Q187" s="413"/>
    </row>
    <row r="188" spans="1:17" ht="15.75" customHeight="1" x14ac:dyDescent="0.35">
      <c r="A188" s="41"/>
      <c r="C188" s="231"/>
      <c r="H188" s="328"/>
      <c r="I188" s="328"/>
      <c r="J188" s="231"/>
      <c r="N188" s="411"/>
      <c r="O188" s="413"/>
      <c r="P188" s="409"/>
      <c r="Q188" s="413"/>
    </row>
    <row r="189" spans="1:17" ht="15.75" customHeight="1" x14ac:dyDescent="0.35">
      <c r="A189" s="41"/>
      <c r="C189" s="231"/>
      <c r="H189" s="328"/>
      <c r="I189" s="328"/>
      <c r="J189" s="231"/>
      <c r="N189" s="411"/>
      <c r="O189" s="413"/>
      <c r="P189" s="409"/>
      <c r="Q189" s="413"/>
    </row>
    <row r="190" spans="1:17" ht="15.75" customHeight="1" x14ac:dyDescent="0.35">
      <c r="A190" s="41"/>
      <c r="C190" s="231"/>
      <c r="H190" s="328"/>
      <c r="I190" s="328"/>
      <c r="J190" s="231"/>
      <c r="N190" s="411"/>
      <c r="O190" s="413"/>
      <c r="P190" s="409"/>
      <c r="Q190" s="413"/>
    </row>
    <row r="191" spans="1:17" ht="15.75" customHeight="1" x14ac:dyDescent="0.35">
      <c r="A191" s="41"/>
      <c r="C191" s="231"/>
      <c r="H191" s="328"/>
      <c r="I191" s="328"/>
      <c r="J191" s="231"/>
      <c r="N191" s="411"/>
      <c r="O191" s="413"/>
      <c r="P191" s="409"/>
      <c r="Q191" s="413"/>
    </row>
    <row r="192" spans="1:17" ht="15.75" customHeight="1" x14ac:dyDescent="0.35">
      <c r="A192" s="41"/>
      <c r="C192" s="231"/>
      <c r="H192" s="328"/>
      <c r="I192" s="328"/>
      <c r="J192" s="231"/>
      <c r="N192" s="411"/>
      <c r="O192" s="413"/>
      <c r="P192" s="409"/>
      <c r="Q192" s="413"/>
    </row>
    <row r="193" spans="1:17" ht="15.75" customHeight="1" x14ac:dyDescent="0.35">
      <c r="A193" s="41"/>
      <c r="C193" s="231"/>
      <c r="H193" s="328"/>
      <c r="I193" s="328"/>
      <c r="J193" s="231"/>
      <c r="N193" s="411"/>
      <c r="O193" s="413"/>
      <c r="P193" s="409"/>
      <c r="Q193" s="413"/>
    </row>
    <row r="194" spans="1:17" ht="15.75" customHeight="1" x14ac:dyDescent="0.35">
      <c r="A194" s="41"/>
      <c r="C194" s="231"/>
      <c r="H194" s="328"/>
      <c r="I194" s="328"/>
      <c r="J194" s="231"/>
      <c r="N194" s="411"/>
      <c r="O194" s="413"/>
      <c r="P194" s="409"/>
      <c r="Q194" s="413"/>
    </row>
    <row r="195" spans="1:17" ht="15.75" customHeight="1" x14ac:dyDescent="0.35">
      <c r="A195" s="41"/>
      <c r="C195" s="231"/>
      <c r="H195" s="328"/>
      <c r="I195" s="328"/>
      <c r="J195" s="231"/>
      <c r="N195" s="411"/>
      <c r="O195" s="413"/>
      <c r="P195" s="409"/>
      <c r="Q195" s="413"/>
    </row>
    <row r="196" spans="1:17" ht="15.75" customHeight="1" x14ac:dyDescent="0.35">
      <c r="A196" s="41"/>
      <c r="C196" s="231"/>
      <c r="H196" s="328"/>
      <c r="I196" s="328"/>
      <c r="J196" s="231"/>
      <c r="N196" s="411"/>
      <c r="O196" s="413"/>
      <c r="P196" s="409"/>
      <c r="Q196" s="413"/>
    </row>
    <row r="197" spans="1:17" ht="15.75" customHeight="1" x14ac:dyDescent="0.35">
      <c r="A197" s="41"/>
      <c r="C197" s="231"/>
      <c r="H197" s="328"/>
      <c r="I197" s="328"/>
      <c r="J197" s="231"/>
      <c r="N197" s="411"/>
      <c r="O197" s="413"/>
      <c r="P197" s="409"/>
      <c r="Q197" s="413"/>
    </row>
    <row r="198" spans="1:17" ht="15.75" customHeight="1" x14ac:dyDescent="0.35">
      <c r="A198" s="41"/>
      <c r="C198" s="231"/>
      <c r="H198" s="328"/>
      <c r="I198" s="328"/>
      <c r="J198" s="231"/>
      <c r="N198" s="411"/>
      <c r="O198" s="413"/>
      <c r="P198" s="409"/>
      <c r="Q198" s="413"/>
    </row>
    <row r="199" spans="1:17" ht="15.75" customHeight="1" x14ac:dyDescent="0.35">
      <c r="A199" s="41"/>
      <c r="C199" s="231"/>
      <c r="H199" s="328"/>
      <c r="I199" s="328"/>
      <c r="J199" s="231"/>
      <c r="N199" s="411"/>
      <c r="O199" s="413"/>
      <c r="P199" s="409"/>
      <c r="Q199" s="413"/>
    </row>
    <row r="200" spans="1:17" ht="15.75" customHeight="1" x14ac:dyDescent="0.35">
      <c r="A200" s="41"/>
      <c r="C200" s="231"/>
      <c r="H200" s="328"/>
      <c r="I200" s="328"/>
      <c r="J200" s="231"/>
      <c r="N200" s="411"/>
      <c r="O200" s="413"/>
      <c r="P200" s="409"/>
      <c r="Q200" s="413"/>
    </row>
    <row r="201" spans="1:17" ht="15.75" customHeight="1" x14ac:dyDescent="0.35">
      <c r="A201" s="41"/>
      <c r="C201" s="231"/>
      <c r="H201" s="328"/>
      <c r="I201" s="328"/>
      <c r="J201" s="231"/>
      <c r="N201" s="411"/>
      <c r="O201" s="413"/>
      <c r="P201" s="409"/>
      <c r="Q201" s="413"/>
    </row>
    <row r="202" spans="1:17" ht="15.75" customHeight="1" x14ac:dyDescent="0.35">
      <c r="A202" s="41"/>
      <c r="C202" s="231"/>
      <c r="H202" s="328"/>
      <c r="I202" s="328"/>
      <c r="J202" s="231"/>
      <c r="N202" s="411"/>
      <c r="O202" s="413"/>
      <c r="P202" s="409"/>
      <c r="Q202" s="413"/>
    </row>
    <row r="203" spans="1:17" ht="15.75" customHeight="1" x14ac:dyDescent="0.35">
      <c r="A203" s="41"/>
      <c r="C203" s="231"/>
      <c r="H203" s="328"/>
      <c r="I203" s="328"/>
      <c r="J203" s="231"/>
      <c r="N203" s="411"/>
      <c r="O203" s="413"/>
      <c r="P203" s="409"/>
      <c r="Q203" s="413"/>
    </row>
    <row r="204" spans="1:17" ht="15.75" customHeight="1" x14ac:dyDescent="0.35">
      <c r="A204" s="41"/>
      <c r="C204" s="231"/>
      <c r="H204" s="328"/>
      <c r="I204" s="328"/>
      <c r="J204" s="231"/>
      <c r="N204" s="411"/>
      <c r="O204" s="413"/>
      <c r="P204" s="409"/>
      <c r="Q204" s="413"/>
    </row>
    <row r="205" spans="1:17" ht="15.75" customHeight="1" x14ac:dyDescent="0.35">
      <c r="A205" s="41"/>
      <c r="C205" s="231"/>
      <c r="H205" s="328"/>
      <c r="I205" s="328"/>
      <c r="J205" s="231"/>
      <c r="N205" s="411"/>
      <c r="O205" s="413"/>
      <c r="P205" s="409"/>
      <c r="Q205" s="413"/>
    </row>
    <row r="206" spans="1:17" ht="15.75" customHeight="1" x14ac:dyDescent="0.35">
      <c r="A206" s="41"/>
      <c r="C206" s="231"/>
      <c r="H206" s="328"/>
      <c r="I206" s="328"/>
      <c r="J206" s="231"/>
      <c r="N206" s="411"/>
      <c r="O206" s="413"/>
      <c r="P206" s="409"/>
      <c r="Q206" s="413"/>
    </row>
    <row r="207" spans="1:17" ht="15.75" customHeight="1" x14ac:dyDescent="0.35">
      <c r="A207" s="41"/>
      <c r="C207" s="231"/>
      <c r="H207" s="328"/>
      <c r="I207" s="328"/>
      <c r="J207" s="231"/>
      <c r="N207" s="411"/>
      <c r="O207" s="413"/>
      <c r="P207" s="409"/>
      <c r="Q207" s="413"/>
    </row>
    <row r="208" spans="1:17" ht="15.75" customHeight="1" x14ac:dyDescent="0.35">
      <c r="A208" s="41"/>
      <c r="C208" s="231"/>
      <c r="H208" s="328"/>
      <c r="I208" s="328"/>
      <c r="J208" s="231"/>
      <c r="N208" s="411"/>
      <c r="O208" s="413"/>
      <c r="P208" s="409"/>
      <c r="Q208" s="413"/>
    </row>
    <row r="209" spans="1:17" ht="15.75" customHeight="1" x14ac:dyDescent="0.35">
      <c r="A209" s="41"/>
      <c r="C209" s="231"/>
      <c r="H209" s="328"/>
      <c r="I209" s="328"/>
      <c r="J209" s="231"/>
      <c r="N209" s="411"/>
      <c r="O209" s="413"/>
      <c r="P209" s="409"/>
      <c r="Q209" s="413"/>
    </row>
    <row r="210" spans="1:17" ht="15.75" customHeight="1" x14ac:dyDescent="0.35">
      <c r="A210" s="41"/>
      <c r="C210" s="231"/>
      <c r="H210" s="328"/>
      <c r="I210" s="328"/>
      <c r="J210" s="231"/>
      <c r="N210" s="411"/>
      <c r="O210" s="413"/>
      <c r="P210" s="409"/>
      <c r="Q210" s="413"/>
    </row>
    <row r="211" spans="1:17" ht="15.75" customHeight="1" x14ac:dyDescent="0.35">
      <c r="A211" s="41"/>
      <c r="C211" s="231"/>
      <c r="H211" s="328"/>
      <c r="I211" s="328"/>
      <c r="J211" s="231"/>
      <c r="N211" s="411"/>
      <c r="O211" s="413"/>
      <c r="P211" s="409"/>
      <c r="Q211" s="413"/>
    </row>
    <row r="212" spans="1:17" ht="15.75" customHeight="1" x14ac:dyDescent="0.35">
      <c r="A212" s="41"/>
      <c r="C212" s="231"/>
      <c r="H212" s="328"/>
      <c r="I212" s="328"/>
      <c r="J212" s="231"/>
      <c r="N212" s="411"/>
      <c r="O212" s="413"/>
      <c r="P212" s="409"/>
      <c r="Q212" s="413"/>
    </row>
    <row r="213" spans="1:17" ht="15.75" customHeight="1" x14ac:dyDescent="0.35">
      <c r="A213" s="41"/>
      <c r="C213" s="231"/>
      <c r="H213" s="328"/>
      <c r="I213" s="328"/>
      <c r="J213" s="231"/>
      <c r="N213" s="411"/>
      <c r="O213" s="413"/>
      <c r="P213" s="409"/>
      <c r="Q213" s="413"/>
    </row>
    <row r="214" spans="1:17" ht="15.75" customHeight="1" x14ac:dyDescent="0.35">
      <c r="A214" s="41"/>
      <c r="C214" s="231"/>
      <c r="H214" s="328"/>
      <c r="I214" s="328"/>
      <c r="J214" s="231"/>
      <c r="N214" s="411"/>
      <c r="O214" s="413"/>
      <c r="P214" s="409"/>
      <c r="Q214" s="413"/>
    </row>
    <row r="215" spans="1:17" ht="15.75" customHeight="1" x14ac:dyDescent="0.35">
      <c r="A215" s="41"/>
      <c r="C215" s="231"/>
      <c r="H215" s="328"/>
      <c r="I215" s="328"/>
      <c r="J215" s="231"/>
      <c r="N215" s="411"/>
      <c r="O215" s="413"/>
      <c r="P215" s="409"/>
      <c r="Q215" s="413"/>
    </row>
    <row r="216" spans="1:17" ht="15.75" customHeight="1" x14ac:dyDescent="0.35">
      <c r="A216" s="41"/>
      <c r="C216" s="231"/>
      <c r="H216" s="328"/>
      <c r="I216" s="328"/>
      <c r="J216" s="231"/>
      <c r="N216" s="411"/>
      <c r="O216" s="413"/>
      <c r="P216" s="409"/>
      <c r="Q216" s="413"/>
    </row>
    <row r="217" spans="1:17" ht="15.75" customHeight="1" x14ac:dyDescent="0.35">
      <c r="A217" s="41"/>
      <c r="C217" s="231"/>
      <c r="H217" s="328"/>
      <c r="I217" s="328"/>
      <c r="J217" s="231"/>
      <c r="N217" s="411"/>
      <c r="O217" s="413"/>
      <c r="P217" s="409"/>
      <c r="Q217" s="413"/>
    </row>
    <row r="218" spans="1:17" ht="15.75" customHeight="1" x14ac:dyDescent="0.35">
      <c r="A218" s="41"/>
      <c r="C218" s="231"/>
      <c r="H218" s="328"/>
      <c r="I218" s="328"/>
      <c r="J218" s="231"/>
      <c r="N218" s="411"/>
      <c r="O218" s="413"/>
      <c r="P218" s="409"/>
      <c r="Q218" s="413"/>
    </row>
    <row r="219" spans="1:17" ht="15.75" customHeight="1" x14ac:dyDescent="0.35">
      <c r="A219" s="41"/>
      <c r="C219" s="231"/>
      <c r="H219" s="328"/>
      <c r="I219" s="328"/>
      <c r="J219" s="231"/>
      <c r="N219" s="411"/>
      <c r="O219" s="413"/>
      <c r="P219" s="409"/>
      <c r="Q219" s="413"/>
    </row>
    <row r="220" spans="1:17" ht="15.75" customHeight="1" x14ac:dyDescent="0.35">
      <c r="A220" s="41"/>
      <c r="C220" s="231"/>
      <c r="H220" s="328"/>
      <c r="I220" s="328"/>
      <c r="J220" s="231"/>
      <c r="N220" s="411"/>
      <c r="O220" s="413"/>
      <c r="P220" s="409"/>
      <c r="Q220" s="413"/>
    </row>
    <row r="221" spans="1:17" ht="15.75" customHeight="1" x14ac:dyDescent="0.35">
      <c r="A221" s="41"/>
      <c r="C221" s="231"/>
      <c r="H221" s="328"/>
      <c r="I221" s="328"/>
      <c r="J221" s="231"/>
      <c r="N221" s="411"/>
      <c r="O221" s="413"/>
      <c r="P221" s="409"/>
      <c r="Q221" s="413"/>
    </row>
    <row r="222" spans="1:17" ht="15.75" customHeight="1" x14ac:dyDescent="0.35">
      <c r="A222" s="41"/>
      <c r="C222" s="231"/>
      <c r="H222" s="328"/>
      <c r="I222" s="328"/>
      <c r="J222" s="231"/>
      <c r="N222" s="411"/>
      <c r="O222" s="413"/>
      <c r="P222" s="409"/>
      <c r="Q222" s="413"/>
    </row>
    <row r="223" spans="1:17" ht="15.75" customHeight="1" x14ac:dyDescent="0.35">
      <c r="A223" s="41"/>
      <c r="C223" s="231"/>
      <c r="H223" s="328"/>
      <c r="I223" s="328"/>
      <c r="J223" s="231"/>
      <c r="N223" s="411"/>
      <c r="O223" s="413"/>
      <c r="P223" s="409"/>
      <c r="Q223" s="413"/>
    </row>
    <row r="224" spans="1:17" ht="15.75" customHeight="1" x14ac:dyDescent="0.35">
      <c r="A224" s="41"/>
      <c r="C224" s="231"/>
      <c r="H224" s="328"/>
      <c r="I224" s="328"/>
      <c r="J224" s="231"/>
      <c r="N224" s="411"/>
      <c r="O224" s="413"/>
      <c r="P224" s="409"/>
      <c r="Q224" s="413"/>
    </row>
    <row r="225" spans="1:17" ht="15.75" customHeight="1" x14ac:dyDescent="0.35">
      <c r="A225" s="41"/>
      <c r="C225" s="231"/>
      <c r="H225" s="328"/>
      <c r="I225" s="328"/>
      <c r="J225" s="231"/>
      <c r="N225" s="411"/>
      <c r="O225" s="413"/>
      <c r="P225" s="409"/>
      <c r="Q225" s="413"/>
    </row>
    <row r="226" spans="1:17" ht="15.75" customHeight="1" x14ac:dyDescent="0.35">
      <c r="A226" s="41"/>
      <c r="C226" s="231"/>
      <c r="H226" s="328"/>
      <c r="I226" s="328"/>
      <c r="J226" s="231"/>
      <c r="N226" s="411"/>
      <c r="O226" s="413"/>
      <c r="P226" s="409"/>
      <c r="Q226" s="413"/>
    </row>
    <row r="227" spans="1:17" ht="15.75" customHeight="1" x14ac:dyDescent="0.35">
      <c r="A227" s="41"/>
      <c r="C227" s="231"/>
      <c r="H227" s="328"/>
      <c r="I227" s="328"/>
      <c r="J227" s="231"/>
      <c r="N227" s="411"/>
      <c r="O227" s="413"/>
      <c r="P227" s="409"/>
      <c r="Q227" s="413"/>
    </row>
    <row r="228" spans="1:17" ht="15.75" customHeight="1" x14ac:dyDescent="0.35">
      <c r="A228" s="41"/>
      <c r="C228" s="231"/>
      <c r="H228" s="328"/>
      <c r="I228" s="328"/>
      <c r="J228" s="231"/>
      <c r="N228" s="411"/>
      <c r="O228" s="413"/>
      <c r="P228" s="409"/>
      <c r="Q228" s="413"/>
    </row>
    <row r="229" spans="1:17" ht="15.75" customHeight="1" x14ac:dyDescent="0.35">
      <c r="A229" s="41"/>
      <c r="C229" s="231"/>
      <c r="H229" s="328"/>
      <c r="I229" s="328"/>
      <c r="J229" s="231"/>
      <c r="N229" s="411"/>
      <c r="O229" s="413"/>
      <c r="P229" s="409"/>
      <c r="Q229" s="413"/>
    </row>
    <row r="230" spans="1:17" ht="15.75" customHeight="1" x14ac:dyDescent="0.35">
      <c r="A230" s="41"/>
      <c r="C230" s="231"/>
      <c r="H230" s="328"/>
      <c r="I230" s="328"/>
      <c r="J230" s="231"/>
      <c r="N230" s="411"/>
      <c r="O230" s="413"/>
      <c r="P230" s="409"/>
      <c r="Q230" s="413"/>
    </row>
    <row r="231" spans="1:17" ht="15.75" customHeight="1" x14ac:dyDescent="0.35">
      <c r="A231" s="41"/>
      <c r="C231" s="231"/>
      <c r="H231" s="328"/>
      <c r="I231" s="328"/>
      <c r="J231" s="231"/>
      <c r="N231" s="411"/>
      <c r="O231" s="413"/>
      <c r="P231" s="409"/>
      <c r="Q231" s="413"/>
    </row>
    <row r="232" spans="1:17" ht="15.75" customHeight="1" x14ac:dyDescent="0.35">
      <c r="A232" s="41"/>
      <c r="C232" s="231"/>
      <c r="H232" s="328"/>
      <c r="I232" s="328"/>
      <c r="J232" s="231"/>
      <c r="N232" s="411"/>
      <c r="O232" s="413"/>
      <c r="P232" s="409"/>
      <c r="Q232" s="413"/>
    </row>
    <row r="233" spans="1:17" ht="15.75" customHeight="1" x14ac:dyDescent="0.35">
      <c r="A233" s="41"/>
      <c r="C233" s="231"/>
      <c r="H233" s="328"/>
      <c r="I233" s="328"/>
      <c r="J233" s="231"/>
      <c r="N233" s="411"/>
      <c r="O233" s="413"/>
      <c r="P233" s="409"/>
      <c r="Q233" s="413"/>
    </row>
    <row r="234" spans="1:17" ht="15.75" customHeight="1" x14ac:dyDescent="0.35">
      <c r="A234" s="41"/>
      <c r="C234" s="231"/>
      <c r="H234" s="328"/>
      <c r="I234" s="328"/>
      <c r="J234" s="231"/>
      <c r="N234" s="411"/>
      <c r="O234" s="413"/>
      <c r="P234" s="409"/>
      <c r="Q234" s="413"/>
    </row>
    <row r="235" spans="1:17" ht="15.75" customHeight="1" x14ac:dyDescent="0.35">
      <c r="A235" s="41"/>
      <c r="C235" s="231"/>
      <c r="H235" s="328"/>
      <c r="I235" s="328"/>
      <c r="J235" s="231"/>
      <c r="N235" s="411"/>
      <c r="O235" s="413"/>
      <c r="P235" s="409"/>
      <c r="Q235" s="413"/>
    </row>
    <row r="236" spans="1:17" ht="15.75" customHeight="1" x14ac:dyDescent="0.35">
      <c r="A236" s="41"/>
      <c r="C236" s="231"/>
      <c r="H236" s="328"/>
      <c r="I236" s="328"/>
      <c r="J236" s="231"/>
      <c r="N236" s="411"/>
      <c r="O236" s="413"/>
      <c r="P236" s="409"/>
      <c r="Q236" s="413"/>
    </row>
    <row r="237" spans="1:17" ht="15.75" customHeight="1" x14ac:dyDescent="0.35">
      <c r="A237" s="41"/>
      <c r="C237" s="231"/>
      <c r="H237" s="328"/>
      <c r="I237" s="328"/>
      <c r="J237" s="231"/>
      <c r="N237" s="411"/>
      <c r="O237" s="413"/>
      <c r="P237" s="409"/>
      <c r="Q237" s="413"/>
    </row>
    <row r="238" spans="1:17" ht="15.75" customHeight="1" x14ac:dyDescent="0.35">
      <c r="A238" s="41"/>
      <c r="C238" s="231"/>
      <c r="H238" s="328"/>
      <c r="I238" s="328"/>
      <c r="J238" s="231"/>
      <c r="N238" s="411"/>
      <c r="O238" s="413"/>
      <c r="P238" s="409"/>
      <c r="Q238" s="413"/>
    </row>
    <row r="239" spans="1:17" ht="15.75" customHeight="1" x14ac:dyDescent="0.35">
      <c r="A239" s="41"/>
      <c r="C239" s="231"/>
      <c r="H239" s="328"/>
      <c r="I239" s="328"/>
      <c r="J239" s="231"/>
      <c r="N239" s="411"/>
      <c r="O239" s="413"/>
      <c r="P239" s="409"/>
      <c r="Q239" s="413"/>
    </row>
    <row r="240" spans="1:17" ht="15.75" customHeight="1" x14ac:dyDescent="0.35">
      <c r="A240" s="41"/>
      <c r="C240" s="231"/>
      <c r="H240" s="328"/>
      <c r="I240" s="328"/>
      <c r="J240" s="231"/>
      <c r="N240" s="411"/>
      <c r="O240" s="413"/>
      <c r="P240" s="409"/>
      <c r="Q240" s="413"/>
    </row>
    <row r="241" spans="1:17" ht="15.75" customHeight="1" x14ac:dyDescent="0.35">
      <c r="A241" s="41"/>
      <c r="C241" s="231"/>
      <c r="H241" s="328"/>
      <c r="I241" s="328"/>
      <c r="J241" s="231"/>
      <c r="N241" s="411"/>
      <c r="O241" s="413"/>
      <c r="P241" s="409"/>
      <c r="Q241" s="413"/>
    </row>
    <row r="242" spans="1:17" ht="15.75" customHeight="1" x14ac:dyDescent="0.35">
      <c r="A242" s="41"/>
      <c r="C242" s="231"/>
      <c r="H242" s="328"/>
      <c r="I242" s="328"/>
      <c r="J242" s="231"/>
      <c r="N242" s="411"/>
      <c r="O242" s="413"/>
      <c r="P242" s="409"/>
      <c r="Q242" s="413"/>
    </row>
    <row r="243" spans="1:17" ht="15.75" customHeight="1" x14ac:dyDescent="0.35">
      <c r="A243" s="41"/>
      <c r="C243" s="231"/>
      <c r="H243" s="328"/>
      <c r="I243" s="328"/>
      <c r="J243" s="231"/>
      <c r="N243" s="411"/>
      <c r="O243" s="413"/>
      <c r="P243" s="409"/>
      <c r="Q243" s="413"/>
    </row>
    <row r="244" spans="1:17" ht="15.75" customHeight="1" x14ac:dyDescent="0.35">
      <c r="A244" s="41"/>
      <c r="C244" s="231"/>
      <c r="H244" s="328"/>
      <c r="I244" s="328"/>
      <c r="J244" s="231"/>
      <c r="N244" s="411"/>
      <c r="O244" s="413"/>
      <c r="P244" s="409"/>
      <c r="Q244" s="413"/>
    </row>
    <row r="245" spans="1:17" ht="15.75" customHeight="1" x14ac:dyDescent="0.35">
      <c r="A245" s="41"/>
      <c r="C245" s="231"/>
      <c r="H245" s="328"/>
      <c r="I245" s="328"/>
      <c r="J245" s="231"/>
      <c r="N245" s="411"/>
      <c r="O245" s="413"/>
      <c r="P245" s="409"/>
      <c r="Q245" s="413"/>
    </row>
    <row r="246" spans="1:17" ht="15.75" customHeight="1" x14ac:dyDescent="0.35">
      <c r="A246" s="41"/>
      <c r="C246" s="231"/>
      <c r="H246" s="328"/>
      <c r="I246" s="328"/>
      <c r="J246" s="231"/>
      <c r="N246" s="411"/>
      <c r="O246" s="413"/>
      <c r="P246" s="409"/>
      <c r="Q246" s="413"/>
    </row>
    <row r="247" spans="1:17" ht="15.75" customHeight="1" x14ac:dyDescent="0.35">
      <c r="A247" s="41"/>
      <c r="C247" s="231"/>
      <c r="H247" s="328"/>
      <c r="I247" s="328"/>
      <c r="J247" s="231"/>
      <c r="N247" s="411"/>
      <c r="O247" s="413"/>
      <c r="P247" s="409"/>
      <c r="Q247" s="413"/>
    </row>
    <row r="248" spans="1:17" ht="15.75" customHeight="1" x14ac:dyDescent="0.35">
      <c r="A248" s="41"/>
      <c r="C248" s="231"/>
      <c r="H248" s="328"/>
      <c r="I248" s="328"/>
      <c r="J248" s="231"/>
      <c r="N248" s="411"/>
      <c r="O248" s="413"/>
      <c r="P248" s="409"/>
      <c r="Q248" s="413"/>
    </row>
    <row r="249" spans="1:17" ht="15.75" customHeight="1" x14ac:dyDescent="0.35">
      <c r="A249" s="41"/>
      <c r="C249" s="231"/>
      <c r="H249" s="328"/>
      <c r="I249" s="328"/>
      <c r="J249" s="231"/>
      <c r="N249" s="411"/>
      <c r="O249" s="413"/>
      <c r="P249" s="409"/>
      <c r="Q249" s="413"/>
    </row>
    <row r="250" spans="1:17" ht="15.75" customHeight="1" x14ac:dyDescent="0.35">
      <c r="A250" s="41"/>
      <c r="C250" s="231"/>
      <c r="H250" s="328"/>
      <c r="I250" s="328"/>
      <c r="J250" s="231"/>
      <c r="N250" s="411"/>
      <c r="O250" s="413"/>
      <c r="P250" s="409"/>
      <c r="Q250" s="413"/>
    </row>
    <row r="251" spans="1:17" ht="15.75" customHeight="1" x14ac:dyDescent="0.35">
      <c r="A251" s="41"/>
      <c r="C251" s="231"/>
      <c r="H251" s="328"/>
      <c r="I251" s="328"/>
      <c r="J251" s="231"/>
      <c r="N251" s="411"/>
      <c r="O251" s="413"/>
      <c r="P251" s="409"/>
      <c r="Q251" s="413"/>
    </row>
    <row r="252" spans="1:17" ht="15.75" customHeight="1" x14ac:dyDescent="0.35">
      <c r="A252" s="41"/>
      <c r="C252" s="231"/>
      <c r="H252" s="328"/>
      <c r="I252" s="328"/>
      <c r="J252" s="231"/>
      <c r="N252" s="411"/>
      <c r="O252" s="413"/>
      <c r="P252" s="409"/>
      <c r="Q252" s="413"/>
    </row>
    <row r="253" spans="1:17" ht="15.75" customHeight="1" x14ac:dyDescent="0.35">
      <c r="A253" s="41"/>
      <c r="C253" s="231"/>
      <c r="H253" s="328"/>
      <c r="I253" s="328"/>
      <c r="J253" s="231"/>
      <c r="N253" s="411"/>
      <c r="O253" s="413"/>
      <c r="P253" s="409"/>
      <c r="Q253" s="413"/>
    </row>
    <row r="254" spans="1:17" ht="15.75" customHeight="1" x14ac:dyDescent="0.35">
      <c r="A254" s="41"/>
      <c r="C254" s="231"/>
      <c r="H254" s="328"/>
      <c r="I254" s="328"/>
      <c r="J254" s="231"/>
      <c r="N254" s="411"/>
      <c r="O254" s="413"/>
      <c r="P254" s="409"/>
      <c r="Q254" s="413"/>
    </row>
    <row r="255" spans="1:17" ht="15.75" customHeight="1" x14ac:dyDescent="0.35">
      <c r="A255" s="41"/>
      <c r="C255" s="231"/>
      <c r="H255" s="328"/>
      <c r="I255" s="328"/>
      <c r="J255" s="231"/>
      <c r="N255" s="411"/>
      <c r="O255" s="413"/>
      <c r="P255" s="409"/>
      <c r="Q255" s="413"/>
    </row>
    <row r="256" spans="1:17" ht="15.75" customHeight="1" x14ac:dyDescent="0.35">
      <c r="A256" s="41"/>
      <c r="C256" s="231"/>
      <c r="H256" s="328"/>
      <c r="I256" s="328"/>
      <c r="J256" s="231"/>
      <c r="N256" s="411"/>
      <c r="O256" s="413"/>
      <c r="P256" s="409"/>
      <c r="Q256" s="413"/>
    </row>
    <row r="257" spans="1:17" ht="15.75" customHeight="1" x14ac:dyDescent="0.35">
      <c r="A257" s="41"/>
      <c r="C257" s="231"/>
      <c r="H257" s="328"/>
      <c r="I257" s="328"/>
      <c r="J257" s="231"/>
      <c r="N257" s="411"/>
      <c r="O257" s="413"/>
      <c r="P257" s="409"/>
      <c r="Q257" s="413"/>
    </row>
    <row r="258" spans="1:17" ht="15.75" customHeight="1" x14ac:dyDescent="0.35">
      <c r="A258" s="41"/>
      <c r="C258" s="231"/>
      <c r="H258" s="328"/>
      <c r="I258" s="328"/>
      <c r="J258" s="231"/>
      <c r="N258" s="411"/>
      <c r="O258" s="413"/>
      <c r="P258" s="409"/>
      <c r="Q258" s="413"/>
    </row>
    <row r="259" spans="1:17" ht="15.75" customHeight="1" x14ac:dyDescent="0.35">
      <c r="A259" s="41"/>
      <c r="C259" s="231"/>
      <c r="H259" s="328"/>
      <c r="I259" s="328"/>
      <c r="J259" s="231"/>
      <c r="N259" s="411"/>
      <c r="O259" s="413"/>
      <c r="P259" s="409"/>
      <c r="Q259" s="413"/>
    </row>
    <row r="260" spans="1:17" ht="15.75" customHeight="1" x14ac:dyDescent="0.35">
      <c r="A260" s="41"/>
      <c r="C260" s="231"/>
      <c r="H260" s="328"/>
      <c r="I260" s="328"/>
      <c r="J260" s="231"/>
      <c r="N260" s="411"/>
      <c r="O260" s="413"/>
      <c r="P260" s="409"/>
      <c r="Q260" s="413"/>
    </row>
    <row r="261" spans="1:17" ht="15.75" customHeight="1" x14ac:dyDescent="0.35">
      <c r="A261" s="41"/>
      <c r="C261" s="231"/>
      <c r="H261" s="328"/>
      <c r="I261" s="328"/>
      <c r="J261" s="231"/>
      <c r="N261" s="411"/>
      <c r="O261" s="413"/>
      <c r="P261" s="409"/>
      <c r="Q261" s="413"/>
    </row>
    <row r="262" spans="1:17" ht="15.75" customHeight="1" x14ac:dyDescent="0.35">
      <c r="A262" s="41"/>
      <c r="C262" s="231"/>
      <c r="H262" s="328"/>
      <c r="I262" s="328"/>
      <c r="J262" s="231"/>
      <c r="N262" s="411"/>
      <c r="O262" s="413"/>
      <c r="P262" s="409"/>
      <c r="Q262" s="413"/>
    </row>
    <row r="263" spans="1:17" ht="15.75" customHeight="1" x14ac:dyDescent="0.35">
      <c r="A263" s="41"/>
      <c r="C263" s="231"/>
      <c r="H263" s="328"/>
      <c r="I263" s="328"/>
      <c r="J263" s="231"/>
      <c r="N263" s="411"/>
      <c r="O263" s="413"/>
      <c r="P263" s="409"/>
      <c r="Q263" s="413"/>
    </row>
    <row r="264" spans="1:17" ht="15.75" customHeight="1" x14ac:dyDescent="0.35">
      <c r="A264" s="41"/>
      <c r="C264" s="231"/>
      <c r="H264" s="328"/>
      <c r="I264" s="328"/>
      <c r="J264" s="231"/>
      <c r="N264" s="411"/>
      <c r="O264" s="413"/>
      <c r="P264" s="409"/>
      <c r="Q264" s="413"/>
    </row>
    <row r="265" spans="1:17" ht="15.75" customHeight="1" x14ac:dyDescent="0.35">
      <c r="A265" s="41"/>
      <c r="C265" s="231"/>
      <c r="H265" s="328"/>
      <c r="I265" s="328"/>
      <c r="J265" s="231"/>
      <c r="N265" s="411"/>
      <c r="O265" s="413"/>
      <c r="P265" s="409"/>
      <c r="Q265" s="413"/>
    </row>
    <row r="266" spans="1:17" ht="15.75" customHeight="1" x14ac:dyDescent="0.35">
      <c r="A266" s="41"/>
      <c r="C266" s="231"/>
      <c r="H266" s="328"/>
      <c r="I266" s="328"/>
      <c r="J266" s="231"/>
      <c r="N266" s="411"/>
      <c r="O266" s="413"/>
      <c r="P266" s="409"/>
      <c r="Q266" s="413"/>
    </row>
    <row r="267" spans="1:17" ht="15.75" customHeight="1" x14ac:dyDescent="0.35">
      <c r="A267" s="41"/>
      <c r="C267" s="231"/>
      <c r="H267" s="328"/>
      <c r="I267" s="328"/>
      <c r="J267" s="231"/>
      <c r="N267" s="411"/>
      <c r="O267" s="413"/>
      <c r="P267" s="409"/>
      <c r="Q267" s="413"/>
    </row>
    <row r="268" spans="1:17" ht="15.75" customHeight="1" x14ac:dyDescent="0.35">
      <c r="A268" s="41"/>
      <c r="C268" s="231"/>
      <c r="H268" s="328"/>
      <c r="I268" s="328"/>
      <c r="J268" s="231"/>
      <c r="N268" s="411"/>
      <c r="O268" s="413"/>
      <c r="P268" s="409"/>
      <c r="Q268" s="413"/>
    </row>
    <row r="269" spans="1:17" ht="15.75" customHeight="1" x14ac:dyDescent="0.35">
      <c r="A269" s="41"/>
      <c r="C269" s="231"/>
      <c r="H269" s="328"/>
      <c r="I269" s="328"/>
      <c r="J269" s="231"/>
      <c r="N269" s="411"/>
      <c r="O269" s="413"/>
      <c r="P269" s="409"/>
      <c r="Q269" s="413"/>
    </row>
    <row r="270" spans="1:17" ht="15.75" customHeight="1" x14ac:dyDescent="0.35">
      <c r="A270" s="41"/>
      <c r="C270" s="231"/>
      <c r="H270" s="328"/>
      <c r="I270" s="328"/>
      <c r="J270" s="231"/>
      <c r="N270" s="411"/>
      <c r="O270" s="413"/>
      <c r="P270" s="409"/>
      <c r="Q270" s="413"/>
    </row>
    <row r="271" spans="1:17" ht="15.75" customHeight="1" x14ac:dyDescent="0.35">
      <c r="A271" s="41"/>
      <c r="C271" s="231"/>
      <c r="H271" s="328"/>
      <c r="I271" s="328"/>
      <c r="J271" s="231"/>
      <c r="N271" s="411"/>
      <c r="O271" s="413"/>
      <c r="P271" s="409"/>
      <c r="Q271" s="413"/>
    </row>
    <row r="272" spans="1:17" ht="15" customHeight="1" x14ac:dyDescent="0.35">
      <c r="A272" s="41"/>
      <c r="C272" s="231"/>
      <c r="H272" s="328"/>
      <c r="I272" s="328"/>
      <c r="J272" s="231"/>
      <c r="N272" s="411"/>
      <c r="O272" s="413"/>
    </row>
    <row r="273" spans="1:15" ht="15" customHeight="1" x14ac:dyDescent="0.35">
      <c r="A273" s="41"/>
      <c r="C273" s="231"/>
      <c r="H273" s="328"/>
      <c r="I273" s="328"/>
      <c r="J273" s="231"/>
      <c r="N273" s="411"/>
      <c r="O273" s="413"/>
    </row>
    <row r="274" spans="1:15" ht="15" customHeight="1" x14ac:dyDescent="0.35">
      <c r="A274" s="41"/>
      <c r="C274" s="231"/>
      <c r="H274" s="328"/>
      <c r="I274" s="328"/>
      <c r="J274" s="231"/>
      <c r="N274" s="411"/>
      <c r="O274" s="413"/>
    </row>
    <row r="275" spans="1:15" ht="15" customHeight="1" x14ac:dyDescent="0.35">
      <c r="A275" s="41"/>
      <c r="C275" s="231"/>
      <c r="H275" s="328"/>
      <c r="I275" s="328"/>
      <c r="J275" s="231"/>
      <c r="N275" s="411"/>
      <c r="O275" s="413"/>
    </row>
    <row r="276" spans="1:15" ht="15" customHeight="1" x14ac:dyDescent="0.35">
      <c r="A276" s="41"/>
      <c r="C276" s="231"/>
      <c r="H276" s="328"/>
      <c r="I276" s="328"/>
      <c r="J276" s="231"/>
      <c r="N276" s="411"/>
      <c r="O276" s="413"/>
    </row>
    <row r="277" spans="1:15" ht="15" customHeight="1" x14ac:dyDescent="0.35">
      <c r="A277" s="41"/>
      <c r="C277" s="231"/>
      <c r="H277" s="328"/>
      <c r="I277" s="328"/>
      <c r="J277" s="231"/>
      <c r="N277" s="411"/>
      <c r="O277" s="413"/>
    </row>
    <row r="278" spans="1:15" ht="15" customHeight="1" x14ac:dyDescent="0.35">
      <c r="A278" s="41"/>
      <c r="C278" s="231"/>
      <c r="H278" s="328"/>
      <c r="I278" s="328"/>
      <c r="J278" s="231"/>
      <c r="N278" s="411"/>
      <c r="O278" s="413"/>
    </row>
    <row r="279" spans="1:15" ht="15" customHeight="1" x14ac:dyDescent="0.35">
      <c r="A279" s="41"/>
      <c r="C279" s="231"/>
      <c r="H279" s="328"/>
      <c r="I279" s="328"/>
      <c r="J279" s="231"/>
      <c r="N279" s="411"/>
      <c r="O279" s="413"/>
    </row>
    <row r="280" spans="1:15" ht="15" customHeight="1" x14ac:dyDescent="0.35">
      <c r="A280" s="41"/>
      <c r="C280" s="231"/>
      <c r="H280" s="328"/>
      <c r="I280" s="328"/>
      <c r="J280" s="231"/>
      <c r="N280" s="411"/>
      <c r="O280" s="413"/>
    </row>
    <row r="281" spans="1:15" ht="15" customHeight="1" x14ac:dyDescent="0.35">
      <c r="A281" s="41"/>
      <c r="C281" s="231"/>
      <c r="H281" s="328"/>
      <c r="I281" s="328"/>
      <c r="J281" s="231"/>
      <c r="N281" s="411"/>
      <c r="O281" s="413"/>
    </row>
    <row r="282" spans="1:15" ht="15" customHeight="1" x14ac:dyDescent="0.35">
      <c r="A282" s="41"/>
      <c r="C282" s="231"/>
      <c r="H282" s="328"/>
      <c r="I282" s="328"/>
      <c r="J282" s="231"/>
      <c r="N282" s="411"/>
      <c r="O282" s="413"/>
    </row>
    <row r="283" spans="1:15" ht="15" customHeight="1" x14ac:dyDescent="0.35">
      <c r="A283" s="41"/>
      <c r="C283" s="231"/>
      <c r="H283" s="328"/>
      <c r="I283" s="328"/>
      <c r="J283" s="231"/>
      <c r="N283" s="411"/>
      <c r="O283" s="413"/>
    </row>
    <row r="284" spans="1:15" ht="15" customHeight="1" x14ac:dyDescent="0.35">
      <c r="A284" s="41"/>
      <c r="C284" s="231"/>
      <c r="H284" s="328"/>
      <c r="I284" s="328"/>
      <c r="J284" s="231"/>
      <c r="N284" s="411"/>
      <c r="O284" s="413"/>
    </row>
    <row r="285" spans="1:15" ht="15" customHeight="1" x14ac:dyDescent="0.35">
      <c r="A285" s="41"/>
      <c r="C285" s="231"/>
      <c r="H285" s="328"/>
      <c r="I285" s="328"/>
      <c r="J285" s="231"/>
      <c r="N285" s="411"/>
      <c r="O285" s="413"/>
    </row>
    <row r="286" spans="1:15" ht="15" customHeight="1" x14ac:dyDescent="0.35">
      <c r="A286" s="41"/>
      <c r="C286" s="231"/>
      <c r="H286" s="328"/>
      <c r="I286" s="328"/>
      <c r="J286" s="231"/>
      <c r="N286" s="411"/>
      <c r="O286" s="413"/>
    </row>
    <row r="287" spans="1:15" ht="15" customHeight="1" x14ac:dyDescent="0.35">
      <c r="A287" s="41"/>
      <c r="C287" s="231"/>
      <c r="H287" s="328"/>
      <c r="I287" s="328"/>
      <c r="J287" s="231"/>
      <c r="N287" s="411"/>
      <c r="O287" s="413"/>
    </row>
    <row r="288" spans="1:15" ht="15" customHeight="1" x14ac:dyDescent="0.35">
      <c r="A288" s="41"/>
      <c r="C288" s="231"/>
      <c r="H288" s="328"/>
      <c r="I288" s="328"/>
      <c r="J288" s="231"/>
      <c r="N288" s="411"/>
      <c r="O288" s="413"/>
    </row>
    <row r="289" spans="1:15" ht="15" customHeight="1" x14ac:dyDescent="0.35">
      <c r="A289" s="41"/>
      <c r="C289" s="231"/>
      <c r="H289" s="328"/>
      <c r="I289" s="328"/>
      <c r="J289" s="231"/>
      <c r="N289" s="411"/>
      <c r="O289" s="413"/>
    </row>
    <row r="290" spans="1:15" ht="15" customHeight="1" x14ac:dyDescent="0.35">
      <c r="A290" s="41"/>
      <c r="C290" s="231"/>
      <c r="H290" s="328"/>
      <c r="I290" s="328"/>
      <c r="J290" s="231"/>
      <c r="N290" s="411"/>
      <c r="O290" s="413"/>
    </row>
    <row r="291" spans="1:15" ht="15" customHeight="1" x14ac:dyDescent="0.35">
      <c r="A291" s="41"/>
      <c r="C291" s="231"/>
      <c r="H291" s="328"/>
      <c r="I291" s="328"/>
      <c r="J291" s="231"/>
      <c r="N291" s="411"/>
      <c r="O291" s="413"/>
    </row>
    <row r="292" spans="1:15" ht="15" customHeight="1" x14ac:dyDescent="0.35">
      <c r="A292" s="41"/>
      <c r="C292" s="231"/>
      <c r="H292" s="328"/>
      <c r="I292" s="328"/>
      <c r="J292" s="231"/>
      <c r="N292" s="411"/>
      <c r="O292" s="413"/>
    </row>
    <row r="293" spans="1:15" ht="15" customHeight="1" x14ac:dyDescent="0.35">
      <c r="A293" s="41"/>
      <c r="C293" s="231"/>
      <c r="H293" s="328"/>
      <c r="I293" s="328"/>
      <c r="J293" s="231"/>
      <c r="N293" s="411"/>
      <c r="O293" s="413"/>
    </row>
    <row r="294" spans="1:15" ht="15" customHeight="1" x14ac:dyDescent="0.35">
      <c r="A294" s="41"/>
      <c r="C294" s="231"/>
      <c r="H294" s="328"/>
      <c r="I294" s="328"/>
      <c r="J294" s="231"/>
      <c r="N294" s="411"/>
      <c r="O294" s="413"/>
    </row>
    <row r="295" spans="1:15" ht="15" customHeight="1" x14ac:dyDescent="0.35">
      <c r="A295" s="41"/>
      <c r="C295" s="231"/>
      <c r="H295" s="328"/>
      <c r="I295" s="328"/>
      <c r="J295" s="231"/>
      <c r="N295" s="411"/>
      <c r="O295" s="413"/>
    </row>
    <row r="296" spans="1:15" ht="15" customHeight="1" x14ac:dyDescent="0.35">
      <c r="A296" s="41"/>
      <c r="C296" s="231"/>
      <c r="H296" s="328"/>
      <c r="I296" s="328"/>
      <c r="J296" s="231"/>
      <c r="N296" s="411"/>
      <c r="O296" s="413"/>
    </row>
    <row r="297" spans="1:15" ht="15" customHeight="1" x14ac:dyDescent="0.35">
      <c r="A297" s="41"/>
      <c r="C297" s="231"/>
      <c r="H297" s="328"/>
      <c r="I297" s="328"/>
      <c r="J297" s="231"/>
      <c r="N297" s="411"/>
      <c r="O297" s="413"/>
    </row>
    <row r="298" spans="1:15" ht="15" customHeight="1" x14ac:dyDescent="0.35">
      <c r="A298" s="41"/>
      <c r="C298" s="231"/>
      <c r="H298" s="328"/>
      <c r="I298" s="328"/>
      <c r="J298" s="231"/>
      <c r="N298" s="411"/>
      <c r="O298" s="413"/>
    </row>
    <row r="299" spans="1:15" ht="15" customHeight="1" x14ac:dyDescent="0.35">
      <c r="A299" s="41"/>
      <c r="C299" s="231"/>
      <c r="H299" s="328"/>
      <c r="I299" s="328"/>
      <c r="J299" s="231"/>
      <c r="N299" s="411"/>
      <c r="O299" s="413"/>
    </row>
    <row r="300" spans="1:15" ht="15" customHeight="1" x14ac:dyDescent="0.35">
      <c r="A300" s="41"/>
      <c r="C300" s="231"/>
      <c r="H300" s="328"/>
      <c r="I300" s="328"/>
      <c r="J300" s="231"/>
      <c r="N300" s="411"/>
      <c r="O300" s="413"/>
    </row>
    <row r="301" spans="1:15" ht="15" customHeight="1" x14ac:dyDescent="0.35">
      <c r="A301" s="41"/>
      <c r="C301" s="231"/>
      <c r="H301" s="328"/>
      <c r="I301" s="328"/>
      <c r="J301" s="231"/>
      <c r="N301" s="411"/>
      <c r="O301" s="413"/>
    </row>
    <row r="302" spans="1:15" ht="15" customHeight="1" x14ac:dyDescent="0.35">
      <c r="A302" s="41"/>
      <c r="C302" s="231"/>
      <c r="H302" s="328"/>
      <c r="I302" s="328"/>
      <c r="J302" s="231"/>
      <c r="N302" s="411"/>
      <c r="O302" s="413"/>
    </row>
    <row r="303" spans="1:15" ht="15" customHeight="1" x14ac:dyDescent="0.35">
      <c r="A303" s="41"/>
      <c r="C303" s="231"/>
      <c r="H303" s="328"/>
      <c r="I303" s="328"/>
      <c r="J303" s="231"/>
      <c r="N303" s="411"/>
      <c r="O303" s="413"/>
    </row>
    <row r="304" spans="1:15" ht="15" customHeight="1" x14ac:dyDescent="0.35">
      <c r="A304" s="41"/>
      <c r="C304" s="231"/>
      <c r="H304" s="328"/>
      <c r="I304" s="328"/>
      <c r="J304" s="231"/>
      <c r="N304" s="411"/>
      <c r="O304" s="413"/>
    </row>
    <row r="305" spans="1:15" ht="15" customHeight="1" x14ac:dyDescent="0.35">
      <c r="A305" s="41"/>
      <c r="C305" s="231"/>
      <c r="H305" s="328"/>
      <c r="I305" s="328"/>
      <c r="J305" s="231"/>
      <c r="N305" s="411"/>
      <c r="O305" s="413"/>
    </row>
    <row r="306" spans="1:15" ht="15" customHeight="1" x14ac:dyDescent="0.35">
      <c r="A306" s="41"/>
      <c r="C306" s="231"/>
      <c r="H306" s="328"/>
      <c r="I306" s="328"/>
      <c r="J306" s="231"/>
      <c r="N306" s="411"/>
      <c r="O306" s="413"/>
    </row>
    <row r="307" spans="1:15" ht="15" customHeight="1" x14ac:dyDescent="0.35">
      <c r="A307" s="41"/>
      <c r="C307" s="231"/>
      <c r="H307" s="328"/>
      <c r="I307" s="328"/>
      <c r="J307" s="231"/>
      <c r="N307" s="411"/>
      <c r="O307" s="413"/>
    </row>
    <row r="308" spans="1:15" ht="15" customHeight="1" x14ac:dyDescent="0.35">
      <c r="A308" s="41"/>
      <c r="C308" s="231"/>
      <c r="H308" s="328"/>
      <c r="I308" s="328"/>
      <c r="J308" s="231"/>
      <c r="N308" s="411"/>
      <c r="O308" s="413"/>
    </row>
    <row r="309" spans="1:15" ht="15" customHeight="1" x14ac:dyDescent="0.35">
      <c r="A309" s="41"/>
      <c r="C309" s="231"/>
      <c r="H309" s="328"/>
      <c r="I309" s="328"/>
      <c r="J309" s="231"/>
      <c r="N309" s="411"/>
      <c r="O309" s="413"/>
    </row>
    <row r="310" spans="1:15" ht="15" customHeight="1" x14ac:dyDescent="0.35">
      <c r="A310" s="41"/>
      <c r="C310" s="231"/>
      <c r="H310" s="328"/>
      <c r="I310" s="328"/>
      <c r="J310" s="231"/>
      <c r="N310" s="411"/>
      <c r="O310" s="413"/>
    </row>
    <row r="311" spans="1:15" ht="15" customHeight="1" x14ac:dyDescent="0.35">
      <c r="A311" s="41"/>
      <c r="C311" s="231"/>
      <c r="H311" s="328"/>
      <c r="I311" s="328"/>
      <c r="J311" s="231"/>
      <c r="N311" s="411"/>
      <c r="O311" s="413"/>
    </row>
    <row r="312" spans="1:15" ht="15" customHeight="1" x14ac:dyDescent="0.35">
      <c r="A312" s="41"/>
      <c r="C312" s="231"/>
      <c r="H312" s="328"/>
      <c r="I312" s="328"/>
      <c r="J312" s="231"/>
      <c r="N312" s="411"/>
      <c r="O312" s="413"/>
    </row>
    <row r="313" spans="1:15" ht="15" customHeight="1" x14ac:dyDescent="0.35">
      <c r="A313" s="41"/>
      <c r="C313" s="231"/>
      <c r="H313" s="328"/>
      <c r="I313" s="328"/>
      <c r="J313" s="231"/>
      <c r="N313" s="411"/>
      <c r="O313" s="413"/>
    </row>
    <row r="314" spans="1:15" ht="15" customHeight="1" x14ac:dyDescent="0.35">
      <c r="A314" s="41"/>
      <c r="C314" s="231"/>
      <c r="H314" s="328"/>
      <c r="I314" s="328"/>
      <c r="J314" s="231"/>
      <c r="N314" s="411"/>
      <c r="O314" s="413"/>
    </row>
    <row r="315" spans="1:15" ht="15" customHeight="1" x14ac:dyDescent="0.35">
      <c r="A315" s="41"/>
      <c r="C315" s="231"/>
      <c r="H315" s="328"/>
      <c r="I315" s="328"/>
      <c r="J315" s="231"/>
      <c r="N315" s="411"/>
      <c r="O315" s="413"/>
    </row>
    <row r="316" spans="1:15" ht="15" customHeight="1" x14ac:dyDescent="0.35">
      <c r="A316" s="41"/>
      <c r="C316" s="231"/>
      <c r="H316" s="328"/>
      <c r="I316" s="328"/>
      <c r="J316" s="231"/>
      <c r="N316" s="411"/>
      <c r="O316" s="413"/>
    </row>
    <row r="317" spans="1:15" ht="15" customHeight="1" x14ac:dyDescent="0.35">
      <c r="A317" s="41"/>
      <c r="C317" s="231"/>
      <c r="H317" s="328"/>
      <c r="I317" s="328"/>
      <c r="J317" s="231"/>
      <c r="N317" s="411"/>
      <c r="O317" s="413"/>
    </row>
    <row r="318" spans="1:15" ht="15" customHeight="1" x14ac:dyDescent="0.35">
      <c r="A318" s="41"/>
      <c r="C318" s="231"/>
      <c r="H318" s="328"/>
      <c r="I318" s="328"/>
      <c r="J318" s="231"/>
      <c r="N318" s="411"/>
      <c r="O318" s="413"/>
    </row>
    <row r="319" spans="1:15" ht="15" customHeight="1" x14ac:dyDescent="0.35">
      <c r="A319" s="41"/>
      <c r="C319" s="231"/>
      <c r="H319" s="328"/>
      <c r="I319" s="328"/>
      <c r="J319" s="231"/>
      <c r="N319" s="411"/>
      <c r="O319" s="413"/>
    </row>
    <row r="320" spans="1:15" ht="15" customHeight="1" x14ac:dyDescent="0.35">
      <c r="A320" s="41"/>
      <c r="C320" s="231"/>
      <c r="H320" s="328"/>
      <c r="I320" s="328"/>
      <c r="J320" s="231"/>
      <c r="N320" s="411"/>
      <c r="O320" s="413"/>
    </row>
    <row r="321" spans="1:15" ht="15" customHeight="1" x14ac:dyDescent="0.35">
      <c r="A321" s="41"/>
      <c r="C321" s="231"/>
      <c r="H321" s="328"/>
      <c r="I321" s="328"/>
      <c r="J321" s="231"/>
      <c r="N321" s="411"/>
      <c r="O321" s="413"/>
    </row>
    <row r="322" spans="1:15" ht="15" customHeight="1" x14ac:dyDescent="0.35">
      <c r="A322" s="41"/>
      <c r="C322" s="231"/>
      <c r="H322" s="328"/>
      <c r="I322" s="328"/>
      <c r="J322" s="231"/>
      <c r="N322" s="411"/>
      <c r="O322" s="413"/>
    </row>
    <row r="323" spans="1:15" ht="15" customHeight="1" x14ac:dyDescent="0.35">
      <c r="A323" s="41"/>
      <c r="C323" s="231"/>
      <c r="H323" s="328"/>
      <c r="I323" s="328"/>
      <c r="J323" s="231"/>
      <c r="N323" s="411"/>
      <c r="O323" s="413"/>
    </row>
    <row r="324" spans="1:15" ht="15" customHeight="1" x14ac:dyDescent="0.35">
      <c r="A324" s="41"/>
      <c r="C324" s="231"/>
      <c r="H324" s="328"/>
      <c r="I324" s="328"/>
      <c r="J324" s="231"/>
      <c r="N324" s="411"/>
      <c r="O324" s="413"/>
    </row>
    <row r="325" spans="1:15" ht="15" customHeight="1" x14ac:dyDescent="0.35">
      <c r="A325" s="41"/>
      <c r="C325" s="231"/>
      <c r="H325" s="328"/>
      <c r="I325" s="328"/>
      <c r="J325" s="231"/>
      <c r="N325" s="411"/>
      <c r="O325" s="413"/>
    </row>
    <row r="326" spans="1:15" ht="15" customHeight="1" x14ac:dyDescent="0.35">
      <c r="A326" s="41"/>
      <c r="C326" s="231"/>
      <c r="H326" s="328"/>
      <c r="I326" s="328"/>
      <c r="J326" s="231"/>
      <c r="N326" s="411"/>
      <c r="O326" s="413"/>
    </row>
    <row r="327" spans="1:15" ht="15" customHeight="1" x14ac:dyDescent="0.35">
      <c r="A327" s="41"/>
      <c r="C327" s="231"/>
      <c r="H327" s="328"/>
      <c r="I327" s="328"/>
      <c r="J327" s="231"/>
      <c r="N327" s="411"/>
      <c r="O327" s="413"/>
    </row>
    <row r="328" spans="1:15" ht="15" customHeight="1" x14ac:dyDescent="0.35">
      <c r="A328" s="41"/>
      <c r="C328" s="231"/>
      <c r="H328" s="328"/>
      <c r="I328" s="328"/>
      <c r="J328" s="231"/>
      <c r="N328" s="411"/>
      <c r="O328" s="413"/>
    </row>
    <row r="329" spans="1:15" ht="15" customHeight="1" x14ac:dyDescent="0.35">
      <c r="A329" s="41"/>
      <c r="C329" s="231"/>
      <c r="H329" s="328"/>
      <c r="I329" s="328"/>
      <c r="J329" s="231"/>
      <c r="N329" s="411"/>
      <c r="O329" s="413"/>
    </row>
    <row r="330" spans="1:15" ht="15" customHeight="1" x14ac:dyDescent="0.35">
      <c r="A330" s="41"/>
      <c r="C330" s="231"/>
      <c r="H330" s="328"/>
      <c r="I330" s="328"/>
      <c r="J330" s="231"/>
      <c r="N330" s="411"/>
      <c r="O330" s="413"/>
    </row>
    <row r="331" spans="1:15" ht="15" customHeight="1" x14ac:dyDescent="0.35">
      <c r="A331" s="41"/>
      <c r="C331" s="231"/>
      <c r="H331" s="328"/>
      <c r="I331" s="328"/>
      <c r="J331" s="231"/>
      <c r="N331" s="411"/>
      <c r="O331" s="413"/>
    </row>
    <row r="332" spans="1:15" ht="15" customHeight="1" x14ac:dyDescent="0.35">
      <c r="A332" s="41"/>
      <c r="C332" s="231"/>
      <c r="H332" s="328"/>
      <c r="I332" s="328"/>
      <c r="J332" s="231"/>
      <c r="N332" s="411"/>
      <c r="O332" s="413"/>
    </row>
    <row r="333" spans="1:15" ht="15" customHeight="1" x14ac:dyDescent="0.35">
      <c r="A333" s="41"/>
      <c r="C333" s="231"/>
      <c r="H333" s="328"/>
      <c r="I333" s="328"/>
      <c r="J333" s="231"/>
      <c r="N333" s="411"/>
      <c r="O333" s="413"/>
    </row>
    <row r="334" spans="1:15" ht="15" customHeight="1" x14ac:dyDescent="0.35">
      <c r="A334" s="41"/>
      <c r="C334" s="231"/>
      <c r="H334" s="328"/>
      <c r="I334" s="328"/>
      <c r="J334" s="231"/>
      <c r="N334" s="411"/>
      <c r="O334" s="413"/>
    </row>
    <row r="335" spans="1:15" ht="15" customHeight="1" x14ac:dyDescent="0.35">
      <c r="A335" s="41"/>
      <c r="C335" s="231"/>
      <c r="H335" s="328"/>
      <c r="I335" s="328"/>
      <c r="J335" s="231"/>
      <c r="N335" s="411"/>
      <c r="O335" s="413"/>
    </row>
    <row r="336" spans="1:15" ht="15" customHeight="1" x14ac:dyDescent="0.35">
      <c r="A336" s="41"/>
      <c r="C336" s="231"/>
      <c r="H336" s="328"/>
      <c r="I336" s="328"/>
      <c r="J336" s="231"/>
      <c r="N336" s="411"/>
      <c r="O336" s="413"/>
    </row>
  </sheetData>
  <mergeCells count="4">
    <mergeCell ref="B1:M1"/>
    <mergeCell ref="B2:M2"/>
    <mergeCell ref="B3:M3"/>
    <mergeCell ref="A122:F122"/>
  </mergeCells>
  <conditionalFormatting sqref="F122">
    <cfRule type="colorScale" priority="2">
      <colorScale>
        <cfvo type="min"/>
        <cfvo type="max"/>
        <color rgb="FF63BE7B"/>
        <color rgb="FFFFEF9C"/>
      </colorScale>
    </cfRule>
  </conditionalFormatting>
  <conditionalFormatting sqref="H122">
    <cfRule type="colorScale" priority="1">
      <colorScale>
        <cfvo type="min"/>
        <cfvo type="percentile" val="50"/>
        <cfvo type="max"/>
        <color rgb="FFF8696B"/>
        <color rgb="FFFFEB84"/>
        <color rgb="FF63BE7B"/>
      </colorScale>
    </cfRule>
  </conditionalFormatting>
  <dataValidations count="3">
    <dataValidation type="list" allowBlank="1" showErrorMessage="1" sqref="F8:F9 F12:F16 F57 F92" xr:uid="{DB726097-10DE-4D67-920E-723B43D9E409}">
      <formula1>"Pengadaan Langsung,Tender/Seleksi Umum,Tender/Seleksi Terbatas,Penunjukan Langsung,Penetapan Langsung"</formula1>
    </dataValidation>
    <dataValidation type="list" allowBlank="1" showErrorMessage="1" sqref="F7 F10 F20:F22 F25:F56 F59:F69 F71:F86 F88:F91 F93:F121" xr:uid="{2D94E06E-E3B7-461B-AE47-27799204C37E}">
      <formula1>"Pengadaan/Transaksi Langsung,Tender/Seleksi Umum,Tender/Seleksi Terbatas,Penunjukan Langsung,Penetapan Langsung"</formula1>
    </dataValidation>
    <dataValidation type="list" allowBlank="1" showErrorMessage="1" sqref="E7:E10 E12:E16 E20:E22 E25:E57 E59:E69 E71:E86 E88:E121" xr:uid="{E48ACCA3-51DA-49F1-A0F7-4C7CE5EA1300}">
      <formula1>"Barang,Jasa Konsultansi,Jasa Lain,Pekerjaan Konstruksi"</formula1>
    </dataValidation>
  </dataValidations>
  <pageMargins left="0.70866141732283472" right="0.70866141732283472" top="0.74803149606299213" bottom="0.74803149606299213" header="0" footer="0"/>
  <pageSetup paperSize="9" scale="1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Z272"/>
  <sheetViews>
    <sheetView topLeftCell="A21" zoomScale="90" zoomScaleNormal="90" workbookViewId="0">
      <selection activeCell="O58" sqref="O58"/>
    </sheetView>
  </sheetViews>
  <sheetFormatPr defaultColWidth="14.453125" defaultRowHeight="15" customHeight="1" x14ac:dyDescent="0.35"/>
  <cols>
    <col min="1" max="1" width="6.54296875" style="335" customWidth="1"/>
    <col min="2" max="2" width="21.81640625" style="335" customWidth="1"/>
    <col min="3" max="3" width="48.54296875" style="335" customWidth="1"/>
    <col min="4" max="4" width="0.7265625" style="335" hidden="1" customWidth="1"/>
    <col min="5" max="5" width="12" style="335" customWidth="1"/>
    <col min="6" max="6" width="21.54296875" style="430" customWidth="1"/>
    <col min="7" max="7" width="14.81640625" style="335" customWidth="1"/>
    <col min="8" max="9" width="17" style="335" hidden="1" customWidth="1"/>
    <col min="10" max="10" width="16.1796875" style="335" customWidth="1"/>
    <col min="11" max="11" width="14.54296875" style="335" customWidth="1"/>
    <col min="12" max="12" width="17" style="335" hidden="1" customWidth="1"/>
    <col min="13" max="13" width="11.1796875" style="335" customWidth="1"/>
    <col min="14" max="14" width="19.54296875" style="399" customWidth="1"/>
    <col min="15" max="15" width="14.453125" style="335"/>
    <col min="16" max="16" width="22.26953125" style="335" hidden="1" customWidth="1"/>
    <col min="17" max="17" width="14.453125" style="335" hidden="1" customWidth="1"/>
    <col min="18" max="16384" width="14.453125" style="335"/>
  </cols>
  <sheetData>
    <row r="1" spans="1:26" ht="14.5" x14ac:dyDescent="0.35">
      <c r="A1" s="41"/>
      <c r="B1" s="740" t="s">
        <v>1</v>
      </c>
      <c r="C1" s="797"/>
      <c r="D1" s="797"/>
      <c r="E1" s="797"/>
      <c r="F1" s="797"/>
      <c r="G1" s="797"/>
      <c r="H1" s="797"/>
      <c r="I1" s="797"/>
      <c r="J1" s="797"/>
      <c r="K1" s="797"/>
      <c r="L1" s="797"/>
      <c r="M1" s="797"/>
      <c r="N1" s="411"/>
      <c r="O1" s="413"/>
      <c r="P1" s="409"/>
      <c r="Q1" s="413"/>
    </row>
    <row r="2" spans="1:26" ht="14.5" x14ac:dyDescent="0.35">
      <c r="A2" s="41"/>
      <c r="B2" s="798" t="s">
        <v>2</v>
      </c>
      <c r="C2" s="797"/>
      <c r="D2" s="797"/>
      <c r="E2" s="797"/>
      <c r="F2" s="797"/>
      <c r="G2" s="797"/>
      <c r="H2" s="797"/>
      <c r="I2" s="797"/>
      <c r="J2" s="797"/>
      <c r="K2" s="797"/>
      <c r="L2" s="797"/>
      <c r="M2" s="797"/>
      <c r="N2" s="411"/>
      <c r="O2" s="413"/>
      <c r="P2" s="409"/>
      <c r="Q2" s="413"/>
    </row>
    <row r="3" spans="1:26" ht="14.5" x14ac:dyDescent="0.35">
      <c r="A3" s="41"/>
      <c r="B3" s="740" t="str">
        <f>CS!B3</f>
        <v>TAHUN 2023</v>
      </c>
      <c r="C3" s="797"/>
      <c r="D3" s="797"/>
      <c r="E3" s="797"/>
      <c r="F3" s="797"/>
      <c r="G3" s="797"/>
      <c r="H3" s="797"/>
      <c r="I3" s="797"/>
      <c r="J3" s="797"/>
      <c r="K3" s="797"/>
      <c r="L3" s="797"/>
      <c r="M3" s="797"/>
      <c r="N3" s="411"/>
      <c r="O3" s="413"/>
      <c r="P3" s="409"/>
      <c r="Q3" s="413"/>
    </row>
    <row r="4" spans="1:26" ht="14.5" x14ac:dyDescent="0.35">
      <c r="A4" s="41"/>
      <c r="B4" s="2"/>
      <c r="C4" s="323"/>
      <c r="D4" s="2"/>
      <c r="E4" s="2"/>
      <c r="F4" s="323"/>
      <c r="G4" s="2"/>
      <c r="H4" s="2"/>
      <c r="I4" s="2"/>
      <c r="J4" s="2"/>
      <c r="K4" s="2"/>
      <c r="L4" s="2"/>
      <c r="M4" s="2"/>
      <c r="N4" s="411"/>
      <c r="O4" s="413"/>
      <c r="P4" s="409"/>
      <c r="Q4" s="413"/>
    </row>
    <row r="5" spans="1:26" ht="14.5" hidden="1" x14ac:dyDescent="0.35">
      <c r="A5" s="281" t="s">
        <v>4</v>
      </c>
      <c r="B5" s="73"/>
      <c r="C5" s="324" t="s">
        <v>4</v>
      </c>
      <c r="D5" s="66" t="s">
        <v>4</v>
      </c>
      <c r="E5" s="66" t="s">
        <v>4</v>
      </c>
      <c r="F5" s="401" t="s">
        <v>4</v>
      </c>
      <c r="G5" s="66" t="s">
        <v>4</v>
      </c>
      <c r="H5" s="66" t="s">
        <v>4</v>
      </c>
      <c r="I5" s="66" t="s">
        <v>4</v>
      </c>
      <c r="J5" s="403" t="s">
        <v>5</v>
      </c>
      <c r="K5" s="66" t="s">
        <v>4</v>
      </c>
      <c r="L5" s="66" t="s">
        <v>4</v>
      </c>
      <c r="M5" s="66" t="s">
        <v>4</v>
      </c>
      <c r="N5" s="410" t="s">
        <v>4</v>
      </c>
      <c r="O5" s="414" t="s">
        <v>5</v>
      </c>
      <c r="P5" s="415" t="s">
        <v>4</v>
      </c>
      <c r="Q5" s="414" t="s">
        <v>5</v>
      </c>
    </row>
    <row r="6" spans="1:26" ht="39.65" customHeight="1" x14ac:dyDescent="0.35">
      <c r="A6" s="348" t="s">
        <v>6</v>
      </c>
      <c r="B6" s="348" t="s">
        <v>91</v>
      </c>
      <c r="C6" s="348" t="s">
        <v>8</v>
      </c>
      <c r="D6" s="348" t="s">
        <v>9</v>
      </c>
      <c r="E6" s="351" t="s">
        <v>10</v>
      </c>
      <c r="F6" s="351" t="s">
        <v>11</v>
      </c>
      <c r="G6" s="349" t="s">
        <v>12</v>
      </c>
      <c r="H6" s="350" t="s">
        <v>13</v>
      </c>
      <c r="I6" s="350" t="s">
        <v>14</v>
      </c>
      <c r="J6" s="351" t="s">
        <v>15</v>
      </c>
      <c r="K6" s="351" t="s">
        <v>16</v>
      </c>
      <c r="L6" s="351" t="s">
        <v>17</v>
      </c>
      <c r="M6" s="351" t="s">
        <v>18</v>
      </c>
      <c r="N6" s="351" t="s">
        <v>19</v>
      </c>
      <c r="O6" s="348" t="s">
        <v>92</v>
      </c>
      <c r="P6" s="11" t="s">
        <v>93</v>
      </c>
      <c r="Q6" s="9" t="s">
        <v>94</v>
      </c>
    </row>
    <row r="7" spans="1:26" ht="30" customHeight="1" x14ac:dyDescent="0.35">
      <c r="A7" s="336"/>
      <c r="B7" s="416"/>
      <c r="C7" s="417" t="s">
        <v>502</v>
      </c>
      <c r="D7" s="46"/>
      <c r="E7" s="40"/>
      <c r="F7" s="16"/>
      <c r="G7" s="277"/>
      <c r="H7" s="205"/>
      <c r="I7" s="205"/>
      <c r="J7" s="16"/>
      <c r="K7" s="205"/>
      <c r="L7" s="205"/>
      <c r="M7" s="46"/>
      <c r="N7" s="389"/>
      <c r="O7" s="207"/>
      <c r="P7" s="206"/>
      <c r="Q7" s="207"/>
    </row>
    <row r="8" spans="1:26" ht="30" customHeight="1" x14ac:dyDescent="0.35">
      <c r="A8" s="40">
        <v>1</v>
      </c>
      <c r="B8" s="46" t="s">
        <v>503</v>
      </c>
      <c r="C8" s="418" t="s">
        <v>504</v>
      </c>
      <c r="D8" s="254" t="s">
        <v>505</v>
      </c>
      <c r="E8" s="40" t="s">
        <v>23</v>
      </c>
      <c r="F8" s="255" t="s">
        <v>855</v>
      </c>
      <c r="G8" s="419">
        <f>180000000</f>
        <v>180000000</v>
      </c>
      <c r="H8" s="203">
        <v>44927</v>
      </c>
      <c r="I8" s="203">
        <v>45291</v>
      </c>
      <c r="J8" s="204">
        <v>364</v>
      </c>
      <c r="K8" s="420">
        <v>44927</v>
      </c>
      <c r="L8" s="203">
        <v>44958</v>
      </c>
      <c r="M8" s="204" t="s">
        <v>98</v>
      </c>
      <c r="N8" s="389">
        <v>0.6</v>
      </c>
      <c r="O8" s="207">
        <f t="shared" ref="O8:O9" si="0">N8*G8</f>
        <v>108000000</v>
      </c>
      <c r="P8" s="51">
        <v>0.75</v>
      </c>
      <c r="Q8" s="207">
        <f t="shared" ref="Q8:Q9" si="1">P8*G8</f>
        <v>135000000</v>
      </c>
      <c r="R8" s="421"/>
      <c r="S8" s="421"/>
      <c r="T8" s="421"/>
      <c r="U8" s="421"/>
      <c r="V8" s="421"/>
      <c r="W8" s="421"/>
      <c r="X8" s="421"/>
      <c r="Y8" s="421"/>
      <c r="Z8" s="421"/>
    </row>
    <row r="9" spans="1:26" ht="30" customHeight="1" x14ac:dyDescent="0.35">
      <c r="A9" s="40">
        <f>A8+1</f>
        <v>2</v>
      </c>
      <c r="B9" s="46" t="s">
        <v>506</v>
      </c>
      <c r="C9" s="418" t="s">
        <v>507</v>
      </c>
      <c r="D9" s="254" t="s">
        <v>505</v>
      </c>
      <c r="E9" s="255" t="s">
        <v>508</v>
      </c>
      <c r="F9" s="255" t="s">
        <v>855</v>
      </c>
      <c r="G9" s="419">
        <v>242909500</v>
      </c>
      <c r="H9" s="203">
        <v>44986</v>
      </c>
      <c r="I9" s="203">
        <v>45016</v>
      </c>
      <c r="J9" s="204">
        <v>30</v>
      </c>
      <c r="K9" s="420">
        <v>44958</v>
      </c>
      <c r="L9" s="203">
        <v>44977</v>
      </c>
      <c r="M9" s="204" t="s">
        <v>98</v>
      </c>
      <c r="N9" s="390">
        <v>0</v>
      </c>
      <c r="O9" s="207">
        <f t="shared" si="0"/>
        <v>0</v>
      </c>
      <c r="P9" s="219">
        <v>0</v>
      </c>
      <c r="Q9" s="207">
        <f t="shared" si="1"/>
        <v>0</v>
      </c>
      <c r="R9" s="421"/>
      <c r="S9" s="421"/>
      <c r="T9" s="421"/>
      <c r="U9" s="421"/>
      <c r="V9" s="421"/>
      <c r="W9" s="421"/>
      <c r="X9" s="421"/>
      <c r="Y9" s="421"/>
      <c r="Z9" s="421"/>
    </row>
    <row r="10" spans="1:26" ht="30" customHeight="1" x14ac:dyDescent="0.35">
      <c r="A10" s="255"/>
      <c r="B10" s="254"/>
      <c r="C10" s="422"/>
      <c r="D10" s="254"/>
      <c r="E10" s="204"/>
      <c r="F10" s="200"/>
      <c r="G10" s="419"/>
      <c r="H10" s="203"/>
      <c r="I10" s="203"/>
      <c r="J10" s="204"/>
      <c r="K10" s="423"/>
      <c r="L10" s="423"/>
      <c r="M10" s="204"/>
      <c r="N10" s="412"/>
      <c r="O10" s="207"/>
      <c r="P10" s="206"/>
      <c r="Q10" s="207"/>
      <c r="R10" s="421"/>
      <c r="S10" s="421"/>
      <c r="T10" s="421"/>
      <c r="U10" s="421"/>
      <c r="V10" s="421"/>
      <c r="W10" s="421"/>
      <c r="X10" s="421"/>
      <c r="Y10" s="421"/>
      <c r="Z10" s="421"/>
    </row>
    <row r="11" spans="1:26" ht="30" customHeight="1" x14ac:dyDescent="0.35">
      <c r="A11" s="46"/>
      <c r="B11" s="46"/>
      <c r="C11" s="424" t="s">
        <v>509</v>
      </c>
      <c r="D11" s="46"/>
      <c r="E11" s="46"/>
      <c r="F11" s="68"/>
      <c r="G11" s="46"/>
      <c r="H11" s="46"/>
      <c r="I11" s="46"/>
      <c r="J11" s="46"/>
      <c r="K11" s="46"/>
      <c r="L11" s="46"/>
      <c r="M11" s="40"/>
      <c r="N11" s="40"/>
      <c r="O11" s="46"/>
      <c r="P11" s="46"/>
      <c r="Q11" s="46"/>
    </row>
    <row r="12" spans="1:26" ht="30" customHeight="1" x14ac:dyDescent="0.35">
      <c r="A12" s="40">
        <v>1</v>
      </c>
      <c r="B12" s="46" t="s">
        <v>510</v>
      </c>
      <c r="C12" s="46" t="s">
        <v>511</v>
      </c>
      <c r="D12" s="46" t="s">
        <v>505</v>
      </c>
      <c r="E12" s="40" t="s">
        <v>23</v>
      </c>
      <c r="F12" s="255" t="s">
        <v>855</v>
      </c>
      <c r="G12" s="277">
        <v>62361818</v>
      </c>
      <c r="H12" s="205">
        <v>44927</v>
      </c>
      <c r="I12" s="205">
        <v>45291</v>
      </c>
      <c r="J12" s="40">
        <v>364</v>
      </c>
      <c r="K12" s="70">
        <v>44927</v>
      </c>
      <c r="L12" s="205">
        <v>44958</v>
      </c>
      <c r="M12" s="40" t="s">
        <v>98</v>
      </c>
      <c r="N12" s="389">
        <v>0.6</v>
      </c>
      <c r="O12" s="207">
        <f t="shared" ref="O12:O16" si="2">N12*G12</f>
        <v>37417090.799999997</v>
      </c>
      <c r="P12" s="206">
        <v>0.75</v>
      </c>
      <c r="Q12" s="207">
        <f t="shared" ref="Q12:Q16" si="3">P12*G12</f>
        <v>46771363.5</v>
      </c>
      <c r="R12" s="421"/>
      <c r="S12" s="421"/>
      <c r="T12" s="421"/>
      <c r="U12" s="421"/>
      <c r="V12" s="421"/>
      <c r="W12" s="421"/>
      <c r="X12" s="421"/>
      <c r="Y12" s="421"/>
      <c r="Z12" s="421"/>
    </row>
    <row r="13" spans="1:26" ht="30" customHeight="1" x14ac:dyDescent="0.35">
      <c r="A13" s="40">
        <f t="shared" ref="A13:A16" si="4">A12+1</f>
        <v>2</v>
      </c>
      <c r="B13" s="46" t="s">
        <v>512</v>
      </c>
      <c r="C13" s="46" t="s">
        <v>513</v>
      </c>
      <c r="D13" s="46" t="s">
        <v>505</v>
      </c>
      <c r="E13" s="40" t="s">
        <v>23</v>
      </c>
      <c r="F13" s="255" t="s">
        <v>855</v>
      </c>
      <c r="G13" s="277">
        <v>197649960</v>
      </c>
      <c r="H13" s="205">
        <v>44927</v>
      </c>
      <c r="I13" s="205">
        <v>45291</v>
      </c>
      <c r="J13" s="40">
        <v>364</v>
      </c>
      <c r="K13" s="70">
        <v>44927</v>
      </c>
      <c r="L13" s="205">
        <v>44958</v>
      </c>
      <c r="M13" s="40" t="s">
        <v>98</v>
      </c>
      <c r="N13" s="390">
        <v>0.6</v>
      </c>
      <c r="O13" s="207">
        <f t="shared" si="2"/>
        <v>118589976</v>
      </c>
      <c r="P13" s="206">
        <v>0.75</v>
      </c>
      <c r="Q13" s="207">
        <f t="shared" si="3"/>
        <v>148237470</v>
      </c>
      <c r="R13" s="421"/>
      <c r="S13" s="421"/>
      <c r="T13" s="421"/>
      <c r="U13" s="421"/>
      <c r="V13" s="421"/>
      <c r="W13" s="421"/>
      <c r="X13" s="421"/>
      <c r="Y13" s="421"/>
      <c r="Z13" s="421"/>
    </row>
    <row r="14" spans="1:26" ht="30" customHeight="1" x14ac:dyDescent="0.35">
      <c r="A14" s="40">
        <f t="shared" si="4"/>
        <v>3</v>
      </c>
      <c r="B14" s="46" t="s">
        <v>514</v>
      </c>
      <c r="C14" s="46" t="s">
        <v>515</v>
      </c>
      <c r="D14" s="46" t="s">
        <v>505</v>
      </c>
      <c r="E14" s="40" t="s">
        <v>23</v>
      </c>
      <c r="F14" s="255" t="s">
        <v>855</v>
      </c>
      <c r="G14" s="277">
        <v>93171000</v>
      </c>
      <c r="H14" s="205">
        <v>44927</v>
      </c>
      <c r="I14" s="205">
        <v>45291</v>
      </c>
      <c r="J14" s="40">
        <v>364</v>
      </c>
      <c r="K14" s="70">
        <v>44927</v>
      </c>
      <c r="L14" s="205">
        <v>44958</v>
      </c>
      <c r="M14" s="40" t="s">
        <v>98</v>
      </c>
      <c r="N14" s="390">
        <v>0.6</v>
      </c>
      <c r="O14" s="207">
        <f t="shared" si="2"/>
        <v>55902600</v>
      </c>
      <c r="P14" s="206">
        <v>0.75</v>
      </c>
      <c r="Q14" s="207">
        <f t="shared" si="3"/>
        <v>69878250</v>
      </c>
      <c r="R14" s="421"/>
      <c r="S14" s="421"/>
      <c r="T14" s="421"/>
      <c r="U14" s="421"/>
      <c r="V14" s="421"/>
      <c r="W14" s="421"/>
      <c r="X14" s="421"/>
      <c r="Y14" s="421"/>
      <c r="Z14" s="421"/>
    </row>
    <row r="15" spans="1:26" ht="30" customHeight="1" x14ac:dyDescent="0.35">
      <c r="A15" s="40">
        <f t="shared" si="4"/>
        <v>4</v>
      </c>
      <c r="B15" s="46" t="s">
        <v>516</v>
      </c>
      <c r="C15" s="46" t="s">
        <v>517</v>
      </c>
      <c r="D15" s="46" t="s">
        <v>505</v>
      </c>
      <c r="E15" s="40" t="s">
        <v>23</v>
      </c>
      <c r="F15" s="255" t="s">
        <v>855</v>
      </c>
      <c r="G15" s="277">
        <v>147608000</v>
      </c>
      <c r="H15" s="205">
        <v>44927</v>
      </c>
      <c r="I15" s="205">
        <v>45291</v>
      </c>
      <c r="J15" s="40">
        <v>364</v>
      </c>
      <c r="K15" s="70">
        <v>44927</v>
      </c>
      <c r="L15" s="205">
        <v>44958</v>
      </c>
      <c r="M15" s="40" t="s">
        <v>98</v>
      </c>
      <c r="N15" s="390">
        <v>0.6</v>
      </c>
      <c r="O15" s="207">
        <f t="shared" si="2"/>
        <v>88564800</v>
      </c>
      <c r="P15" s="206">
        <v>0.75</v>
      </c>
      <c r="Q15" s="207">
        <f t="shared" si="3"/>
        <v>110706000</v>
      </c>
      <c r="R15" s="421"/>
      <c r="S15" s="421"/>
      <c r="T15" s="421"/>
      <c r="U15" s="421"/>
      <c r="V15" s="421"/>
      <c r="W15" s="421"/>
      <c r="X15" s="421"/>
      <c r="Y15" s="421"/>
      <c r="Z15" s="421"/>
    </row>
    <row r="16" spans="1:26" ht="30" customHeight="1" x14ac:dyDescent="0.35">
      <c r="A16" s="40">
        <f t="shared" si="4"/>
        <v>5</v>
      </c>
      <c r="B16" s="46" t="s">
        <v>518</v>
      </c>
      <c r="C16" s="46" t="s">
        <v>519</v>
      </c>
      <c r="D16" s="46" t="s">
        <v>505</v>
      </c>
      <c r="E16" s="40" t="s">
        <v>23</v>
      </c>
      <c r="F16" s="255" t="s">
        <v>855</v>
      </c>
      <c r="G16" s="277">
        <v>126000000</v>
      </c>
      <c r="H16" s="205">
        <v>44927</v>
      </c>
      <c r="I16" s="205">
        <v>45291</v>
      </c>
      <c r="J16" s="40">
        <v>364</v>
      </c>
      <c r="K16" s="70">
        <v>44927</v>
      </c>
      <c r="L16" s="205">
        <v>44958</v>
      </c>
      <c r="M16" s="40" t="s">
        <v>98</v>
      </c>
      <c r="N16" s="390">
        <v>0.6</v>
      </c>
      <c r="O16" s="207">
        <f t="shared" si="2"/>
        <v>75600000</v>
      </c>
      <c r="P16" s="206">
        <v>0.75</v>
      </c>
      <c r="Q16" s="207">
        <f t="shared" si="3"/>
        <v>94500000</v>
      </c>
      <c r="R16" s="421"/>
      <c r="S16" s="421"/>
      <c r="T16" s="421"/>
      <c r="U16" s="421"/>
      <c r="V16" s="421"/>
      <c r="W16" s="421"/>
      <c r="X16" s="421"/>
      <c r="Y16" s="421"/>
      <c r="Z16" s="421"/>
    </row>
    <row r="17" spans="1:26" ht="30" customHeight="1" x14ac:dyDescent="0.35">
      <c r="A17" s="46"/>
      <c r="B17" s="46"/>
      <c r="C17" s="424"/>
      <c r="D17" s="46"/>
      <c r="E17" s="46"/>
      <c r="F17" s="68"/>
      <c r="G17" s="46"/>
      <c r="H17" s="46"/>
      <c r="I17" s="46"/>
      <c r="J17" s="46"/>
      <c r="K17" s="46"/>
      <c r="L17" s="46"/>
      <c r="M17" s="40"/>
      <c r="N17" s="40"/>
      <c r="O17" s="46"/>
      <c r="P17" s="46"/>
      <c r="Q17" s="46"/>
    </row>
    <row r="18" spans="1:26" ht="39.65" customHeight="1" x14ac:dyDescent="0.35">
      <c r="A18" s="348" t="s">
        <v>6</v>
      </c>
      <c r="B18" s="348" t="s">
        <v>91</v>
      </c>
      <c r="C18" s="348" t="s">
        <v>8</v>
      </c>
      <c r="D18" s="348" t="s">
        <v>9</v>
      </c>
      <c r="E18" s="351" t="s">
        <v>10</v>
      </c>
      <c r="F18" s="351" t="s">
        <v>11</v>
      </c>
      <c r="G18" s="349" t="s">
        <v>12</v>
      </c>
      <c r="H18" s="350" t="s">
        <v>13</v>
      </c>
      <c r="I18" s="350" t="s">
        <v>14</v>
      </c>
      <c r="J18" s="351" t="s">
        <v>15</v>
      </c>
      <c r="K18" s="351" t="s">
        <v>16</v>
      </c>
      <c r="L18" s="351" t="s">
        <v>17</v>
      </c>
      <c r="M18" s="351" t="s">
        <v>18</v>
      </c>
      <c r="N18" s="351" t="s">
        <v>19</v>
      </c>
      <c r="O18" s="348" t="s">
        <v>92</v>
      </c>
      <c r="P18" s="11" t="s">
        <v>93</v>
      </c>
      <c r="Q18" s="9" t="s">
        <v>94</v>
      </c>
    </row>
    <row r="19" spans="1:26" ht="30" customHeight="1" x14ac:dyDescent="0.35">
      <c r="A19" s="46"/>
      <c r="B19" s="46"/>
      <c r="C19" s="424" t="s">
        <v>520</v>
      </c>
      <c r="D19" s="46"/>
      <c r="E19" s="46"/>
      <c r="F19" s="68"/>
      <c r="G19" s="46"/>
      <c r="H19" s="46"/>
      <c r="I19" s="46"/>
      <c r="J19" s="46"/>
      <c r="K19" s="46"/>
      <c r="L19" s="46"/>
      <c r="M19" s="11"/>
      <c r="N19" s="40"/>
      <c r="O19" s="46"/>
      <c r="P19" s="46"/>
      <c r="Q19" s="46"/>
    </row>
    <row r="20" spans="1:26" ht="30" customHeight="1" x14ac:dyDescent="0.35">
      <c r="A20" s="40">
        <v>1</v>
      </c>
      <c r="B20" s="46" t="s">
        <v>521</v>
      </c>
      <c r="C20" s="46" t="s">
        <v>522</v>
      </c>
      <c r="D20" s="46" t="s">
        <v>505</v>
      </c>
      <c r="E20" s="40" t="s">
        <v>23</v>
      </c>
      <c r="F20" s="16" t="s">
        <v>101</v>
      </c>
      <c r="G20" s="277">
        <v>1144902221</v>
      </c>
      <c r="H20" s="205">
        <v>45199</v>
      </c>
      <c r="I20" s="205">
        <v>45930</v>
      </c>
      <c r="J20" s="40">
        <f t="shared" ref="J20:J22" si="5">I20-H20</f>
        <v>731</v>
      </c>
      <c r="K20" s="70">
        <f t="shared" ref="K20:K22" si="6">H20-30</f>
        <v>45169</v>
      </c>
      <c r="L20" s="205">
        <f t="shared" ref="L20:L22" si="7">K20+30</f>
        <v>45199</v>
      </c>
      <c r="M20" s="40" t="s">
        <v>98</v>
      </c>
      <c r="N20" s="389">
        <v>0.6</v>
      </c>
      <c r="O20" s="207">
        <f t="shared" ref="O20:O22" si="8">N20*G20</f>
        <v>686941332.60000002</v>
      </c>
      <c r="P20" s="206">
        <v>0.75</v>
      </c>
      <c r="Q20" s="207">
        <f t="shared" ref="Q20:Q22" si="9">P20*G20</f>
        <v>858676665.75</v>
      </c>
      <c r="R20" s="421"/>
      <c r="S20" s="421"/>
      <c r="T20" s="421"/>
      <c r="U20" s="421"/>
      <c r="V20" s="421"/>
      <c r="W20" s="421"/>
      <c r="X20" s="421"/>
      <c r="Y20" s="421"/>
      <c r="Z20" s="421"/>
    </row>
    <row r="21" spans="1:26" ht="30" customHeight="1" x14ac:dyDescent="0.35">
      <c r="A21" s="40">
        <f t="shared" ref="A21:A22" si="10">A20+1</f>
        <v>2</v>
      </c>
      <c r="B21" s="46" t="s">
        <v>523</v>
      </c>
      <c r="C21" s="46" t="s">
        <v>524</v>
      </c>
      <c r="D21" s="46" t="s">
        <v>505</v>
      </c>
      <c r="E21" s="40" t="s">
        <v>23</v>
      </c>
      <c r="F21" s="16" t="s">
        <v>101</v>
      </c>
      <c r="G21" s="277">
        <v>507043753</v>
      </c>
      <c r="H21" s="205">
        <v>45107</v>
      </c>
      <c r="I21" s="205">
        <v>45838</v>
      </c>
      <c r="J21" s="40">
        <f t="shared" si="5"/>
        <v>731</v>
      </c>
      <c r="K21" s="70">
        <f t="shared" si="6"/>
        <v>45077</v>
      </c>
      <c r="L21" s="205">
        <f t="shared" si="7"/>
        <v>45107</v>
      </c>
      <c r="M21" s="40" t="s">
        <v>98</v>
      </c>
      <c r="N21" s="389">
        <v>0.6</v>
      </c>
      <c r="O21" s="207">
        <f t="shared" si="8"/>
        <v>304226251.80000001</v>
      </c>
      <c r="P21" s="206">
        <v>0.75</v>
      </c>
      <c r="Q21" s="207">
        <f t="shared" si="9"/>
        <v>380282814.75</v>
      </c>
      <c r="R21" s="421"/>
      <c r="S21" s="421"/>
      <c r="T21" s="421"/>
      <c r="U21" s="421"/>
      <c r="V21" s="421"/>
      <c r="W21" s="421"/>
      <c r="X21" s="421"/>
      <c r="Y21" s="421"/>
      <c r="Z21" s="421"/>
    </row>
    <row r="22" spans="1:26" ht="30" customHeight="1" x14ac:dyDescent="0.35">
      <c r="A22" s="40">
        <f t="shared" si="10"/>
        <v>3</v>
      </c>
      <c r="B22" s="46" t="s">
        <v>525</v>
      </c>
      <c r="C22" s="46" t="s">
        <v>526</v>
      </c>
      <c r="D22" s="46" t="s">
        <v>505</v>
      </c>
      <c r="E22" s="40" t="s">
        <v>23</v>
      </c>
      <c r="F22" s="16" t="s">
        <v>101</v>
      </c>
      <c r="G22" s="277">
        <v>777726400</v>
      </c>
      <c r="H22" s="205">
        <v>45291</v>
      </c>
      <c r="I22" s="205">
        <v>46022</v>
      </c>
      <c r="J22" s="40">
        <f t="shared" si="5"/>
        <v>731</v>
      </c>
      <c r="K22" s="70">
        <f t="shared" si="6"/>
        <v>45261</v>
      </c>
      <c r="L22" s="205">
        <f t="shared" si="7"/>
        <v>45291</v>
      </c>
      <c r="M22" s="40" t="s">
        <v>98</v>
      </c>
      <c r="N22" s="389">
        <v>0.6</v>
      </c>
      <c r="O22" s="207">
        <f t="shared" si="8"/>
        <v>466635840</v>
      </c>
      <c r="P22" s="206">
        <v>0.75</v>
      </c>
      <c r="Q22" s="207">
        <f t="shared" si="9"/>
        <v>583294800</v>
      </c>
      <c r="R22" s="421"/>
      <c r="S22" s="421"/>
      <c r="T22" s="421"/>
      <c r="U22" s="421"/>
      <c r="V22" s="421"/>
      <c r="W22" s="421"/>
      <c r="X22" s="421"/>
      <c r="Y22" s="421"/>
      <c r="Z22" s="421"/>
    </row>
    <row r="23" spans="1:26" ht="30" customHeight="1" x14ac:dyDescent="0.35">
      <c r="A23" s="46"/>
      <c r="B23" s="46"/>
      <c r="C23" s="46"/>
      <c r="D23" s="46"/>
      <c r="E23" s="46"/>
      <c r="F23" s="68"/>
      <c r="G23" s="46"/>
      <c r="H23" s="46"/>
      <c r="I23" s="46"/>
      <c r="J23" s="46"/>
      <c r="K23" s="46"/>
      <c r="L23" s="46"/>
      <c r="M23" s="40"/>
      <c r="N23" s="40"/>
      <c r="O23" s="46"/>
      <c r="P23" s="46"/>
      <c r="Q23" s="46"/>
    </row>
    <row r="24" spans="1:26" ht="30" customHeight="1" x14ac:dyDescent="0.35">
      <c r="A24" s="46"/>
      <c r="B24" s="46"/>
      <c r="C24" s="424" t="s">
        <v>527</v>
      </c>
      <c r="D24" s="46"/>
      <c r="E24" s="46"/>
      <c r="F24" s="68"/>
      <c r="G24" s="46"/>
      <c r="H24" s="46"/>
      <c r="I24" s="46"/>
      <c r="J24" s="46"/>
      <c r="K24" s="46"/>
      <c r="L24" s="46"/>
      <c r="M24" s="40"/>
      <c r="N24" s="40"/>
      <c r="O24" s="46"/>
      <c r="P24" s="46"/>
      <c r="Q24" s="46"/>
    </row>
    <row r="25" spans="1:26" ht="30" hidden="1" customHeight="1" x14ac:dyDescent="0.35">
      <c r="A25" s="40">
        <v>1</v>
      </c>
      <c r="B25" s="46"/>
      <c r="C25" s="46" t="s">
        <v>528</v>
      </c>
      <c r="D25" s="46" t="s">
        <v>505</v>
      </c>
      <c r="E25" s="40" t="s">
        <v>508</v>
      </c>
      <c r="F25" s="16" t="s">
        <v>101</v>
      </c>
      <c r="G25" s="277">
        <v>128750000</v>
      </c>
      <c r="H25" s="205">
        <v>45231</v>
      </c>
      <c r="I25" s="205">
        <v>45596</v>
      </c>
      <c r="J25" s="40">
        <v>364</v>
      </c>
      <c r="K25" s="205">
        <v>45200</v>
      </c>
      <c r="L25" s="205">
        <f t="shared" ref="L25:L54" si="11">K25+30</f>
        <v>45230</v>
      </c>
      <c r="M25" s="40" t="s">
        <v>98</v>
      </c>
      <c r="N25" s="389">
        <v>0</v>
      </c>
      <c r="O25" s="207">
        <f t="shared" ref="O25:O54" si="12">N25*G25</f>
        <v>0</v>
      </c>
      <c r="P25" s="206">
        <v>0</v>
      </c>
      <c r="Q25" s="207">
        <f t="shared" ref="Q25:Q54" si="13">P25*G25</f>
        <v>0</v>
      </c>
      <c r="R25" s="425"/>
      <c r="S25" s="425"/>
      <c r="T25" s="425"/>
      <c r="U25" s="425"/>
      <c r="V25" s="425"/>
      <c r="W25" s="425"/>
      <c r="X25" s="425"/>
      <c r="Y25" s="425"/>
      <c r="Z25" s="425"/>
    </row>
    <row r="26" spans="1:26" ht="30" hidden="1" customHeight="1" x14ac:dyDescent="0.35">
      <c r="A26" s="40">
        <f t="shared" ref="A26:A52" si="14">A25+1</f>
        <v>2</v>
      </c>
      <c r="B26" s="46"/>
      <c r="C26" s="46" t="s">
        <v>529</v>
      </c>
      <c r="D26" s="46" t="s">
        <v>505</v>
      </c>
      <c r="E26" s="40" t="s">
        <v>23</v>
      </c>
      <c r="F26" s="16" t="s">
        <v>101</v>
      </c>
      <c r="G26" s="277">
        <f t="shared" ref="G26:G37" si="15">(21489600*10%)+21489600</f>
        <v>23638560</v>
      </c>
      <c r="H26" s="205">
        <v>45231</v>
      </c>
      <c r="I26" s="205">
        <v>45596</v>
      </c>
      <c r="J26" s="40">
        <f t="shared" ref="J26:J54" si="16">I26-H26</f>
        <v>365</v>
      </c>
      <c r="K26" s="205">
        <v>45200</v>
      </c>
      <c r="L26" s="205">
        <f t="shared" si="11"/>
        <v>45230</v>
      </c>
      <c r="M26" s="40" t="s">
        <v>98</v>
      </c>
      <c r="N26" s="389">
        <v>0</v>
      </c>
      <c r="O26" s="207">
        <f t="shared" si="12"/>
        <v>0</v>
      </c>
      <c r="P26" s="206">
        <v>0</v>
      </c>
      <c r="Q26" s="207">
        <f t="shared" si="13"/>
        <v>0</v>
      </c>
      <c r="R26" s="425"/>
      <c r="S26" s="425"/>
      <c r="T26" s="425"/>
      <c r="U26" s="425"/>
      <c r="V26" s="425"/>
      <c r="W26" s="425"/>
      <c r="X26" s="425"/>
      <c r="Y26" s="425"/>
      <c r="Z26" s="425"/>
    </row>
    <row r="27" spans="1:26" ht="30" hidden="1" customHeight="1" x14ac:dyDescent="0.35">
      <c r="A27" s="40">
        <f t="shared" si="14"/>
        <v>3</v>
      </c>
      <c r="B27" s="46"/>
      <c r="C27" s="46" t="s">
        <v>530</v>
      </c>
      <c r="D27" s="46" t="s">
        <v>505</v>
      </c>
      <c r="E27" s="40" t="s">
        <v>23</v>
      </c>
      <c r="F27" s="16" t="s">
        <v>101</v>
      </c>
      <c r="G27" s="277">
        <f t="shared" si="15"/>
        <v>23638560</v>
      </c>
      <c r="H27" s="205">
        <v>45231</v>
      </c>
      <c r="I27" s="205">
        <v>45596</v>
      </c>
      <c r="J27" s="40">
        <f t="shared" si="16"/>
        <v>365</v>
      </c>
      <c r="K27" s="205">
        <v>45200</v>
      </c>
      <c r="L27" s="205">
        <f t="shared" si="11"/>
        <v>45230</v>
      </c>
      <c r="M27" s="40" t="s">
        <v>98</v>
      </c>
      <c r="N27" s="389">
        <v>0</v>
      </c>
      <c r="O27" s="207">
        <f t="shared" si="12"/>
        <v>0</v>
      </c>
      <c r="P27" s="206">
        <v>0</v>
      </c>
      <c r="Q27" s="207">
        <f t="shared" si="13"/>
        <v>0</v>
      </c>
      <c r="R27" s="425"/>
      <c r="S27" s="425"/>
      <c r="T27" s="425"/>
      <c r="U27" s="425"/>
      <c r="V27" s="425"/>
      <c r="W27" s="425"/>
      <c r="X27" s="425"/>
      <c r="Y27" s="425"/>
      <c r="Z27" s="425"/>
    </row>
    <row r="28" spans="1:26" ht="30" hidden="1" customHeight="1" x14ac:dyDescent="0.35">
      <c r="A28" s="40">
        <f t="shared" si="14"/>
        <v>4</v>
      </c>
      <c r="B28" s="46"/>
      <c r="C28" s="46" t="s">
        <v>531</v>
      </c>
      <c r="D28" s="46" t="s">
        <v>505</v>
      </c>
      <c r="E28" s="40" t="s">
        <v>23</v>
      </c>
      <c r="F28" s="16" t="s">
        <v>101</v>
      </c>
      <c r="G28" s="277">
        <f t="shared" si="15"/>
        <v>23638560</v>
      </c>
      <c r="H28" s="205">
        <v>45231</v>
      </c>
      <c r="I28" s="205">
        <v>45596</v>
      </c>
      <c r="J28" s="40">
        <f t="shared" si="16"/>
        <v>365</v>
      </c>
      <c r="K28" s="205">
        <v>45200</v>
      </c>
      <c r="L28" s="205">
        <f t="shared" si="11"/>
        <v>45230</v>
      </c>
      <c r="M28" s="40" t="s">
        <v>98</v>
      </c>
      <c r="N28" s="389">
        <v>0</v>
      </c>
      <c r="O28" s="207">
        <f t="shared" si="12"/>
        <v>0</v>
      </c>
      <c r="P28" s="206">
        <v>0</v>
      </c>
      <c r="Q28" s="207">
        <f t="shared" si="13"/>
        <v>0</v>
      </c>
      <c r="R28" s="425"/>
      <c r="S28" s="425"/>
      <c r="T28" s="425"/>
      <c r="U28" s="425"/>
      <c r="V28" s="425"/>
      <c r="W28" s="425"/>
      <c r="X28" s="425"/>
      <c r="Y28" s="425"/>
      <c r="Z28" s="425"/>
    </row>
    <row r="29" spans="1:26" ht="30" hidden="1" customHeight="1" x14ac:dyDescent="0.35">
      <c r="A29" s="40">
        <f t="shared" si="14"/>
        <v>5</v>
      </c>
      <c r="B29" s="46"/>
      <c r="C29" s="46" t="s">
        <v>532</v>
      </c>
      <c r="D29" s="46" t="s">
        <v>505</v>
      </c>
      <c r="E29" s="40" t="s">
        <v>23</v>
      </c>
      <c r="F29" s="16" t="s">
        <v>101</v>
      </c>
      <c r="G29" s="277">
        <f t="shared" si="15"/>
        <v>23638560</v>
      </c>
      <c r="H29" s="205">
        <v>45231</v>
      </c>
      <c r="I29" s="205">
        <v>45596</v>
      </c>
      <c r="J29" s="40">
        <f t="shared" si="16"/>
        <v>365</v>
      </c>
      <c r="K29" s="205">
        <v>45200</v>
      </c>
      <c r="L29" s="205">
        <f t="shared" si="11"/>
        <v>45230</v>
      </c>
      <c r="M29" s="40" t="s">
        <v>98</v>
      </c>
      <c r="N29" s="389">
        <v>0</v>
      </c>
      <c r="O29" s="207">
        <f t="shared" si="12"/>
        <v>0</v>
      </c>
      <c r="P29" s="206">
        <v>0</v>
      </c>
      <c r="Q29" s="207">
        <f t="shared" si="13"/>
        <v>0</v>
      </c>
      <c r="R29" s="425"/>
      <c r="S29" s="425"/>
      <c r="T29" s="425"/>
      <c r="U29" s="425"/>
      <c r="V29" s="425"/>
      <c r="W29" s="425"/>
      <c r="X29" s="425"/>
      <c r="Y29" s="425"/>
      <c r="Z29" s="425"/>
    </row>
    <row r="30" spans="1:26" ht="30" hidden="1" customHeight="1" x14ac:dyDescent="0.35">
      <c r="A30" s="40">
        <f t="shared" si="14"/>
        <v>6</v>
      </c>
      <c r="B30" s="46"/>
      <c r="C30" s="46" t="s">
        <v>533</v>
      </c>
      <c r="D30" s="46" t="s">
        <v>505</v>
      </c>
      <c r="E30" s="40" t="s">
        <v>23</v>
      </c>
      <c r="F30" s="16" t="s">
        <v>101</v>
      </c>
      <c r="G30" s="277">
        <f t="shared" si="15"/>
        <v>23638560</v>
      </c>
      <c r="H30" s="205">
        <v>45231</v>
      </c>
      <c r="I30" s="205">
        <v>45596</v>
      </c>
      <c r="J30" s="40">
        <f t="shared" si="16"/>
        <v>365</v>
      </c>
      <c r="K30" s="205">
        <v>45200</v>
      </c>
      <c r="L30" s="205">
        <f t="shared" si="11"/>
        <v>45230</v>
      </c>
      <c r="M30" s="40" t="s">
        <v>98</v>
      </c>
      <c r="N30" s="389">
        <v>0</v>
      </c>
      <c r="O30" s="207">
        <f t="shared" si="12"/>
        <v>0</v>
      </c>
      <c r="P30" s="206">
        <v>0</v>
      </c>
      <c r="Q30" s="207">
        <f t="shared" si="13"/>
        <v>0</v>
      </c>
      <c r="R30" s="425"/>
      <c r="S30" s="425"/>
      <c r="T30" s="425"/>
      <c r="U30" s="425"/>
      <c r="V30" s="425"/>
      <c r="W30" s="425"/>
      <c r="X30" s="425"/>
      <c r="Y30" s="425"/>
      <c r="Z30" s="425"/>
    </row>
    <row r="31" spans="1:26" ht="30" hidden="1" customHeight="1" x14ac:dyDescent="0.35">
      <c r="A31" s="40">
        <f t="shared" si="14"/>
        <v>7</v>
      </c>
      <c r="B31" s="46"/>
      <c r="C31" s="46" t="s">
        <v>534</v>
      </c>
      <c r="D31" s="46" t="s">
        <v>505</v>
      </c>
      <c r="E31" s="40" t="s">
        <v>23</v>
      </c>
      <c r="F31" s="16" t="s">
        <v>101</v>
      </c>
      <c r="G31" s="202">
        <f t="shared" si="15"/>
        <v>23638560</v>
      </c>
      <c r="H31" s="205">
        <v>45231</v>
      </c>
      <c r="I31" s="205">
        <v>45596</v>
      </c>
      <c r="J31" s="40">
        <f t="shared" si="16"/>
        <v>365</v>
      </c>
      <c r="K31" s="205">
        <v>45200</v>
      </c>
      <c r="L31" s="205">
        <f t="shared" si="11"/>
        <v>45230</v>
      </c>
      <c r="M31" s="40" t="s">
        <v>98</v>
      </c>
      <c r="N31" s="389">
        <v>0</v>
      </c>
      <c r="O31" s="338">
        <f t="shared" si="12"/>
        <v>0</v>
      </c>
      <c r="P31" s="51">
        <v>0</v>
      </c>
      <c r="Q31" s="338">
        <f t="shared" si="13"/>
        <v>0</v>
      </c>
      <c r="R31" s="425"/>
      <c r="S31" s="425"/>
      <c r="T31" s="425"/>
      <c r="U31" s="425"/>
      <c r="V31" s="425"/>
      <c r="W31" s="425"/>
      <c r="X31" s="425"/>
      <c r="Y31" s="425"/>
      <c r="Z31" s="425"/>
    </row>
    <row r="32" spans="1:26" ht="30" hidden="1" customHeight="1" x14ac:dyDescent="0.35">
      <c r="A32" s="40">
        <f t="shared" si="14"/>
        <v>8</v>
      </c>
      <c r="B32" s="46"/>
      <c r="C32" s="46" t="s">
        <v>535</v>
      </c>
      <c r="D32" s="46" t="s">
        <v>505</v>
      </c>
      <c r="E32" s="40" t="s">
        <v>23</v>
      </c>
      <c r="F32" s="16" t="s">
        <v>101</v>
      </c>
      <c r="G32" s="202">
        <f t="shared" si="15"/>
        <v>23638560</v>
      </c>
      <c r="H32" s="205">
        <v>45231</v>
      </c>
      <c r="I32" s="205">
        <v>45596</v>
      </c>
      <c r="J32" s="40">
        <f t="shared" si="16"/>
        <v>365</v>
      </c>
      <c r="K32" s="205">
        <v>45200</v>
      </c>
      <c r="L32" s="205">
        <f t="shared" si="11"/>
        <v>45230</v>
      </c>
      <c r="M32" s="40" t="s">
        <v>98</v>
      </c>
      <c r="N32" s="389">
        <v>0</v>
      </c>
      <c r="O32" s="338">
        <f t="shared" si="12"/>
        <v>0</v>
      </c>
      <c r="P32" s="51">
        <v>0</v>
      </c>
      <c r="Q32" s="338">
        <f t="shared" si="13"/>
        <v>0</v>
      </c>
      <c r="R32" s="425"/>
      <c r="S32" s="425"/>
      <c r="T32" s="425"/>
      <c r="U32" s="425"/>
      <c r="V32" s="425"/>
      <c r="W32" s="425"/>
      <c r="X32" s="425"/>
      <c r="Y32" s="425"/>
      <c r="Z32" s="425"/>
    </row>
    <row r="33" spans="1:26" ht="30" hidden="1" customHeight="1" x14ac:dyDescent="0.35">
      <c r="A33" s="40">
        <f t="shared" si="14"/>
        <v>9</v>
      </c>
      <c r="B33" s="46"/>
      <c r="C33" s="46" t="s">
        <v>536</v>
      </c>
      <c r="D33" s="46" t="s">
        <v>505</v>
      </c>
      <c r="E33" s="40" t="s">
        <v>23</v>
      </c>
      <c r="F33" s="16" t="s">
        <v>101</v>
      </c>
      <c r="G33" s="277">
        <f t="shared" si="15"/>
        <v>23638560</v>
      </c>
      <c r="H33" s="205">
        <v>45231</v>
      </c>
      <c r="I33" s="205">
        <v>45596</v>
      </c>
      <c r="J33" s="40">
        <f t="shared" si="16"/>
        <v>365</v>
      </c>
      <c r="K33" s="205">
        <v>45200</v>
      </c>
      <c r="L33" s="205">
        <f t="shared" si="11"/>
        <v>45230</v>
      </c>
      <c r="M33" s="40" t="s">
        <v>98</v>
      </c>
      <c r="N33" s="389">
        <v>0</v>
      </c>
      <c r="O33" s="207">
        <f t="shared" si="12"/>
        <v>0</v>
      </c>
      <c r="P33" s="206">
        <v>0</v>
      </c>
      <c r="Q33" s="207">
        <f t="shared" si="13"/>
        <v>0</v>
      </c>
      <c r="R33" s="425"/>
      <c r="S33" s="425"/>
      <c r="T33" s="425"/>
      <c r="U33" s="425"/>
      <c r="V33" s="425"/>
      <c r="W33" s="425"/>
      <c r="X33" s="425"/>
      <c r="Y33" s="425"/>
      <c r="Z33" s="425"/>
    </row>
    <row r="34" spans="1:26" ht="30" hidden="1" customHeight="1" x14ac:dyDescent="0.35">
      <c r="A34" s="40">
        <f t="shared" si="14"/>
        <v>10</v>
      </c>
      <c r="B34" s="46"/>
      <c r="C34" s="46" t="s">
        <v>537</v>
      </c>
      <c r="D34" s="46" t="s">
        <v>505</v>
      </c>
      <c r="E34" s="40" t="s">
        <v>23</v>
      </c>
      <c r="F34" s="16" t="s">
        <v>101</v>
      </c>
      <c r="G34" s="277">
        <f t="shared" si="15"/>
        <v>23638560</v>
      </c>
      <c r="H34" s="205">
        <v>45231</v>
      </c>
      <c r="I34" s="205">
        <v>45596</v>
      </c>
      <c r="J34" s="40">
        <f t="shared" si="16"/>
        <v>365</v>
      </c>
      <c r="K34" s="205">
        <v>45200</v>
      </c>
      <c r="L34" s="205">
        <f t="shared" si="11"/>
        <v>45230</v>
      </c>
      <c r="M34" s="40" t="s">
        <v>98</v>
      </c>
      <c r="N34" s="389">
        <v>0</v>
      </c>
      <c r="O34" s="207">
        <f t="shared" si="12"/>
        <v>0</v>
      </c>
      <c r="P34" s="206">
        <v>0</v>
      </c>
      <c r="Q34" s="207">
        <f t="shared" si="13"/>
        <v>0</v>
      </c>
      <c r="R34" s="425"/>
      <c r="S34" s="425"/>
      <c r="T34" s="425"/>
      <c r="U34" s="425"/>
      <c r="V34" s="425"/>
      <c r="W34" s="425"/>
      <c r="X34" s="425"/>
      <c r="Y34" s="425"/>
      <c r="Z34" s="425"/>
    </row>
    <row r="35" spans="1:26" ht="30" hidden="1" customHeight="1" x14ac:dyDescent="0.35">
      <c r="A35" s="40">
        <f t="shared" si="14"/>
        <v>11</v>
      </c>
      <c r="B35" s="46"/>
      <c r="C35" s="46" t="s">
        <v>538</v>
      </c>
      <c r="D35" s="46" t="s">
        <v>505</v>
      </c>
      <c r="E35" s="40" t="s">
        <v>23</v>
      </c>
      <c r="F35" s="16" t="s">
        <v>101</v>
      </c>
      <c r="G35" s="277">
        <f t="shared" si="15"/>
        <v>23638560</v>
      </c>
      <c r="H35" s="205">
        <v>45231</v>
      </c>
      <c r="I35" s="205">
        <v>45596</v>
      </c>
      <c r="J35" s="40">
        <f t="shared" si="16"/>
        <v>365</v>
      </c>
      <c r="K35" s="205">
        <v>45200</v>
      </c>
      <c r="L35" s="205">
        <f t="shared" si="11"/>
        <v>45230</v>
      </c>
      <c r="M35" s="40" t="s">
        <v>98</v>
      </c>
      <c r="N35" s="389">
        <v>0</v>
      </c>
      <c r="O35" s="207">
        <f t="shared" si="12"/>
        <v>0</v>
      </c>
      <c r="P35" s="206">
        <v>0</v>
      </c>
      <c r="Q35" s="207">
        <f t="shared" si="13"/>
        <v>0</v>
      </c>
      <c r="R35" s="425"/>
      <c r="S35" s="425"/>
      <c r="T35" s="425"/>
      <c r="U35" s="425"/>
      <c r="V35" s="425"/>
      <c r="W35" s="425"/>
      <c r="X35" s="425"/>
      <c r="Y35" s="425"/>
      <c r="Z35" s="425"/>
    </row>
    <row r="36" spans="1:26" ht="30" hidden="1" customHeight="1" x14ac:dyDescent="0.35">
      <c r="A36" s="40">
        <f t="shared" si="14"/>
        <v>12</v>
      </c>
      <c r="B36" s="46"/>
      <c r="C36" s="46" t="s">
        <v>539</v>
      </c>
      <c r="D36" s="46" t="s">
        <v>505</v>
      </c>
      <c r="E36" s="40" t="s">
        <v>23</v>
      </c>
      <c r="F36" s="16" t="s">
        <v>101</v>
      </c>
      <c r="G36" s="277">
        <f t="shared" si="15"/>
        <v>23638560</v>
      </c>
      <c r="H36" s="205">
        <v>45231</v>
      </c>
      <c r="I36" s="205">
        <v>45596</v>
      </c>
      <c r="J36" s="40">
        <f t="shared" si="16"/>
        <v>365</v>
      </c>
      <c r="K36" s="205">
        <v>45200</v>
      </c>
      <c r="L36" s="205">
        <f t="shared" si="11"/>
        <v>45230</v>
      </c>
      <c r="M36" s="40" t="s">
        <v>98</v>
      </c>
      <c r="N36" s="389">
        <v>0</v>
      </c>
      <c r="O36" s="207">
        <f t="shared" si="12"/>
        <v>0</v>
      </c>
      <c r="P36" s="206">
        <v>0</v>
      </c>
      <c r="Q36" s="207">
        <f t="shared" si="13"/>
        <v>0</v>
      </c>
      <c r="R36" s="425"/>
      <c r="S36" s="425"/>
      <c r="T36" s="425"/>
      <c r="U36" s="425"/>
      <c r="V36" s="425"/>
      <c r="W36" s="425"/>
      <c r="X36" s="425"/>
      <c r="Y36" s="425"/>
      <c r="Z36" s="425"/>
    </row>
    <row r="37" spans="1:26" ht="30" hidden="1" customHeight="1" x14ac:dyDescent="0.35">
      <c r="A37" s="40">
        <f t="shared" si="14"/>
        <v>13</v>
      </c>
      <c r="B37" s="46"/>
      <c r="C37" s="46" t="s">
        <v>540</v>
      </c>
      <c r="D37" s="46" t="s">
        <v>505</v>
      </c>
      <c r="E37" s="40" t="s">
        <v>23</v>
      </c>
      <c r="F37" s="16" t="s">
        <v>101</v>
      </c>
      <c r="G37" s="277">
        <f t="shared" si="15"/>
        <v>23638560</v>
      </c>
      <c r="H37" s="205">
        <v>45231</v>
      </c>
      <c r="I37" s="205">
        <v>45596</v>
      </c>
      <c r="J37" s="40">
        <f t="shared" si="16"/>
        <v>365</v>
      </c>
      <c r="K37" s="205">
        <v>45200</v>
      </c>
      <c r="L37" s="205">
        <f t="shared" si="11"/>
        <v>45230</v>
      </c>
      <c r="M37" s="40" t="s">
        <v>98</v>
      </c>
      <c r="N37" s="389">
        <v>0</v>
      </c>
      <c r="O37" s="207">
        <f t="shared" si="12"/>
        <v>0</v>
      </c>
      <c r="P37" s="206">
        <v>0</v>
      </c>
      <c r="Q37" s="207">
        <f t="shared" si="13"/>
        <v>0</v>
      </c>
      <c r="R37" s="425"/>
      <c r="S37" s="425"/>
      <c r="T37" s="425"/>
      <c r="U37" s="425"/>
      <c r="V37" s="425"/>
      <c r="W37" s="425"/>
      <c r="X37" s="425"/>
      <c r="Y37" s="425"/>
      <c r="Z37" s="425"/>
    </row>
    <row r="38" spans="1:26" ht="30" hidden="1" customHeight="1" x14ac:dyDescent="0.35">
      <c r="A38" s="40">
        <f t="shared" si="14"/>
        <v>14</v>
      </c>
      <c r="B38" s="46"/>
      <c r="C38" s="46" t="s">
        <v>541</v>
      </c>
      <c r="D38" s="46" t="s">
        <v>505</v>
      </c>
      <c r="E38" s="40" t="s">
        <v>23</v>
      </c>
      <c r="F38" s="16" t="s">
        <v>101</v>
      </c>
      <c r="G38" s="277">
        <f>(21223200*10%)+21223200</f>
        <v>23345520</v>
      </c>
      <c r="H38" s="205">
        <v>45231</v>
      </c>
      <c r="I38" s="205">
        <v>45596</v>
      </c>
      <c r="J38" s="40">
        <f t="shared" si="16"/>
        <v>365</v>
      </c>
      <c r="K38" s="205">
        <v>45200</v>
      </c>
      <c r="L38" s="205">
        <f t="shared" si="11"/>
        <v>45230</v>
      </c>
      <c r="M38" s="40" t="s">
        <v>98</v>
      </c>
      <c r="N38" s="389">
        <v>0</v>
      </c>
      <c r="O38" s="207">
        <f t="shared" si="12"/>
        <v>0</v>
      </c>
      <c r="P38" s="206">
        <v>0</v>
      </c>
      <c r="Q38" s="207">
        <f t="shared" si="13"/>
        <v>0</v>
      </c>
      <c r="R38" s="425"/>
      <c r="S38" s="425"/>
      <c r="T38" s="425"/>
      <c r="U38" s="425"/>
      <c r="V38" s="425"/>
      <c r="W38" s="425"/>
      <c r="X38" s="425"/>
      <c r="Y38" s="425"/>
      <c r="Z38" s="425"/>
    </row>
    <row r="39" spans="1:26" ht="30" hidden="1" customHeight="1" x14ac:dyDescent="0.35">
      <c r="A39" s="40">
        <f t="shared" si="14"/>
        <v>15</v>
      </c>
      <c r="B39" s="46"/>
      <c r="C39" s="46" t="s">
        <v>542</v>
      </c>
      <c r="D39" s="46" t="s">
        <v>505</v>
      </c>
      <c r="E39" s="40" t="s">
        <v>23</v>
      </c>
      <c r="F39" s="16" t="s">
        <v>101</v>
      </c>
      <c r="G39" s="277">
        <f t="shared" ref="G39:G40" si="17">(20646000*10%)+20646000</f>
        <v>22710600</v>
      </c>
      <c r="H39" s="205">
        <v>45231</v>
      </c>
      <c r="I39" s="205">
        <v>45596</v>
      </c>
      <c r="J39" s="40">
        <f t="shared" si="16"/>
        <v>365</v>
      </c>
      <c r="K39" s="205">
        <v>45200</v>
      </c>
      <c r="L39" s="205">
        <f t="shared" si="11"/>
        <v>45230</v>
      </c>
      <c r="M39" s="40" t="s">
        <v>98</v>
      </c>
      <c r="N39" s="389">
        <v>0</v>
      </c>
      <c r="O39" s="207">
        <f t="shared" si="12"/>
        <v>0</v>
      </c>
      <c r="P39" s="206">
        <v>0</v>
      </c>
      <c r="Q39" s="207">
        <f t="shared" si="13"/>
        <v>0</v>
      </c>
      <c r="R39" s="425"/>
      <c r="S39" s="425"/>
      <c r="T39" s="425"/>
      <c r="U39" s="425"/>
      <c r="V39" s="425"/>
      <c r="W39" s="425"/>
      <c r="X39" s="425"/>
      <c r="Y39" s="425"/>
      <c r="Z39" s="425"/>
    </row>
    <row r="40" spans="1:26" ht="30" hidden="1" customHeight="1" x14ac:dyDescent="0.35">
      <c r="A40" s="40">
        <f t="shared" si="14"/>
        <v>16</v>
      </c>
      <c r="B40" s="46"/>
      <c r="C40" s="46" t="s">
        <v>543</v>
      </c>
      <c r="D40" s="46" t="s">
        <v>505</v>
      </c>
      <c r="E40" s="40" t="s">
        <v>23</v>
      </c>
      <c r="F40" s="16" t="s">
        <v>101</v>
      </c>
      <c r="G40" s="277">
        <f t="shared" si="17"/>
        <v>22710600</v>
      </c>
      <c r="H40" s="205">
        <v>45231</v>
      </c>
      <c r="I40" s="205">
        <v>45596</v>
      </c>
      <c r="J40" s="40">
        <f t="shared" si="16"/>
        <v>365</v>
      </c>
      <c r="K40" s="205">
        <v>45200</v>
      </c>
      <c r="L40" s="205">
        <f t="shared" si="11"/>
        <v>45230</v>
      </c>
      <c r="M40" s="40" t="s">
        <v>98</v>
      </c>
      <c r="N40" s="389">
        <v>0</v>
      </c>
      <c r="O40" s="207">
        <f t="shared" si="12"/>
        <v>0</v>
      </c>
      <c r="P40" s="206">
        <v>0</v>
      </c>
      <c r="Q40" s="207">
        <f t="shared" si="13"/>
        <v>0</v>
      </c>
      <c r="R40" s="425"/>
      <c r="S40" s="425"/>
      <c r="T40" s="425"/>
      <c r="U40" s="425"/>
      <c r="V40" s="425"/>
      <c r="W40" s="425"/>
      <c r="X40" s="425"/>
      <c r="Y40" s="425"/>
      <c r="Z40" s="425"/>
    </row>
    <row r="41" spans="1:26" ht="30" hidden="1" customHeight="1" x14ac:dyDescent="0.35">
      <c r="A41" s="40">
        <f t="shared" si="14"/>
        <v>17</v>
      </c>
      <c r="B41" s="46"/>
      <c r="C41" s="46" t="s">
        <v>544</v>
      </c>
      <c r="D41" s="46" t="s">
        <v>505</v>
      </c>
      <c r="E41" s="40" t="s">
        <v>23</v>
      </c>
      <c r="F41" s="16" t="s">
        <v>101</v>
      </c>
      <c r="G41" s="277">
        <f>(21067800*10%)+21067800</f>
        <v>23174580</v>
      </c>
      <c r="H41" s="205">
        <v>45231</v>
      </c>
      <c r="I41" s="205">
        <v>45596</v>
      </c>
      <c r="J41" s="40">
        <f t="shared" si="16"/>
        <v>365</v>
      </c>
      <c r="K41" s="205">
        <v>45200</v>
      </c>
      <c r="L41" s="205">
        <f t="shared" si="11"/>
        <v>45230</v>
      </c>
      <c r="M41" s="40" t="s">
        <v>98</v>
      </c>
      <c r="N41" s="389">
        <v>0</v>
      </c>
      <c r="O41" s="207">
        <f t="shared" si="12"/>
        <v>0</v>
      </c>
      <c r="P41" s="206">
        <v>0</v>
      </c>
      <c r="Q41" s="207">
        <f t="shared" si="13"/>
        <v>0</v>
      </c>
      <c r="R41" s="425"/>
      <c r="S41" s="425"/>
      <c r="T41" s="425"/>
      <c r="U41" s="425"/>
      <c r="V41" s="425"/>
      <c r="W41" s="425"/>
      <c r="X41" s="425"/>
      <c r="Y41" s="425"/>
      <c r="Z41" s="425"/>
    </row>
    <row r="42" spans="1:26" ht="30" hidden="1" customHeight="1" x14ac:dyDescent="0.35">
      <c r="A42" s="40">
        <f t="shared" si="14"/>
        <v>18</v>
      </c>
      <c r="B42" s="46"/>
      <c r="C42" s="46" t="s">
        <v>545</v>
      </c>
      <c r="D42" s="46" t="s">
        <v>505</v>
      </c>
      <c r="E42" s="40" t="s">
        <v>23</v>
      </c>
      <c r="F42" s="16" t="s">
        <v>101</v>
      </c>
      <c r="G42" s="277">
        <f>(21001200*10%)+21001200</f>
        <v>23101320</v>
      </c>
      <c r="H42" s="205">
        <v>45231</v>
      </c>
      <c r="I42" s="205">
        <v>45596</v>
      </c>
      <c r="J42" s="40">
        <f t="shared" si="16"/>
        <v>365</v>
      </c>
      <c r="K42" s="205">
        <v>45200</v>
      </c>
      <c r="L42" s="205">
        <f t="shared" si="11"/>
        <v>45230</v>
      </c>
      <c r="M42" s="40" t="s">
        <v>98</v>
      </c>
      <c r="N42" s="389">
        <v>0</v>
      </c>
      <c r="O42" s="207">
        <f t="shared" si="12"/>
        <v>0</v>
      </c>
      <c r="P42" s="206">
        <v>0</v>
      </c>
      <c r="Q42" s="207">
        <f t="shared" si="13"/>
        <v>0</v>
      </c>
      <c r="R42" s="425"/>
      <c r="S42" s="425"/>
      <c r="T42" s="425"/>
      <c r="U42" s="425"/>
      <c r="V42" s="425"/>
      <c r="W42" s="425"/>
      <c r="X42" s="425"/>
      <c r="Y42" s="425"/>
      <c r="Z42" s="425"/>
    </row>
    <row r="43" spans="1:26" ht="30" hidden="1" customHeight="1" x14ac:dyDescent="0.35">
      <c r="A43" s="40">
        <f t="shared" si="14"/>
        <v>19</v>
      </c>
      <c r="B43" s="46"/>
      <c r="C43" s="46" t="s">
        <v>546</v>
      </c>
      <c r="D43" s="46" t="s">
        <v>505</v>
      </c>
      <c r="E43" s="40" t="s">
        <v>23</v>
      </c>
      <c r="F43" s="16" t="s">
        <v>101</v>
      </c>
      <c r="G43" s="277">
        <f>(9213000*10%)+9213000</f>
        <v>10134300</v>
      </c>
      <c r="H43" s="205">
        <v>45231</v>
      </c>
      <c r="I43" s="205">
        <v>45596</v>
      </c>
      <c r="J43" s="40">
        <f t="shared" si="16"/>
        <v>365</v>
      </c>
      <c r="K43" s="205">
        <v>45200</v>
      </c>
      <c r="L43" s="205">
        <f t="shared" si="11"/>
        <v>45230</v>
      </c>
      <c r="M43" s="40" t="s">
        <v>98</v>
      </c>
      <c r="N43" s="389">
        <v>0</v>
      </c>
      <c r="O43" s="207">
        <f t="shared" si="12"/>
        <v>0</v>
      </c>
      <c r="P43" s="206">
        <v>0</v>
      </c>
      <c r="Q43" s="207">
        <f t="shared" si="13"/>
        <v>0</v>
      </c>
      <c r="R43" s="425"/>
      <c r="S43" s="425"/>
      <c r="T43" s="425"/>
      <c r="U43" s="425"/>
      <c r="V43" s="425"/>
      <c r="W43" s="425"/>
      <c r="X43" s="425"/>
      <c r="Y43" s="425"/>
      <c r="Z43" s="425"/>
    </row>
    <row r="44" spans="1:26" ht="30" hidden="1" customHeight="1" x14ac:dyDescent="0.35">
      <c r="A44" s="40">
        <f t="shared" si="14"/>
        <v>20</v>
      </c>
      <c r="B44" s="46"/>
      <c r="C44" s="46" t="s">
        <v>547</v>
      </c>
      <c r="D44" s="46" t="s">
        <v>505</v>
      </c>
      <c r="E44" s="40" t="s">
        <v>23</v>
      </c>
      <c r="F44" s="16" t="s">
        <v>101</v>
      </c>
      <c r="G44" s="277">
        <f>(26484600*10%)+26484600</f>
        <v>29133060</v>
      </c>
      <c r="H44" s="205">
        <v>45231</v>
      </c>
      <c r="I44" s="205">
        <v>45596</v>
      </c>
      <c r="J44" s="40">
        <f t="shared" si="16"/>
        <v>365</v>
      </c>
      <c r="K44" s="205">
        <v>45200</v>
      </c>
      <c r="L44" s="205">
        <f t="shared" si="11"/>
        <v>45230</v>
      </c>
      <c r="M44" s="40" t="s">
        <v>98</v>
      </c>
      <c r="N44" s="389">
        <v>0</v>
      </c>
      <c r="O44" s="207">
        <f t="shared" si="12"/>
        <v>0</v>
      </c>
      <c r="P44" s="206">
        <v>0</v>
      </c>
      <c r="Q44" s="207">
        <f t="shared" si="13"/>
        <v>0</v>
      </c>
      <c r="R44" s="425"/>
      <c r="S44" s="425"/>
      <c r="T44" s="425"/>
      <c r="U44" s="425"/>
      <c r="V44" s="425"/>
      <c r="W44" s="425"/>
      <c r="X44" s="425"/>
      <c r="Y44" s="425"/>
      <c r="Z44" s="425"/>
    </row>
    <row r="45" spans="1:26" ht="30" hidden="1" customHeight="1" x14ac:dyDescent="0.35">
      <c r="A45" s="40">
        <f t="shared" si="14"/>
        <v>21</v>
      </c>
      <c r="B45" s="46"/>
      <c r="C45" s="46" t="s">
        <v>548</v>
      </c>
      <c r="D45" s="46" t="s">
        <v>505</v>
      </c>
      <c r="E45" s="40" t="s">
        <v>23</v>
      </c>
      <c r="F45" s="16" t="s">
        <v>101</v>
      </c>
      <c r="G45" s="277">
        <f>(25618800*10%)+25618800</f>
        <v>28180680</v>
      </c>
      <c r="H45" s="205">
        <v>45231</v>
      </c>
      <c r="I45" s="205">
        <v>45596</v>
      </c>
      <c r="J45" s="40">
        <f t="shared" si="16"/>
        <v>365</v>
      </c>
      <c r="K45" s="205">
        <v>45200</v>
      </c>
      <c r="L45" s="205">
        <f t="shared" si="11"/>
        <v>45230</v>
      </c>
      <c r="M45" s="40" t="s">
        <v>98</v>
      </c>
      <c r="N45" s="389">
        <v>0</v>
      </c>
      <c r="O45" s="207">
        <f t="shared" si="12"/>
        <v>0</v>
      </c>
      <c r="P45" s="206">
        <v>0</v>
      </c>
      <c r="Q45" s="207">
        <f t="shared" si="13"/>
        <v>0</v>
      </c>
      <c r="R45" s="425"/>
      <c r="S45" s="425"/>
      <c r="T45" s="425"/>
      <c r="U45" s="425"/>
      <c r="V45" s="425"/>
      <c r="W45" s="425"/>
      <c r="X45" s="425"/>
      <c r="Y45" s="425"/>
      <c r="Z45" s="425"/>
    </row>
    <row r="46" spans="1:26" ht="30" hidden="1" customHeight="1" x14ac:dyDescent="0.35">
      <c r="A46" s="40">
        <f t="shared" si="14"/>
        <v>22</v>
      </c>
      <c r="B46" s="46"/>
      <c r="C46" s="46" t="s">
        <v>549</v>
      </c>
      <c r="D46" s="46" t="s">
        <v>505</v>
      </c>
      <c r="E46" s="40" t="s">
        <v>23</v>
      </c>
      <c r="F46" s="16" t="s">
        <v>101</v>
      </c>
      <c r="G46" s="277">
        <f>(16252620*10%)+16252620</f>
        <v>17877882</v>
      </c>
      <c r="H46" s="205">
        <v>45231</v>
      </c>
      <c r="I46" s="205">
        <v>45596</v>
      </c>
      <c r="J46" s="40">
        <f t="shared" si="16"/>
        <v>365</v>
      </c>
      <c r="K46" s="205">
        <v>45200</v>
      </c>
      <c r="L46" s="205">
        <f t="shared" si="11"/>
        <v>45230</v>
      </c>
      <c r="M46" s="40" t="s">
        <v>98</v>
      </c>
      <c r="N46" s="389">
        <v>0</v>
      </c>
      <c r="O46" s="207">
        <f t="shared" si="12"/>
        <v>0</v>
      </c>
      <c r="P46" s="206">
        <v>0</v>
      </c>
      <c r="Q46" s="207">
        <f t="shared" si="13"/>
        <v>0</v>
      </c>
      <c r="R46" s="425"/>
      <c r="S46" s="425"/>
      <c r="T46" s="425"/>
      <c r="U46" s="425"/>
      <c r="V46" s="425"/>
      <c r="W46" s="425"/>
      <c r="X46" s="425"/>
      <c r="Y46" s="425"/>
      <c r="Z46" s="425"/>
    </row>
    <row r="47" spans="1:26" ht="30" hidden="1" customHeight="1" x14ac:dyDescent="0.35">
      <c r="A47" s="40">
        <f t="shared" si="14"/>
        <v>23</v>
      </c>
      <c r="B47" s="46"/>
      <c r="C47" s="46" t="s">
        <v>550</v>
      </c>
      <c r="D47" s="46" t="s">
        <v>505</v>
      </c>
      <c r="E47" s="40" t="s">
        <v>23</v>
      </c>
      <c r="F47" s="16" t="s">
        <v>101</v>
      </c>
      <c r="G47" s="277">
        <f>(18931050*10%)+18931050</f>
        <v>20824155</v>
      </c>
      <c r="H47" s="205">
        <v>45231</v>
      </c>
      <c r="I47" s="205">
        <v>45596</v>
      </c>
      <c r="J47" s="40">
        <f t="shared" si="16"/>
        <v>365</v>
      </c>
      <c r="K47" s="205">
        <v>45200</v>
      </c>
      <c r="L47" s="205">
        <f t="shared" si="11"/>
        <v>45230</v>
      </c>
      <c r="M47" s="40" t="s">
        <v>98</v>
      </c>
      <c r="N47" s="389">
        <v>0</v>
      </c>
      <c r="O47" s="207">
        <f t="shared" si="12"/>
        <v>0</v>
      </c>
      <c r="P47" s="206">
        <v>0</v>
      </c>
      <c r="Q47" s="207">
        <f t="shared" si="13"/>
        <v>0</v>
      </c>
      <c r="R47" s="425"/>
      <c r="S47" s="425"/>
      <c r="T47" s="425"/>
      <c r="U47" s="425"/>
      <c r="V47" s="425"/>
      <c r="W47" s="425"/>
      <c r="X47" s="425"/>
      <c r="Y47" s="425"/>
      <c r="Z47" s="425"/>
    </row>
    <row r="48" spans="1:26" ht="30" hidden="1" customHeight="1" x14ac:dyDescent="0.35">
      <c r="A48" s="40">
        <f t="shared" si="14"/>
        <v>24</v>
      </c>
      <c r="B48" s="46"/>
      <c r="C48" s="46" t="s">
        <v>551</v>
      </c>
      <c r="D48" s="46" t="s">
        <v>505</v>
      </c>
      <c r="E48" s="40" t="s">
        <v>23</v>
      </c>
      <c r="F48" s="16" t="s">
        <v>101</v>
      </c>
      <c r="G48" s="277">
        <f>(13431000*10%)+13431000</f>
        <v>14774100</v>
      </c>
      <c r="H48" s="205">
        <v>45231</v>
      </c>
      <c r="I48" s="205">
        <v>45596</v>
      </c>
      <c r="J48" s="40">
        <f t="shared" si="16"/>
        <v>365</v>
      </c>
      <c r="K48" s="205">
        <v>45200</v>
      </c>
      <c r="L48" s="205">
        <f t="shared" si="11"/>
        <v>45230</v>
      </c>
      <c r="M48" s="40" t="s">
        <v>98</v>
      </c>
      <c r="N48" s="389">
        <v>0</v>
      </c>
      <c r="O48" s="207">
        <f t="shared" si="12"/>
        <v>0</v>
      </c>
      <c r="P48" s="206">
        <v>0</v>
      </c>
      <c r="Q48" s="207">
        <f t="shared" si="13"/>
        <v>0</v>
      </c>
      <c r="R48" s="425"/>
      <c r="S48" s="425"/>
      <c r="T48" s="425"/>
      <c r="U48" s="425"/>
      <c r="V48" s="425"/>
      <c r="W48" s="425"/>
      <c r="X48" s="425"/>
      <c r="Y48" s="425"/>
      <c r="Z48" s="425"/>
    </row>
    <row r="49" spans="1:26" ht="30" hidden="1" customHeight="1" x14ac:dyDescent="0.35">
      <c r="A49" s="40">
        <f t="shared" si="14"/>
        <v>25</v>
      </c>
      <c r="B49" s="46"/>
      <c r="C49" s="46" t="s">
        <v>552</v>
      </c>
      <c r="D49" s="46" t="s">
        <v>505</v>
      </c>
      <c r="E49" s="40" t="s">
        <v>23</v>
      </c>
      <c r="F49" s="16" t="s">
        <v>101</v>
      </c>
      <c r="G49" s="277">
        <f>(21611700*10%)+21611700</f>
        <v>23772870</v>
      </c>
      <c r="H49" s="205">
        <v>45231</v>
      </c>
      <c r="I49" s="205">
        <v>45596</v>
      </c>
      <c r="J49" s="40">
        <f t="shared" si="16"/>
        <v>365</v>
      </c>
      <c r="K49" s="205">
        <v>45200</v>
      </c>
      <c r="L49" s="205">
        <f t="shared" si="11"/>
        <v>45230</v>
      </c>
      <c r="M49" s="40" t="s">
        <v>98</v>
      </c>
      <c r="N49" s="389">
        <v>0</v>
      </c>
      <c r="O49" s="207">
        <f t="shared" si="12"/>
        <v>0</v>
      </c>
      <c r="P49" s="206">
        <v>0</v>
      </c>
      <c r="Q49" s="207">
        <f t="shared" si="13"/>
        <v>0</v>
      </c>
      <c r="R49" s="425"/>
      <c r="S49" s="425"/>
      <c r="T49" s="425"/>
      <c r="U49" s="425"/>
      <c r="V49" s="425"/>
      <c r="W49" s="425"/>
      <c r="X49" s="425"/>
      <c r="Y49" s="425"/>
      <c r="Z49" s="425"/>
    </row>
    <row r="50" spans="1:26" ht="30" hidden="1" customHeight="1" x14ac:dyDescent="0.35">
      <c r="A50" s="40">
        <f t="shared" si="14"/>
        <v>26</v>
      </c>
      <c r="B50" s="46"/>
      <c r="C50" s="46" t="s">
        <v>553</v>
      </c>
      <c r="D50" s="46" t="s">
        <v>505</v>
      </c>
      <c r="E50" s="40" t="s">
        <v>23</v>
      </c>
      <c r="F50" s="16" t="s">
        <v>101</v>
      </c>
      <c r="G50" s="277">
        <f>(13741800*10%)+13741800</f>
        <v>15115980</v>
      </c>
      <c r="H50" s="205">
        <v>45231</v>
      </c>
      <c r="I50" s="205">
        <v>45596</v>
      </c>
      <c r="J50" s="40">
        <f t="shared" si="16"/>
        <v>365</v>
      </c>
      <c r="K50" s="205">
        <v>45200</v>
      </c>
      <c r="L50" s="205">
        <f t="shared" si="11"/>
        <v>45230</v>
      </c>
      <c r="M50" s="40" t="s">
        <v>98</v>
      </c>
      <c r="N50" s="389">
        <v>0</v>
      </c>
      <c r="O50" s="207">
        <f t="shared" si="12"/>
        <v>0</v>
      </c>
      <c r="P50" s="206">
        <v>0</v>
      </c>
      <c r="Q50" s="207">
        <f t="shared" si="13"/>
        <v>0</v>
      </c>
      <c r="R50" s="425"/>
      <c r="S50" s="425"/>
      <c r="T50" s="425"/>
      <c r="U50" s="425"/>
      <c r="V50" s="425"/>
      <c r="W50" s="425"/>
      <c r="X50" s="425"/>
      <c r="Y50" s="425"/>
      <c r="Z50" s="425"/>
    </row>
    <row r="51" spans="1:26" ht="30" hidden="1" customHeight="1" x14ac:dyDescent="0.35">
      <c r="A51" s="40">
        <f t="shared" si="14"/>
        <v>27</v>
      </c>
      <c r="B51" s="46"/>
      <c r="C51" s="46" t="s">
        <v>554</v>
      </c>
      <c r="D51" s="46" t="s">
        <v>505</v>
      </c>
      <c r="E51" s="40" t="s">
        <v>23</v>
      </c>
      <c r="F51" s="16" t="s">
        <v>101</v>
      </c>
      <c r="G51" s="277">
        <f>(15107100*10%)+15107100</f>
        <v>16617810</v>
      </c>
      <c r="H51" s="205">
        <v>45231</v>
      </c>
      <c r="I51" s="205">
        <v>45596</v>
      </c>
      <c r="J51" s="40">
        <f t="shared" si="16"/>
        <v>365</v>
      </c>
      <c r="K51" s="205">
        <v>45200</v>
      </c>
      <c r="L51" s="205">
        <f t="shared" si="11"/>
        <v>45230</v>
      </c>
      <c r="M51" s="40" t="s">
        <v>98</v>
      </c>
      <c r="N51" s="389">
        <v>0</v>
      </c>
      <c r="O51" s="207">
        <f t="shared" si="12"/>
        <v>0</v>
      </c>
      <c r="P51" s="206">
        <v>0</v>
      </c>
      <c r="Q51" s="207">
        <f t="shared" si="13"/>
        <v>0</v>
      </c>
      <c r="R51" s="425"/>
      <c r="S51" s="425"/>
      <c r="T51" s="425"/>
      <c r="U51" s="425"/>
      <c r="V51" s="425"/>
      <c r="W51" s="425"/>
      <c r="X51" s="425"/>
      <c r="Y51" s="425"/>
      <c r="Z51" s="425"/>
    </row>
    <row r="52" spans="1:26" ht="30" hidden="1" customHeight="1" x14ac:dyDescent="0.35">
      <c r="A52" s="336">
        <f t="shared" si="14"/>
        <v>28</v>
      </c>
      <c r="B52" s="416"/>
      <c r="C52" s="46" t="s">
        <v>555</v>
      </c>
      <c r="D52" s="46" t="s">
        <v>505</v>
      </c>
      <c r="E52" s="40" t="s">
        <v>23</v>
      </c>
      <c r="F52" s="16" t="s">
        <v>101</v>
      </c>
      <c r="G52" s="277">
        <f>(12620700*10%)+12620700</f>
        <v>13882770</v>
      </c>
      <c r="H52" s="205">
        <v>45231</v>
      </c>
      <c r="I52" s="205">
        <v>45596</v>
      </c>
      <c r="J52" s="40">
        <f t="shared" si="16"/>
        <v>365</v>
      </c>
      <c r="K52" s="205">
        <v>45200</v>
      </c>
      <c r="L52" s="205">
        <f t="shared" si="11"/>
        <v>45230</v>
      </c>
      <c r="M52" s="40" t="s">
        <v>98</v>
      </c>
      <c r="N52" s="389">
        <v>0</v>
      </c>
      <c r="O52" s="207">
        <f t="shared" si="12"/>
        <v>0</v>
      </c>
      <c r="P52" s="206">
        <v>0</v>
      </c>
      <c r="Q52" s="207">
        <f t="shared" si="13"/>
        <v>0</v>
      </c>
      <c r="R52" s="425"/>
      <c r="S52" s="425"/>
      <c r="T52" s="425"/>
      <c r="U52" s="425"/>
      <c r="V52" s="425"/>
      <c r="W52" s="425"/>
      <c r="X52" s="425"/>
      <c r="Y52" s="425"/>
      <c r="Z52" s="425"/>
    </row>
    <row r="53" spans="1:26" ht="30" hidden="1" customHeight="1" x14ac:dyDescent="0.35">
      <c r="A53" s="40">
        <v>29</v>
      </c>
      <c r="B53" s="46"/>
      <c r="C53" s="426" t="s">
        <v>556</v>
      </c>
      <c r="D53" s="46" t="s">
        <v>505</v>
      </c>
      <c r="E53" s="40" t="s">
        <v>23</v>
      </c>
      <c r="F53" s="16" t="s">
        <v>101</v>
      </c>
      <c r="G53" s="277">
        <v>39000000</v>
      </c>
      <c r="H53" s="205">
        <v>45231</v>
      </c>
      <c r="I53" s="205">
        <v>45596</v>
      </c>
      <c r="J53" s="40">
        <f t="shared" si="16"/>
        <v>365</v>
      </c>
      <c r="K53" s="205">
        <v>45200</v>
      </c>
      <c r="L53" s="205">
        <f t="shared" si="11"/>
        <v>45230</v>
      </c>
      <c r="M53" s="40" t="s">
        <v>98</v>
      </c>
      <c r="N53" s="389">
        <v>0</v>
      </c>
      <c r="O53" s="207">
        <f t="shared" si="12"/>
        <v>0</v>
      </c>
      <c r="P53" s="206">
        <v>0</v>
      </c>
      <c r="Q53" s="207">
        <f t="shared" si="13"/>
        <v>0</v>
      </c>
    </row>
    <row r="54" spans="1:26" ht="30" customHeight="1" x14ac:dyDescent="0.35">
      <c r="A54" s="40">
        <v>1</v>
      </c>
      <c r="B54" s="46" t="s">
        <v>557</v>
      </c>
      <c r="C54" s="418" t="s">
        <v>558</v>
      </c>
      <c r="D54" s="46" t="s">
        <v>559</v>
      </c>
      <c r="E54" s="40" t="s">
        <v>23</v>
      </c>
      <c r="F54" s="16" t="s">
        <v>101</v>
      </c>
      <c r="G54" s="277">
        <f>SUM(G25:G53)</f>
        <v>756768947</v>
      </c>
      <c r="H54" s="205">
        <v>45231</v>
      </c>
      <c r="I54" s="205">
        <v>45596</v>
      </c>
      <c r="J54" s="40">
        <f t="shared" si="16"/>
        <v>365</v>
      </c>
      <c r="K54" s="70">
        <v>45200</v>
      </c>
      <c r="L54" s="205">
        <f t="shared" si="11"/>
        <v>45230</v>
      </c>
      <c r="M54" s="40" t="s">
        <v>98</v>
      </c>
      <c r="N54" s="389">
        <v>0</v>
      </c>
      <c r="O54" s="207">
        <f t="shared" si="12"/>
        <v>0</v>
      </c>
      <c r="P54" s="206">
        <v>0</v>
      </c>
      <c r="Q54" s="207">
        <f t="shared" si="13"/>
        <v>0</v>
      </c>
    </row>
    <row r="55" spans="1:26" ht="30" customHeight="1" x14ac:dyDescent="0.35">
      <c r="A55" s="40"/>
      <c r="B55" s="73"/>
      <c r="C55" s="418"/>
      <c r="D55" s="46"/>
      <c r="E55" s="40"/>
      <c r="F55" s="16"/>
      <c r="G55" s="277"/>
      <c r="H55" s="203"/>
      <c r="I55" s="203"/>
      <c r="J55" s="204"/>
      <c r="K55" s="203"/>
      <c r="L55" s="203"/>
      <c r="M55" s="204"/>
      <c r="N55" s="389"/>
      <c r="O55" s="207"/>
      <c r="P55" s="206"/>
      <c r="Q55" s="207"/>
    </row>
    <row r="56" spans="1:26" ht="30" customHeight="1" x14ac:dyDescent="0.35">
      <c r="A56" s="40"/>
      <c r="B56" s="46"/>
      <c r="C56" s="427" t="s">
        <v>560</v>
      </c>
      <c r="D56" s="46"/>
      <c r="E56" s="40"/>
      <c r="F56" s="16"/>
      <c r="G56" s="277"/>
      <c r="H56" s="203"/>
      <c r="I56" s="203"/>
      <c r="J56" s="200"/>
      <c r="K56" s="423"/>
      <c r="L56" s="423"/>
      <c r="M56" s="204"/>
      <c r="N56" s="389"/>
      <c r="O56" s="207"/>
      <c r="P56" s="206"/>
      <c r="Q56" s="207"/>
    </row>
    <row r="57" spans="1:26" ht="30" customHeight="1" x14ac:dyDescent="0.35">
      <c r="A57" s="40">
        <v>1</v>
      </c>
      <c r="B57" s="46" t="s">
        <v>561</v>
      </c>
      <c r="C57" s="201" t="s">
        <v>562</v>
      </c>
      <c r="D57" s="46"/>
      <c r="E57" s="40" t="s">
        <v>23</v>
      </c>
      <c r="F57" s="255" t="s">
        <v>855</v>
      </c>
      <c r="G57" s="202">
        <v>106348167</v>
      </c>
      <c r="H57" s="203"/>
      <c r="I57" s="203"/>
      <c r="J57" s="204">
        <v>30</v>
      </c>
      <c r="K57" s="70">
        <v>45200</v>
      </c>
      <c r="L57" s="205">
        <f>K57+30</f>
        <v>45230</v>
      </c>
      <c r="M57" s="40" t="s">
        <v>98</v>
      </c>
      <c r="N57" s="389">
        <v>1.46E-2</v>
      </c>
      <c r="O57" s="207">
        <f>N57*G57</f>
        <v>1552683.2382</v>
      </c>
      <c r="P57" s="206">
        <v>1.5599999999999999E-2</v>
      </c>
      <c r="Q57" s="207">
        <f>P57*G57</f>
        <v>1659031.4051999999</v>
      </c>
      <c r="R57" s="73"/>
      <c r="S57" s="73"/>
      <c r="T57" s="73"/>
      <c r="U57" s="73"/>
      <c r="V57" s="73"/>
      <c r="W57" s="73"/>
      <c r="X57" s="73"/>
      <c r="Y57" s="73"/>
      <c r="Z57" s="73"/>
    </row>
    <row r="58" spans="1:26" ht="30" customHeight="1" x14ac:dyDescent="0.35">
      <c r="A58" s="794" t="s">
        <v>114</v>
      </c>
      <c r="B58" s="795"/>
      <c r="C58" s="795"/>
      <c r="D58" s="795"/>
      <c r="E58" s="795"/>
      <c r="F58" s="796"/>
      <c r="G58" s="428">
        <f>SUM(G8:G22,G54,G57)</f>
        <v>4342489766</v>
      </c>
      <c r="H58" s="278"/>
      <c r="I58" s="278"/>
      <c r="J58" s="68"/>
      <c r="K58" s="46"/>
      <c r="L58" s="46"/>
      <c r="M58" s="46"/>
      <c r="N58" s="389">
        <f>O58/G58</f>
        <v>0.44753831998741894</v>
      </c>
      <c r="O58" s="428">
        <f>SUM(O8:O57)</f>
        <v>1943430574.4382</v>
      </c>
      <c r="P58" s="206">
        <f>Q58/G58</f>
        <v>3.8204612897180972E-4</v>
      </c>
      <c r="Q58" s="52">
        <f>SUM(Q54:Q57)</f>
        <v>1659031.4051999999</v>
      </c>
    </row>
    <row r="59" spans="1:26" ht="15.75" customHeight="1" x14ac:dyDescent="0.35">
      <c r="A59" s="41"/>
      <c r="B59" s="429" t="s">
        <v>30</v>
      </c>
      <c r="C59" s="231"/>
      <c r="H59" s="328"/>
      <c r="I59" s="328"/>
      <c r="J59" s="231"/>
      <c r="N59" s="411"/>
      <c r="O59" s="413"/>
      <c r="P59" s="409"/>
      <c r="Q59" s="413"/>
    </row>
    <row r="60" spans="1:26" ht="15.75" customHeight="1" x14ac:dyDescent="0.35">
      <c r="A60" s="41"/>
      <c r="B60" s="330" t="s">
        <v>31</v>
      </c>
      <c r="C60" s="231"/>
      <c r="G60" s="413">
        <f>G58+'IT Services'!G71</f>
        <v>40976562586</v>
      </c>
      <c r="H60" s="328"/>
      <c r="I60" s="328"/>
      <c r="J60" s="231"/>
      <c r="N60" s="411"/>
      <c r="O60" s="413"/>
      <c r="P60" s="409"/>
      <c r="Q60" s="413"/>
    </row>
    <row r="61" spans="1:26" ht="15.75" customHeight="1" x14ac:dyDescent="0.35">
      <c r="A61" s="41"/>
      <c r="B61" s="331" t="s">
        <v>32</v>
      </c>
      <c r="C61" s="231"/>
      <c r="H61" s="328"/>
      <c r="I61" s="328"/>
      <c r="J61" s="231"/>
      <c r="N61" s="411"/>
      <c r="O61" s="413"/>
      <c r="P61" s="409"/>
      <c r="Q61" s="413"/>
    </row>
    <row r="62" spans="1:26" ht="15.75" customHeight="1" x14ac:dyDescent="0.35">
      <c r="A62" s="41"/>
      <c r="B62" s="331" t="s">
        <v>33</v>
      </c>
      <c r="C62" s="231"/>
      <c r="H62" s="328"/>
      <c r="I62" s="328"/>
      <c r="J62" s="231"/>
      <c r="N62" s="411"/>
      <c r="O62" s="413"/>
      <c r="P62" s="409"/>
      <c r="Q62" s="413"/>
    </row>
    <row r="63" spans="1:26" ht="15.75" customHeight="1" x14ac:dyDescent="0.35">
      <c r="A63" s="41"/>
      <c r="B63" s="331" t="s">
        <v>34</v>
      </c>
      <c r="C63" s="231"/>
      <c r="H63" s="328"/>
      <c r="I63" s="328"/>
      <c r="J63" s="231"/>
      <c r="N63" s="411"/>
      <c r="O63" s="413"/>
      <c r="P63" s="409"/>
      <c r="Q63" s="413"/>
    </row>
    <row r="64" spans="1:26" ht="15.75" customHeight="1" x14ac:dyDescent="0.35">
      <c r="A64" s="41"/>
      <c r="B64" s="331" t="s">
        <v>35</v>
      </c>
      <c r="C64" s="231"/>
      <c r="H64" s="328"/>
      <c r="I64" s="328"/>
      <c r="J64" s="231"/>
      <c r="N64" s="411"/>
      <c r="O64" s="413"/>
      <c r="P64" s="409"/>
      <c r="Q64" s="413"/>
    </row>
    <row r="65" spans="1:17" ht="15.75" customHeight="1" x14ac:dyDescent="0.35">
      <c r="A65" s="41"/>
      <c r="B65" s="331" t="s">
        <v>36</v>
      </c>
      <c r="C65" s="231"/>
      <c r="H65" s="328"/>
      <c r="I65" s="328"/>
      <c r="J65" s="231"/>
      <c r="N65" s="411"/>
      <c r="O65" s="413"/>
      <c r="P65" s="409"/>
      <c r="Q65" s="413"/>
    </row>
    <row r="66" spans="1:17" ht="15.75" customHeight="1" x14ac:dyDescent="0.35">
      <c r="A66" s="41"/>
      <c r="B66" s="331" t="s">
        <v>37</v>
      </c>
      <c r="C66" s="231"/>
      <c r="H66" s="328"/>
      <c r="I66" s="328"/>
      <c r="J66" s="231"/>
      <c r="N66" s="411"/>
      <c r="O66" s="413"/>
      <c r="P66" s="409"/>
      <c r="Q66" s="413"/>
    </row>
    <row r="67" spans="1:17" ht="15.75" customHeight="1" x14ac:dyDescent="0.35">
      <c r="A67" s="41"/>
      <c r="B67" s="331" t="s">
        <v>38</v>
      </c>
      <c r="C67" s="231"/>
      <c r="H67" s="328"/>
      <c r="I67" s="328"/>
      <c r="J67" s="231"/>
      <c r="N67" s="411"/>
      <c r="O67" s="413"/>
      <c r="P67" s="409"/>
      <c r="Q67" s="413"/>
    </row>
    <row r="68" spans="1:17" ht="15.75" customHeight="1" x14ac:dyDescent="0.35">
      <c r="A68" s="41"/>
      <c r="B68" s="331" t="s">
        <v>39</v>
      </c>
      <c r="C68" s="231"/>
      <c r="H68" s="328"/>
      <c r="I68" s="328"/>
      <c r="J68" s="231"/>
      <c r="N68" s="411"/>
      <c r="O68" s="413"/>
      <c r="P68" s="409"/>
      <c r="Q68" s="413"/>
    </row>
    <row r="69" spans="1:17" ht="15.75" customHeight="1" x14ac:dyDescent="0.35">
      <c r="A69" s="41"/>
      <c r="B69" s="331" t="s">
        <v>40</v>
      </c>
      <c r="C69" s="231"/>
      <c r="H69" s="328"/>
      <c r="I69" s="328"/>
      <c r="J69" s="231"/>
      <c r="N69" s="411"/>
      <c r="O69" s="413"/>
      <c r="P69" s="409"/>
      <c r="Q69" s="413"/>
    </row>
    <row r="70" spans="1:17" ht="15.75" customHeight="1" x14ac:dyDescent="0.35">
      <c r="A70" s="41"/>
      <c r="C70" s="231"/>
      <c r="H70" s="328"/>
      <c r="I70" s="328"/>
      <c r="J70" s="231"/>
      <c r="N70" s="411"/>
      <c r="O70" s="413"/>
      <c r="P70" s="409"/>
      <c r="Q70" s="413"/>
    </row>
    <row r="71" spans="1:17" ht="15.75" customHeight="1" x14ac:dyDescent="0.35">
      <c r="A71" s="41"/>
      <c r="B71" s="429" t="s">
        <v>41</v>
      </c>
      <c r="C71" s="231"/>
      <c r="H71" s="328"/>
      <c r="I71" s="328"/>
      <c r="J71" s="231"/>
      <c r="N71" s="411"/>
      <c r="O71" s="413"/>
      <c r="P71" s="409"/>
      <c r="Q71" s="413"/>
    </row>
    <row r="72" spans="1:17" ht="15.75" customHeight="1" x14ac:dyDescent="0.35">
      <c r="A72" s="41"/>
      <c r="B72" s="332" t="s">
        <v>42</v>
      </c>
      <c r="C72" s="231"/>
      <c r="H72" s="328"/>
      <c r="I72" s="328"/>
      <c r="J72" s="231"/>
      <c r="N72" s="411"/>
      <c r="O72" s="413"/>
      <c r="P72" s="409"/>
      <c r="Q72" s="413"/>
    </row>
    <row r="73" spans="1:17" ht="15.75" customHeight="1" x14ac:dyDescent="0.35">
      <c r="A73" s="41"/>
      <c r="C73" s="231"/>
      <c r="H73" s="328"/>
      <c r="I73" s="328"/>
      <c r="J73" s="231"/>
      <c r="N73" s="411"/>
      <c r="O73" s="413"/>
      <c r="P73" s="409"/>
      <c r="Q73" s="413"/>
    </row>
    <row r="74" spans="1:17" ht="15.75" customHeight="1" x14ac:dyDescent="0.35">
      <c r="A74" s="41"/>
      <c r="C74" s="231"/>
      <c r="H74" s="328"/>
      <c r="I74" s="328"/>
      <c r="J74" s="231"/>
      <c r="N74" s="411"/>
      <c r="O74" s="413"/>
      <c r="P74" s="409"/>
      <c r="Q74" s="413"/>
    </row>
    <row r="75" spans="1:17" ht="15.75" customHeight="1" x14ac:dyDescent="0.35">
      <c r="A75" s="41"/>
      <c r="C75" s="231"/>
      <c r="H75" s="328"/>
      <c r="I75" s="328"/>
      <c r="J75" s="231"/>
      <c r="N75" s="411"/>
      <c r="O75" s="413"/>
      <c r="P75" s="409"/>
      <c r="Q75" s="413"/>
    </row>
    <row r="76" spans="1:17" ht="15.75" customHeight="1" x14ac:dyDescent="0.35">
      <c r="A76" s="41"/>
      <c r="C76" s="231"/>
      <c r="H76" s="328"/>
      <c r="I76" s="328"/>
      <c r="J76" s="231"/>
      <c r="N76" s="411"/>
      <c r="O76" s="413"/>
      <c r="P76" s="409"/>
      <c r="Q76" s="413"/>
    </row>
    <row r="77" spans="1:17" ht="15.75" customHeight="1" x14ac:dyDescent="0.35">
      <c r="A77" s="41"/>
      <c r="C77" s="231"/>
      <c r="H77" s="328"/>
      <c r="I77" s="328"/>
      <c r="J77" s="231"/>
      <c r="N77" s="411"/>
      <c r="O77" s="413"/>
      <c r="P77" s="409"/>
      <c r="Q77" s="413"/>
    </row>
    <row r="78" spans="1:17" ht="15.75" customHeight="1" x14ac:dyDescent="0.35">
      <c r="A78" s="41"/>
      <c r="C78" s="231"/>
      <c r="H78" s="328"/>
      <c r="I78" s="328"/>
      <c r="J78" s="231"/>
      <c r="N78" s="411"/>
      <c r="O78" s="413"/>
      <c r="P78" s="409"/>
      <c r="Q78" s="413"/>
    </row>
    <row r="79" spans="1:17" ht="15.75" customHeight="1" thickBot="1" x14ac:dyDescent="0.4">
      <c r="A79" s="41"/>
      <c r="C79" s="333"/>
      <c r="D79" s="334"/>
      <c r="H79" s="328"/>
      <c r="I79" s="328"/>
      <c r="J79" s="231"/>
      <c r="N79" s="411"/>
      <c r="O79" s="413"/>
      <c r="P79" s="409"/>
      <c r="Q79" s="413"/>
    </row>
    <row r="80" spans="1:17" ht="15.75" customHeight="1" x14ac:dyDescent="0.35">
      <c r="A80" s="41"/>
      <c r="C80" s="231"/>
      <c r="H80" s="328"/>
      <c r="I80" s="328"/>
      <c r="J80" s="231"/>
      <c r="N80" s="411"/>
      <c r="O80" s="413"/>
      <c r="P80" s="409"/>
      <c r="Q80" s="413"/>
    </row>
    <row r="81" spans="1:17" ht="15.75" customHeight="1" x14ac:dyDescent="0.35">
      <c r="A81" s="41"/>
      <c r="C81" s="231"/>
      <c r="H81" s="328"/>
      <c r="I81" s="328"/>
      <c r="J81" s="231"/>
      <c r="N81" s="411"/>
      <c r="O81" s="413"/>
      <c r="P81" s="409"/>
      <c r="Q81" s="413"/>
    </row>
    <row r="82" spans="1:17" ht="15.75" customHeight="1" x14ac:dyDescent="0.35">
      <c r="A82" s="41"/>
      <c r="C82" s="231"/>
      <c r="H82" s="328"/>
      <c r="I82" s="328"/>
      <c r="J82" s="231"/>
      <c r="N82" s="411"/>
      <c r="O82" s="413"/>
      <c r="P82" s="409"/>
      <c r="Q82" s="413"/>
    </row>
    <row r="83" spans="1:17" ht="15.75" customHeight="1" x14ac:dyDescent="0.35">
      <c r="A83" s="41"/>
      <c r="C83" s="231"/>
      <c r="H83" s="328"/>
      <c r="I83" s="328"/>
      <c r="J83" s="231"/>
      <c r="N83" s="411"/>
      <c r="O83" s="413"/>
      <c r="P83" s="409"/>
      <c r="Q83" s="413"/>
    </row>
    <row r="84" spans="1:17" ht="15.75" customHeight="1" x14ac:dyDescent="0.35">
      <c r="A84" s="41"/>
      <c r="C84" s="231"/>
      <c r="H84" s="328"/>
      <c r="I84" s="328"/>
      <c r="J84" s="231"/>
      <c r="N84" s="411"/>
      <c r="O84" s="413"/>
      <c r="P84" s="409"/>
      <c r="Q84" s="413"/>
    </row>
    <row r="85" spans="1:17" ht="15.75" customHeight="1" x14ac:dyDescent="0.35">
      <c r="A85" s="41"/>
      <c r="C85" s="231"/>
      <c r="H85" s="328"/>
      <c r="I85" s="328"/>
      <c r="J85" s="231"/>
      <c r="N85" s="411"/>
      <c r="O85" s="413"/>
      <c r="P85" s="409"/>
      <c r="Q85" s="413"/>
    </row>
    <row r="86" spans="1:17" ht="15.75" customHeight="1" x14ac:dyDescent="0.35">
      <c r="A86" s="41"/>
      <c r="C86" s="231"/>
      <c r="H86" s="328"/>
      <c r="I86" s="328"/>
      <c r="J86" s="231"/>
      <c r="N86" s="411"/>
      <c r="O86" s="413"/>
      <c r="P86" s="409"/>
      <c r="Q86" s="413"/>
    </row>
    <row r="87" spans="1:17" ht="15.75" customHeight="1" x14ac:dyDescent="0.35">
      <c r="A87" s="41"/>
      <c r="C87" s="231"/>
      <c r="H87" s="328"/>
      <c r="I87" s="328"/>
      <c r="J87" s="231"/>
      <c r="N87" s="411"/>
      <c r="O87" s="413"/>
      <c r="P87" s="409"/>
      <c r="Q87" s="413"/>
    </row>
    <row r="88" spans="1:17" ht="15.75" customHeight="1" x14ac:dyDescent="0.35">
      <c r="A88" s="41"/>
      <c r="C88" s="231"/>
      <c r="H88" s="328"/>
      <c r="I88" s="328"/>
      <c r="J88" s="231"/>
      <c r="N88" s="411"/>
      <c r="O88" s="413"/>
      <c r="P88" s="409"/>
      <c r="Q88" s="413"/>
    </row>
    <row r="89" spans="1:17" ht="15.75" customHeight="1" x14ac:dyDescent="0.35">
      <c r="A89" s="41"/>
      <c r="C89" s="231"/>
      <c r="H89" s="328"/>
      <c r="I89" s="328"/>
      <c r="J89" s="231"/>
      <c r="N89" s="411"/>
      <c r="O89" s="413"/>
      <c r="P89" s="409"/>
      <c r="Q89" s="413"/>
    </row>
    <row r="90" spans="1:17" ht="15.75" customHeight="1" x14ac:dyDescent="0.35">
      <c r="A90" s="41"/>
      <c r="C90" s="231"/>
      <c r="H90" s="328"/>
      <c r="I90" s="328"/>
      <c r="J90" s="231"/>
      <c r="N90" s="411"/>
      <c r="O90" s="413"/>
      <c r="P90" s="409"/>
      <c r="Q90" s="413"/>
    </row>
    <row r="91" spans="1:17" ht="15.75" customHeight="1" x14ac:dyDescent="0.35">
      <c r="A91" s="41"/>
      <c r="C91" s="231"/>
      <c r="H91" s="328"/>
      <c r="I91" s="328"/>
      <c r="J91" s="231"/>
      <c r="N91" s="411"/>
      <c r="O91" s="413"/>
      <c r="P91" s="409"/>
      <c r="Q91" s="413"/>
    </row>
    <row r="92" spans="1:17" ht="15.75" customHeight="1" x14ac:dyDescent="0.35">
      <c r="A92" s="41"/>
      <c r="C92" s="231"/>
      <c r="H92" s="328"/>
      <c r="I92" s="328"/>
      <c r="J92" s="231"/>
      <c r="N92" s="411"/>
      <c r="O92" s="413"/>
      <c r="P92" s="409"/>
      <c r="Q92" s="413"/>
    </row>
    <row r="93" spans="1:17" ht="15.75" customHeight="1" x14ac:dyDescent="0.35">
      <c r="A93" s="41"/>
      <c r="C93" s="231"/>
      <c r="H93" s="328"/>
      <c r="I93" s="328"/>
      <c r="J93" s="231"/>
      <c r="N93" s="411"/>
      <c r="O93" s="413"/>
      <c r="P93" s="409"/>
      <c r="Q93" s="413"/>
    </row>
    <row r="94" spans="1:17" ht="15.75" customHeight="1" x14ac:dyDescent="0.35">
      <c r="A94" s="41"/>
      <c r="C94" s="231"/>
      <c r="H94" s="328"/>
      <c r="I94" s="328"/>
      <c r="J94" s="231"/>
      <c r="N94" s="411"/>
      <c r="O94" s="413"/>
      <c r="P94" s="409"/>
      <c r="Q94" s="413"/>
    </row>
    <row r="95" spans="1:17" ht="15.75" customHeight="1" x14ac:dyDescent="0.35">
      <c r="A95" s="41"/>
      <c r="C95" s="231"/>
      <c r="H95" s="328"/>
      <c r="I95" s="328"/>
      <c r="J95" s="231"/>
      <c r="N95" s="411"/>
      <c r="O95" s="413"/>
      <c r="P95" s="409"/>
      <c r="Q95" s="413"/>
    </row>
    <row r="96" spans="1:17" ht="15.75" customHeight="1" x14ac:dyDescent="0.35">
      <c r="A96" s="41"/>
      <c r="C96" s="231"/>
      <c r="H96" s="328"/>
      <c r="I96" s="328"/>
      <c r="J96" s="231"/>
      <c r="N96" s="411"/>
      <c r="O96" s="413"/>
      <c r="P96" s="409"/>
      <c r="Q96" s="413"/>
    </row>
    <row r="97" spans="1:17" ht="15.75" customHeight="1" x14ac:dyDescent="0.35">
      <c r="A97" s="41"/>
      <c r="C97" s="231"/>
      <c r="H97" s="328"/>
      <c r="I97" s="328"/>
      <c r="J97" s="231"/>
      <c r="N97" s="411"/>
      <c r="O97" s="413"/>
      <c r="P97" s="409"/>
      <c r="Q97" s="413"/>
    </row>
    <row r="98" spans="1:17" ht="15.75" customHeight="1" x14ac:dyDescent="0.35">
      <c r="A98" s="41"/>
      <c r="C98" s="231"/>
      <c r="H98" s="328"/>
      <c r="I98" s="328"/>
      <c r="J98" s="231"/>
      <c r="N98" s="411"/>
      <c r="O98" s="413"/>
      <c r="P98" s="409"/>
      <c r="Q98" s="413"/>
    </row>
    <row r="99" spans="1:17" ht="15.75" customHeight="1" x14ac:dyDescent="0.35">
      <c r="A99" s="41"/>
      <c r="C99" s="231"/>
      <c r="H99" s="328"/>
      <c r="I99" s="328"/>
      <c r="J99" s="231"/>
      <c r="N99" s="411"/>
      <c r="O99" s="413"/>
      <c r="P99" s="409"/>
      <c r="Q99" s="413"/>
    </row>
    <row r="100" spans="1:17" ht="15.75" customHeight="1" x14ac:dyDescent="0.35">
      <c r="A100" s="41"/>
      <c r="C100" s="231"/>
      <c r="H100" s="328"/>
      <c r="I100" s="328"/>
      <c r="J100" s="231"/>
      <c r="N100" s="411"/>
      <c r="O100" s="413"/>
      <c r="P100" s="409"/>
      <c r="Q100" s="413"/>
    </row>
    <row r="101" spans="1:17" ht="15.75" customHeight="1" x14ac:dyDescent="0.35">
      <c r="A101" s="41"/>
      <c r="C101" s="231"/>
      <c r="H101" s="328"/>
      <c r="I101" s="328"/>
      <c r="J101" s="231"/>
      <c r="N101" s="411"/>
      <c r="O101" s="413"/>
      <c r="P101" s="409"/>
      <c r="Q101" s="413"/>
    </row>
    <row r="102" spans="1:17" ht="15.75" customHeight="1" x14ac:dyDescent="0.35">
      <c r="A102" s="41"/>
      <c r="C102" s="231"/>
      <c r="H102" s="328"/>
      <c r="I102" s="328"/>
      <c r="J102" s="231"/>
      <c r="N102" s="411"/>
      <c r="O102" s="413"/>
      <c r="P102" s="409"/>
      <c r="Q102" s="413"/>
    </row>
    <row r="103" spans="1:17" ht="15.75" customHeight="1" x14ac:dyDescent="0.35">
      <c r="A103" s="41"/>
      <c r="C103" s="231"/>
      <c r="H103" s="328"/>
      <c r="I103" s="328"/>
      <c r="J103" s="231"/>
      <c r="N103" s="411"/>
      <c r="O103" s="413"/>
      <c r="P103" s="409"/>
      <c r="Q103" s="413"/>
    </row>
    <row r="104" spans="1:17" ht="15.75" customHeight="1" x14ac:dyDescent="0.35">
      <c r="A104" s="41"/>
      <c r="C104" s="231"/>
      <c r="H104" s="328"/>
      <c r="I104" s="328"/>
      <c r="J104" s="231"/>
      <c r="N104" s="411"/>
      <c r="O104" s="413"/>
      <c r="P104" s="409"/>
      <c r="Q104" s="413"/>
    </row>
    <row r="105" spans="1:17" ht="15.75" customHeight="1" x14ac:dyDescent="0.35">
      <c r="A105" s="41"/>
      <c r="C105" s="231"/>
      <c r="H105" s="328"/>
      <c r="I105" s="328"/>
      <c r="J105" s="231"/>
      <c r="N105" s="411"/>
      <c r="O105" s="413"/>
      <c r="P105" s="409"/>
      <c r="Q105" s="413"/>
    </row>
    <row r="106" spans="1:17" ht="15.75" customHeight="1" x14ac:dyDescent="0.35">
      <c r="A106" s="41"/>
      <c r="C106" s="231"/>
      <c r="H106" s="328"/>
      <c r="I106" s="328"/>
      <c r="J106" s="231"/>
      <c r="N106" s="411"/>
      <c r="O106" s="413"/>
      <c r="P106" s="409"/>
      <c r="Q106" s="413"/>
    </row>
    <row r="107" spans="1:17" ht="15.75" customHeight="1" x14ac:dyDescent="0.35">
      <c r="A107" s="41"/>
      <c r="C107" s="231"/>
      <c r="H107" s="328"/>
      <c r="I107" s="328"/>
      <c r="J107" s="231"/>
      <c r="N107" s="411"/>
      <c r="O107" s="413"/>
      <c r="P107" s="409"/>
      <c r="Q107" s="413"/>
    </row>
    <row r="108" spans="1:17" ht="15.75" customHeight="1" x14ac:dyDescent="0.35">
      <c r="A108" s="41"/>
      <c r="C108" s="231"/>
      <c r="H108" s="328"/>
      <c r="I108" s="328"/>
      <c r="J108" s="231"/>
      <c r="N108" s="411"/>
      <c r="O108" s="413"/>
      <c r="P108" s="409"/>
      <c r="Q108" s="413"/>
    </row>
    <row r="109" spans="1:17" ht="15.75" customHeight="1" x14ac:dyDescent="0.35">
      <c r="A109" s="41"/>
      <c r="C109" s="231"/>
      <c r="H109" s="328"/>
      <c r="I109" s="328"/>
      <c r="J109" s="231"/>
      <c r="N109" s="411"/>
      <c r="O109" s="413"/>
      <c r="P109" s="409"/>
      <c r="Q109" s="413"/>
    </row>
    <row r="110" spans="1:17" ht="15.75" customHeight="1" x14ac:dyDescent="0.35">
      <c r="A110" s="41"/>
      <c r="C110" s="231"/>
      <c r="H110" s="328"/>
      <c r="I110" s="328"/>
      <c r="J110" s="231"/>
      <c r="N110" s="411"/>
      <c r="O110" s="413"/>
      <c r="P110" s="409"/>
      <c r="Q110" s="413"/>
    </row>
    <row r="111" spans="1:17" ht="15.75" customHeight="1" x14ac:dyDescent="0.35">
      <c r="A111" s="41"/>
      <c r="C111" s="231"/>
      <c r="H111" s="328"/>
      <c r="I111" s="328"/>
      <c r="J111" s="231"/>
      <c r="N111" s="411"/>
      <c r="O111" s="413"/>
      <c r="P111" s="409"/>
      <c r="Q111" s="413"/>
    </row>
    <row r="112" spans="1:17" ht="15.75" customHeight="1" x14ac:dyDescent="0.35">
      <c r="A112" s="41"/>
      <c r="C112" s="231"/>
      <c r="H112" s="328"/>
      <c r="I112" s="328"/>
      <c r="J112" s="231"/>
      <c r="N112" s="411"/>
      <c r="O112" s="413"/>
      <c r="P112" s="409"/>
      <c r="Q112" s="413"/>
    </row>
    <row r="113" spans="1:17" ht="15.75" customHeight="1" x14ac:dyDescent="0.35">
      <c r="A113" s="41"/>
      <c r="C113" s="231"/>
      <c r="H113" s="328"/>
      <c r="I113" s="328"/>
      <c r="J113" s="231"/>
      <c r="N113" s="411"/>
      <c r="O113" s="413"/>
      <c r="P113" s="409"/>
      <c r="Q113" s="413"/>
    </row>
    <row r="114" spans="1:17" ht="15.75" customHeight="1" x14ac:dyDescent="0.35">
      <c r="A114" s="41"/>
      <c r="C114" s="231"/>
      <c r="H114" s="328"/>
      <c r="I114" s="328"/>
      <c r="J114" s="231"/>
      <c r="N114" s="411"/>
      <c r="O114" s="413"/>
      <c r="P114" s="409"/>
      <c r="Q114" s="413"/>
    </row>
    <row r="115" spans="1:17" ht="15.75" customHeight="1" x14ac:dyDescent="0.35">
      <c r="A115" s="41"/>
      <c r="C115" s="231"/>
      <c r="H115" s="328"/>
      <c r="I115" s="328"/>
      <c r="J115" s="231"/>
      <c r="N115" s="411"/>
      <c r="O115" s="413"/>
      <c r="P115" s="409"/>
      <c r="Q115" s="413"/>
    </row>
    <row r="116" spans="1:17" ht="15.75" customHeight="1" x14ac:dyDescent="0.35">
      <c r="A116" s="41"/>
      <c r="C116" s="231"/>
      <c r="H116" s="328"/>
      <c r="I116" s="328"/>
      <c r="J116" s="231"/>
      <c r="N116" s="411"/>
      <c r="O116" s="413"/>
      <c r="P116" s="409"/>
      <c r="Q116" s="413"/>
    </row>
    <row r="117" spans="1:17" ht="15.75" customHeight="1" x14ac:dyDescent="0.35">
      <c r="A117" s="41"/>
      <c r="C117" s="231"/>
      <c r="H117" s="328"/>
      <c r="I117" s="328"/>
      <c r="J117" s="231"/>
      <c r="N117" s="411"/>
      <c r="O117" s="413"/>
      <c r="P117" s="409"/>
      <c r="Q117" s="413"/>
    </row>
    <row r="118" spans="1:17" ht="15.75" customHeight="1" x14ac:dyDescent="0.35">
      <c r="A118" s="41"/>
      <c r="C118" s="231"/>
      <c r="H118" s="328"/>
      <c r="I118" s="328"/>
      <c r="J118" s="231"/>
      <c r="N118" s="411"/>
      <c r="O118" s="413"/>
      <c r="P118" s="409"/>
      <c r="Q118" s="413"/>
    </row>
    <row r="119" spans="1:17" ht="15.75" customHeight="1" x14ac:dyDescent="0.35">
      <c r="A119" s="41"/>
      <c r="C119" s="231"/>
      <c r="H119" s="328"/>
      <c r="I119" s="328"/>
      <c r="J119" s="231"/>
      <c r="N119" s="411"/>
      <c r="O119" s="413"/>
      <c r="P119" s="409"/>
      <c r="Q119" s="413"/>
    </row>
    <row r="120" spans="1:17" ht="15.75" customHeight="1" x14ac:dyDescent="0.35">
      <c r="A120" s="41"/>
      <c r="C120" s="231"/>
      <c r="H120" s="328"/>
      <c r="I120" s="328"/>
      <c r="J120" s="231"/>
      <c r="N120" s="411"/>
      <c r="O120" s="413"/>
      <c r="P120" s="409"/>
      <c r="Q120" s="413"/>
    </row>
    <row r="121" spans="1:17" ht="15.75" customHeight="1" x14ac:dyDescent="0.35">
      <c r="A121" s="41"/>
      <c r="C121" s="231"/>
      <c r="H121" s="328"/>
      <c r="I121" s="328"/>
      <c r="J121" s="231"/>
      <c r="N121" s="411"/>
      <c r="O121" s="413"/>
      <c r="P121" s="409"/>
      <c r="Q121" s="413"/>
    </row>
    <row r="122" spans="1:17" ht="15.75" customHeight="1" x14ac:dyDescent="0.35">
      <c r="A122" s="41"/>
      <c r="C122" s="231"/>
      <c r="H122" s="328"/>
      <c r="I122" s="328"/>
      <c r="J122" s="231"/>
      <c r="N122" s="411"/>
      <c r="O122" s="413"/>
      <c r="P122" s="409"/>
      <c r="Q122" s="413"/>
    </row>
    <row r="123" spans="1:17" ht="15.75" customHeight="1" x14ac:dyDescent="0.35">
      <c r="A123" s="41"/>
      <c r="C123" s="231"/>
      <c r="H123" s="328"/>
      <c r="I123" s="328"/>
      <c r="J123" s="231"/>
      <c r="N123" s="411"/>
      <c r="O123" s="413"/>
      <c r="P123" s="409"/>
      <c r="Q123" s="413"/>
    </row>
    <row r="124" spans="1:17" ht="15.75" customHeight="1" x14ac:dyDescent="0.35">
      <c r="A124" s="41"/>
      <c r="C124" s="231"/>
      <c r="H124" s="328"/>
      <c r="I124" s="328"/>
      <c r="J124" s="231"/>
      <c r="N124" s="411"/>
      <c r="O124" s="413"/>
      <c r="P124" s="409"/>
      <c r="Q124" s="413"/>
    </row>
    <row r="125" spans="1:17" ht="15.75" customHeight="1" x14ac:dyDescent="0.35">
      <c r="A125" s="41"/>
      <c r="C125" s="231"/>
      <c r="H125" s="328"/>
      <c r="I125" s="328"/>
      <c r="J125" s="231"/>
      <c r="N125" s="411"/>
      <c r="O125" s="413"/>
      <c r="P125" s="409"/>
      <c r="Q125" s="413"/>
    </row>
    <row r="126" spans="1:17" ht="15.75" customHeight="1" x14ac:dyDescent="0.35">
      <c r="A126" s="41"/>
      <c r="C126" s="231"/>
      <c r="H126" s="328"/>
      <c r="I126" s="328"/>
      <c r="J126" s="231"/>
      <c r="N126" s="411"/>
      <c r="O126" s="413"/>
      <c r="P126" s="409"/>
      <c r="Q126" s="413"/>
    </row>
    <row r="127" spans="1:17" ht="15.75" customHeight="1" x14ac:dyDescent="0.35">
      <c r="A127" s="41"/>
      <c r="C127" s="231"/>
      <c r="H127" s="328"/>
      <c r="I127" s="328"/>
      <c r="J127" s="231"/>
      <c r="N127" s="411"/>
      <c r="O127" s="413"/>
      <c r="P127" s="409"/>
      <c r="Q127" s="413"/>
    </row>
    <row r="128" spans="1:17" ht="15.75" customHeight="1" x14ac:dyDescent="0.35">
      <c r="A128" s="41"/>
      <c r="C128" s="231"/>
      <c r="H128" s="328"/>
      <c r="I128" s="328"/>
      <c r="J128" s="231"/>
      <c r="N128" s="411"/>
      <c r="O128" s="413"/>
      <c r="P128" s="409"/>
      <c r="Q128" s="413"/>
    </row>
    <row r="129" spans="1:17" ht="15.75" customHeight="1" x14ac:dyDescent="0.35">
      <c r="A129" s="41"/>
      <c r="C129" s="231"/>
      <c r="H129" s="328"/>
      <c r="I129" s="328"/>
      <c r="J129" s="231"/>
      <c r="N129" s="411"/>
      <c r="O129" s="413"/>
      <c r="P129" s="409"/>
      <c r="Q129" s="413"/>
    </row>
    <row r="130" spans="1:17" ht="15.75" customHeight="1" x14ac:dyDescent="0.35">
      <c r="A130" s="41"/>
      <c r="C130" s="231"/>
      <c r="H130" s="328"/>
      <c r="I130" s="328"/>
      <c r="J130" s="231"/>
      <c r="N130" s="411"/>
      <c r="O130" s="413"/>
      <c r="P130" s="409"/>
      <c r="Q130" s="413"/>
    </row>
    <row r="131" spans="1:17" ht="15.75" customHeight="1" x14ac:dyDescent="0.35">
      <c r="A131" s="41"/>
      <c r="C131" s="231"/>
      <c r="H131" s="328"/>
      <c r="I131" s="328"/>
      <c r="J131" s="231"/>
      <c r="N131" s="411"/>
      <c r="O131" s="413"/>
      <c r="P131" s="409"/>
      <c r="Q131" s="413"/>
    </row>
    <row r="132" spans="1:17" ht="15.75" customHeight="1" x14ac:dyDescent="0.35">
      <c r="A132" s="41"/>
      <c r="C132" s="231"/>
      <c r="H132" s="328"/>
      <c r="I132" s="328"/>
      <c r="J132" s="231"/>
      <c r="N132" s="411"/>
      <c r="O132" s="413"/>
      <c r="P132" s="409"/>
      <c r="Q132" s="413"/>
    </row>
    <row r="133" spans="1:17" ht="15.75" customHeight="1" x14ac:dyDescent="0.35">
      <c r="A133" s="41"/>
      <c r="C133" s="231"/>
      <c r="H133" s="328"/>
      <c r="I133" s="328"/>
      <c r="J133" s="231"/>
      <c r="N133" s="411"/>
      <c r="O133" s="413"/>
      <c r="P133" s="409"/>
      <c r="Q133" s="413"/>
    </row>
    <row r="134" spans="1:17" ht="15.75" customHeight="1" x14ac:dyDescent="0.35">
      <c r="A134" s="41"/>
      <c r="C134" s="231"/>
      <c r="H134" s="328"/>
      <c r="I134" s="328"/>
      <c r="J134" s="231"/>
      <c r="N134" s="411"/>
      <c r="O134" s="413"/>
      <c r="P134" s="409"/>
      <c r="Q134" s="413"/>
    </row>
    <row r="135" spans="1:17" ht="15.75" customHeight="1" x14ac:dyDescent="0.35">
      <c r="A135" s="41"/>
      <c r="C135" s="231"/>
      <c r="H135" s="328"/>
      <c r="I135" s="328"/>
      <c r="J135" s="231"/>
      <c r="N135" s="411"/>
      <c r="O135" s="413"/>
      <c r="P135" s="409"/>
      <c r="Q135" s="413"/>
    </row>
    <row r="136" spans="1:17" ht="15.75" customHeight="1" x14ac:dyDescent="0.35">
      <c r="A136" s="41"/>
      <c r="C136" s="231"/>
      <c r="H136" s="328"/>
      <c r="I136" s="328"/>
      <c r="J136" s="231"/>
      <c r="N136" s="411"/>
      <c r="O136" s="413"/>
      <c r="P136" s="409"/>
      <c r="Q136" s="413"/>
    </row>
    <row r="137" spans="1:17" ht="15.75" customHeight="1" x14ac:dyDescent="0.35">
      <c r="A137" s="41"/>
      <c r="C137" s="231"/>
      <c r="H137" s="328"/>
      <c r="I137" s="328"/>
      <c r="J137" s="231"/>
      <c r="N137" s="411"/>
      <c r="O137" s="413"/>
      <c r="P137" s="409"/>
      <c r="Q137" s="413"/>
    </row>
    <row r="138" spans="1:17" ht="15.75" customHeight="1" x14ac:dyDescent="0.35">
      <c r="A138" s="41"/>
      <c r="C138" s="231"/>
      <c r="H138" s="328"/>
      <c r="I138" s="328"/>
      <c r="J138" s="231"/>
      <c r="N138" s="411"/>
      <c r="O138" s="413"/>
      <c r="P138" s="409"/>
      <c r="Q138" s="413"/>
    </row>
    <row r="139" spans="1:17" ht="15.75" customHeight="1" x14ac:dyDescent="0.35">
      <c r="A139" s="41"/>
      <c r="C139" s="231"/>
      <c r="H139" s="328"/>
      <c r="I139" s="328"/>
      <c r="J139" s="231"/>
      <c r="N139" s="411"/>
      <c r="O139" s="413"/>
      <c r="P139" s="409"/>
      <c r="Q139" s="413"/>
    </row>
    <row r="140" spans="1:17" ht="15.75" customHeight="1" x14ac:dyDescent="0.35">
      <c r="A140" s="41"/>
      <c r="C140" s="231"/>
      <c r="H140" s="328"/>
      <c r="I140" s="328"/>
      <c r="J140" s="231"/>
      <c r="N140" s="411"/>
      <c r="O140" s="413"/>
      <c r="P140" s="409"/>
      <c r="Q140" s="413"/>
    </row>
    <row r="141" spans="1:17" ht="15.75" customHeight="1" x14ac:dyDescent="0.35">
      <c r="A141" s="41"/>
      <c r="C141" s="231"/>
      <c r="H141" s="328"/>
      <c r="I141" s="328"/>
      <c r="J141" s="231"/>
      <c r="N141" s="411"/>
      <c r="O141" s="413"/>
      <c r="P141" s="409"/>
      <c r="Q141" s="413"/>
    </row>
    <row r="142" spans="1:17" ht="15.75" customHeight="1" x14ac:dyDescent="0.35">
      <c r="A142" s="41"/>
      <c r="C142" s="231"/>
      <c r="H142" s="328"/>
      <c r="I142" s="328"/>
      <c r="J142" s="231"/>
      <c r="N142" s="411"/>
      <c r="O142" s="413"/>
      <c r="P142" s="409"/>
      <c r="Q142" s="413"/>
    </row>
    <row r="143" spans="1:17" ht="15.75" customHeight="1" x14ac:dyDescent="0.35">
      <c r="A143" s="41"/>
      <c r="C143" s="231"/>
      <c r="H143" s="328"/>
      <c r="I143" s="328"/>
      <c r="J143" s="231"/>
      <c r="N143" s="411"/>
      <c r="O143" s="413"/>
      <c r="P143" s="409"/>
      <c r="Q143" s="413"/>
    </row>
    <row r="144" spans="1:17" ht="15.75" customHeight="1" x14ac:dyDescent="0.35">
      <c r="A144" s="41"/>
      <c r="C144" s="231"/>
      <c r="H144" s="328"/>
      <c r="I144" s="328"/>
      <c r="J144" s="231"/>
      <c r="N144" s="411"/>
      <c r="O144" s="413"/>
      <c r="P144" s="409"/>
      <c r="Q144" s="413"/>
    </row>
    <row r="145" spans="1:17" ht="15.75" customHeight="1" x14ac:dyDescent="0.35">
      <c r="A145" s="41"/>
      <c r="C145" s="231"/>
      <c r="H145" s="328"/>
      <c r="I145" s="328"/>
      <c r="J145" s="231"/>
      <c r="N145" s="411"/>
      <c r="O145" s="413"/>
      <c r="P145" s="409"/>
      <c r="Q145" s="413"/>
    </row>
    <row r="146" spans="1:17" ht="15.75" customHeight="1" x14ac:dyDescent="0.35">
      <c r="A146" s="41"/>
      <c r="C146" s="231"/>
      <c r="H146" s="328"/>
      <c r="I146" s="328"/>
      <c r="J146" s="231"/>
      <c r="N146" s="411"/>
      <c r="O146" s="413"/>
      <c r="P146" s="409"/>
      <c r="Q146" s="413"/>
    </row>
    <row r="147" spans="1:17" ht="15.75" customHeight="1" x14ac:dyDescent="0.35">
      <c r="A147" s="41"/>
      <c r="C147" s="231"/>
      <c r="H147" s="328"/>
      <c r="I147" s="328"/>
      <c r="J147" s="231"/>
      <c r="N147" s="411"/>
      <c r="O147" s="413"/>
      <c r="P147" s="409"/>
      <c r="Q147" s="413"/>
    </row>
    <row r="148" spans="1:17" ht="15.75" customHeight="1" x14ac:dyDescent="0.35">
      <c r="A148" s="41"/>
      <c r="C148" s="231"/>
      <c r="H148" s="328"/>
      <c r="I148" s="328"/>
      <c r="J148" s="231"/>
      <c r="N148" s="411"/>
      <c r="O148" s="413"/>
      <c r="P148" s="409"/>
      <c r="Q148" s="413"/>
    </row>
    <row r="149" spans="1:17" ht="15.75" customHeight="1" x14ac:dyDescent="0.35">
      <c r="A149" s="41"/>
      <c r="C149" s="231"/>
      <c r="H149" s="328"/>
      <c r="I149" s="328"/>
      <c r="J149" s="231"/>
      <c r="N149" s="411"/>
      <c r="O149" s="413"/>
      <c r="P149" s="409"/>
      <c r="Q149" s="413"/>
    </row>
    <row r="150" spans="1:17" ht="15.75" customHeight="1" x14ac:dyDescent="0.35">
      <c r="A150" s="41"/>
      <c r="C150" s="231"/>
      <c r="H150" s="328"/>
      <c r="I150" s="328"/>
      <c r="J150" s="231"/>
      <c r="N150" s="411"/>
      <c r="O150" s="413"/>
      <c r="P150" s="409"/>
      <c r="Q150" s="413"/>
    </row>
    <row r="151" spans="1:17" ht="15.75" customHeight="1" x14ac:dyDescent="0.35">
      <c r="A151" s="41"/>
      <c r="C151" s="231"/>
      <c r="H151" s="328"/>
      <c r="I151" s="328"/>
      <c r="J151" s="231"/>
      <c r="N151" s="411"/>
      <c r="O151" s="413"/>
      <c r="P151" s="409"/>
      <c r="Q151" s="413"/>
    </row>
    <row r="152" spans="1:17" ht="15.75" customHeight="1" x14ac:dyDescent="0.35">
      <c r="A152" s="41"/>
      <c r="C152" s="231"/>
      <c r="H152" s="328"/>
      <c r="I152" s="328"/>
      <c r="J152" s="231"/>
      <c r="N152" s="411"/>
      <c r="O152" s="413"/>
      <c r="P152" s="409"/>
      <c r="Q152" s="413"/>
    </row>
    <row r="153" spans="1:17" ht="15.75" customHeight="1" x14ac:dyDescent="0.35">
      <c r="A153" s="41"/>
      <c r="C153" s="231"/>
      <c r="H153" s="328"/>
      <c r="I153" s="328"/>
      <c r="J153" s="231"/>
      <c r="N153" s="411"/>
      <c r="O153" s="413"/>
      <c r="P153" s="409"/>
      <c r="Q153" s="413"/>
    </row>
    <row r="154" spans="1:17" ht="15.75" customHeight="1" x14ac:dyDescent="0.35">
      <c r="A154" s="41"/>
      <c r="C154" s="231"/>
      <c r="H154" s="328"/>
      <c r="I154" s="328"/>
      <c r="J154" s="231"/>
      <c r="N154" s="411"/>
      <c r="O154" s="413"/>
      <c r="P154" s="409"/>
      <c r="Q154" s="413"/>
    </row>
    <row r="155" spans="1:17" ht="15.75" customHeight="1" x14ac:dyDescent="0.35">
      <c r="A155" s="41"/>
      <c r="C155" s="231"/>
      <c r="H155" s="328"/>
      <c r="I155" s="328"/>
      <c r="J155" s="231"/>
      <c r="N155" s="411"/>
      <c r="O155" s="413"/>
      <c r="P155" s="409"/>
      <c r="Q155" s="413"/>
    </row>
    <row r="156" spans="1:17" ht="15.75" customHeight="1" x14ac:dyDescent="0.35">
      <c r="A156" s="41"/>
      <c r="C156" s="231"/>
      <c r="H156" s="328"/>
      <c r="I156" s="328"/>
      <c r="J156" s="231"/>
      <c r="N156" s="411"/>
      <c r="O156" s="413"/>
      <c r="P156" s="409"/>
      <c r="Q156" s="413"/>
    </row>
    <row r="157" spans="1:17" ht="15.75" customHeight="1" x14ac:dyDescent="0.35">
      <c r="A157" s="41"/>
      <c r="C157" s="231"/>
      <c r="H157" s="328"/>
      <c r="I157" s="328"/>
      <c r="J157" s="231"/>
      <c r="N157" s="411"/>
      <c r="O157" s="413"/>
      <c r="P157" s="409"/>
      <c r="Q157" s="413"/>
    </row>
    <row r="158" spans="1:17" ht="15.75" customHeight="1" x14ac:dyDescent="0.35">
      <c r="A158" s="41"/>
      <c r="C158" s="231"/>
      <c r="H158" s="328"/>
      <c r="I158" s="328"/>
      <c r="J158" s="231"/>
      <c r="N158" s="411"/>
      <c r="O158" s="413"/>
      <c r="P158" s="409"/>
      <c r="Q158" s="413"/>
    </row>
    <row r="159" spans="1:17" ht="15.75" customHeight="1" x14ac:dyDescent="0.35">
      <c r="A159" s="41"/>
      <c r="C159" s="231"/>
      <c r="H159" s="328"/>
      <c r="I159" s="328"/>
      <c r="J159" s="231"/>
      <c r="N159" s="411"/>
      <c r="O159" s="413"/>
      <c r="P159" s="409"/>
      <c r="Q159" s="413"/>
    </row>
    <row r="160" spans="1:17" ht="15.75" customHeight="1" x14ac:dyDescent="0.35">
      <c r="A160" s="41"/>
      <c r="C160" s="231"/>
      <c r="H160" s="328"/>
      <c r="I160" s="328"/>
      <c r="J160" s="231"/>
      <c r="N160" s="411"/>
      <c r="O160" s="413"/>
      <c r="P160" s="409"/>
      <c r="Q160" s="413"/>
    </row>
    <row r="161" spans="1:17" ht="15.75" customHeight="1" x14ac:dyDescent="0.35">
      <c r="A161" s="41"/>
      <c r="C161" s="231"/>
      <c r="H161" s="328"/>
      <c r="I161" s="328"/>
      <c r="J161" s="231"/>
      <c r="N161" s="411"/>
      <c r="O161" s="413"/>
      <c r="P161" s="409"/>
      <c r="Q161" s="413"/>
    </row>
    <row r="162" spans="1:17" ht="15.75" customHeight="1" x14ac:dyDescent="0.35">
      <c r="A162" s="41"/>
      <c r="C162" s="231"/>
      <c r="H162" s="328"/>
      <c r="I162" s="328"/>
      <c r="J162" s="231"/>
      <c r="N162" s="411"/>
      <c r="O162" s="413"/>
      <c r="P162" s="409"/>
      <c r="Q162" s="413"/>
    </row>
    <row r="163" spans="1:17" ht="15.75" customHeight="1" x14ac:dyDescent="0.35">
      <c r="A163" s="41"/>
      <c r="C163" s="231"/>
      <c r="H163" s="328"/>
      <c r="I163" s="328"/>
      <c r="J163" s="231"/>
      <c r="N163" s="411"/>
      <c r="O163" s="413"/>
      <c r="P163" s="409"/>
      <c r="Q163" s="413"/>
    </row>
    <row r="164" spans="1:17" ht="15.75" customHeight="1" x14ac:dyDescent="0.35">
      <c r="A164" s="41"/>
      <c r="C164" s="231"/>
      <c r="H164" s="328"/>
      <c r="I164" s="328"/>
      <c r="J164" s="231"/>
      <c r="N164" s="411"/>
      <c r="O164" s="413"/>
      <c r="P164" s="409"/>
      <c r="Q164" s="413"/>
    </row>
    <row r="165" spans="1:17" ht="15.75" customHeight="1" x14ac:dyDescent="0.35">
      <c r="A165" s="41"/>
      <c r="C165" s="231"/>
      <c r="H165" s="328"/>
      <c r="I165" s="328"/>
      <c r="J165" s="231"/>
      <c r="N165" s="411"/>
      <c r="O165" s="413"/>
      <c r="P165" s="409"/>
      <c r="Q165" s="413"/>
    </row>
    <row r="166" spans="1:17" ht="15.75" customHeight="1" x14ac:dyDescent="0.35">
      <c r="A166" s="41"/>
      <c r="C166" s="231"/>
      <c r="H166" s="328"/>
      <c r="I166" s="328"/>
      <c r="J166" s="231"/>
      <c r="N166" s="411"/>
      <c r="O166" s="413"/>
      <c r="P166" s="409"/>
      <c r="Q166" s="413"/>
    </row>
    <row r="167" spans="1:17" ht="15.75" customHeight="1" x14ac:dyDescent="0.35">
      <c r="A167" s="41"/>
      <c r="C167" s="231"/>
      <c r="H167" s="328"/>
      <c r="I167" s="328"/>
      <c r="J167" s="231"/>
      <c r="N167" s="411"/>
      <c r="O167" s="413"/>
      <c r="P167" s="409"/>
      <c r="Q167" s="413"/>
    </row>
    <row r="168" spans="1:17" ht="15.75" customHeight="1" x14ac:dyDescent="0.35">
      <c r="A168" s="41"/>
      <c r="C168" s="231"/>
      <c r="H168" s="328"/>
      <c r="I168" s="328"/>
      <c r="J168" s="231"/>
      <c r="N168" s="411"/>
      <c r="O168" s="413"/>
      <c r="P168" s="409"/>
      <c r="Q168" s="413"/>
    </row>
    <row r="169" spans="1:17" ht="15.75" customHeight="1" x14ac:dyDescent="0.35">
      <c r="A169" s="41"/>
      <c r="C169" s="231"/>
      <c r="H169" s="328"/>
      <c r="I169" s="328"/>
      <c r="J169" s="231"/>
      <c r="N169" s="411"/>
      <c r="O169" s="413"/>
      <c r="P169" s="409"/>
      <c r="Q169" s="413"/>
    </row>
    <row r="170" spans="1:17" ht="15.75" customHeight="1" x14ac:dyDescent="0.35">
      <c r="A170" s="41"/>
      <c r="C170" s="231"/>
      <c r="H170" s="328"/>
      <c r="I170" s="328"/>
      <c r="J170" s="231"/>
      <c r="N170" s="411"/>
      <c r="O170" s="413"/>
      <c r="P170" s="409"/>
      <c r="Q170" s="413"/>
    </row>
    <row r="171" spans="1:17" ht="15.75" customHeight="1" x14ac:dyDescent="0.35">
      <c r="A171" s="41"/>
      <c r="C171" s="231"/>
      <c r="H171" s="328"/>
      <c r="I171" s="328"/>
      <c r="J171" s="231"/>
      <c r="N171" s="411"/>
      <c r="O171" s="413"/>
      <c r="P171" s="409"/>
      <c r="Q171" s="413"/>
    </row>
    <row r="172" spans="1:17" ht="15.75" customHeight="1" x14ac:dyDescent="0.35">
      <c r="A172" s="41"/>
      <c r="C172" s="231"/>
      <c r="H172" s="328"/>
      <c r="I172" s="328"/>
      <c r="J172" s="231"/>
      <c r="N172" s="411"/>
      <c r="O172" s="413"/>
      <c r="P172" s="409"/>
      <c r="Q172" s="413"/>
    </row>
    <row r="173" spans="1:17" ht="15.75" customHeight="1" x14ac:dyDescent="0.35">
      <c r="A173" s="41"/>
      <c r="C173" s="231"/>
      <c r="H173" s="328"/>
      <c r="I173" s="328"/>
      <c r="J173" s="231"/>
      <c r="N173" s="411"/>
      <c r="O173" s="413"/>
      <c r="P173" s="409"/>
      <c r="Q173" s="413"/>
    </row>
    <row r="174" spans="1:17" ht="15.75" customHeight="1" x14ac:dyDescent="0.35">
      <c r="A174" s="41"/>
      <c r="C174" s="231"/>
      <c r="H174" s="328"/>
      <c r="I174" s="328"/>
      <c r="J174" s="231"/>
      <c r="N174" s="411"/>
      <c r="O174" s="413"/>
      <c r="P174" s="409"/>
      <c r="Q174" s="413"/>
    </row>
    <row r="175" spans="1:17" ht="15.75" customHeight="1" x14ac:dyDescent="0.35">
      <c r="A175" s="41"/>
      <c r="C175" s="231"/>
      <c r="H175" s="328"/>
      <c r="I175" s="328"/>
      <c r="J175" s="231"/>
      <c r="N175" s="411"/>
      <c r="O175" s="413"/>
      <c r="P175" s="409"/>
      <c r="Q175" s="413"/>
    </row>
    <row r="176" spans="1:17" ht="15.75" customHeight="1" x14ac:dyDescent="0.35">
      <c r="A176" s="41"/>
      <c r="C176" s="231"/>
      <c r="H176" s="328"/>
      <c r="I176" s="328"/>
      <c r="J176" s="231"/>
      <c r="N176" s="411"/>
      <c r="O176" s="413"/>
      <c r="P176" s="409"/>
      <c r="Q176" s="413"/>
    </row>
    <row r="177" spans="1:17" ht="15.75" customHeight="1" x14ac:dyDescent="0.35">
      <c r="A177" s="41"/>
      <c r="C177" s="231"/>
      <c r="H177" s="328"/>
      <c r="I177" s="328"/>
      <c r="J177" s="231"/>
      <c r="N177" s="411"/>
      <c r="O177" s="413"/>
      <c r="P177" s="409"/>
      <c r="Q177" s="413"/>
    </row>
    <row r="178" spans="1:17" ht="15.75" customHeight="1" x14ac:dyDescent="0.35">
      <c r="A178" s="41"/>
      <c r="C178" s="231"/>
      <c r="H178" s="328"/>
      <c r="I178" s="328"/>
      <c r="J178" s="231"/>
      <c r="N178" s="411"/>
      <c r="O178" s="413"/>
      <c r="P178" s="409"/>
      <c r="Q178" s="413"/>
    </row>
    <row r="179" spans="1:17" ht="15.75" customHeight="1" x14ac:dyDescent="0.35">
      <c r="A179" s="41"/>
      <c r="C179" s="231"/>
      <c r="H179" s="328"/>
      <c r="I179" s="328"/>
      <c r="J179" s="231"/>
      <c r="N179" s="411"/>
      <c r="O179" s="413"/>
      <c r="P179" s="409"/>
      <c r="Q179" s="413"/>
    </row>
    <row r="180" spans="1:17" ht="15.75" customHeight="1" x14ac:dyDescent="0.35">
      <c r="A180" s="41"/>
      <c r="C180" s="231"/>
      <c r="H180" s="328"/>
      <c r="I180" s="328"/>
      <c r="J180" s="231"/>
      <c r="N180" s="411"/>
      <c r="O180" s="413"/>
      <c r="P180" s="409"/>
      <c r="Q180" s="413"/>
    </row>
    <row r="181" spans="1:17" ht="15.75" customHeight="1" x14ac:dyDescent="0.35">
      <c r="A181" s="41"/>
      <c r="C181" s="231"/>
      <c r="H181" s="328"/>
      <c r="I181" s="328"/>
      <c r="J181" s="231"/>
      <c r="N181" s="411"/>
      <c r="O181" s="413"/>
      <c r="P181" s="409"/>
      <c r="Q181" s="413"/>
    </row>
    <row r="182" spans="1:17" ht="15.75" customHeight="1" x14ac:dyDescent="0.35">
      <c r="A182" s="41"/>
      <c r="C182" s="231"/>
      <c r="H182" s="328"/>
      <c r="I182" s="328"/>
      <c r="J182" s="231"/>
      <c r="N182" s="411"/>
      <c r="O182" s="413"/>
      <c r="P182" s="409"/>
      <c r="Q182" s="413"/>
    </row>
    <row r="183" spans="1:17" ht="15.75" customHeight="1" x14ac:dyDescent="0.35">
      <c r="A183" s="41"/>
      <c r="C183" s="231"/>
      <c r="H183" s="328"/>
      <c r="I183" s="328"/>
      <c r="J183" s="231"/>
      <c r="N183" s="411"/>
      <c r="O183" s="413"/>
      <c r="P183" s="409"/>
      <c r="Q183" s="413"/>
    </row>
    <row r="184" spans="1:17" ht="15.75" customHeight="1" x14ac:dyDescent="0.35">
      <c r="A184" s="41"/>
      <c r="C184" s="231"/>
      <c r="H184" s="328"/>
      <c r="I184" s="328"/>
      <c r="J184" s="231"/>
      <c r="N184" s="411"/>
      <c r="O184" s="413"/>
      <c r="P184" s="409"/>
      <c r="Q184" s="413"/>
    </row>
    <row r="185" spans="1:17" ht="15.75" customHeight="1" x14ac:dyDescent="0.35">
      <c r="A185" s="41"/>
      <c r="C185" s="231"/>
      <c r="H185" s="328"/>
      <c r="I185" s="328"/>
      <c r="J185" s="231"/>
      <c r="N185" s="411"/>
      <c r="O185" s="413"/>
      <c r="P185" s="409"/>
      <c r="Q185" s="413"/>
    </row>
    <row r="186" spans="1:17" ht="15.75" customHeight="1" x14ac:dyDescent="0.35">
      <c r="A186" s="41"/>
      <c r="C186" s="231"/>
      <c r="H186" s="328"/>
      <c r="I186" s="328"/>
      <c r="J186" s="231"/>
      <c r="N186" s="411"/>
      <c r="O186" s="413"/>
      <c r="P186" s="409"/>
      <c r="Q186" s="413"/>
    </row>
    <row r="187" spans="1:17" ht="15.75" customHeight="1" x14ac:dyDescent="0.35">
      <c r="A187" s="41"/>
      <c r="C187" s="231"/>
      <c r="H187" s="328"/>
      <c r="I187" s="328"/>
      <c r="J187" s="231"/>
      <c r="N187" s="411"/>
      <c r="O187" s="413"/>
      <c r="P187" s="409"/>
      <c r="Q187" s="413"/>
    </row>
    <row r="188" spans="1:17" ht="15.75" customHeight="1" x14ac:dyDescent="0.35">
      <c r="A188" s="41"/>
      <c r="C188" s="231"/>
      <c r="H188" s="328"/>
      <c r="I188" s="328"/>
      <c r="J188" s="231"/>
      <c r="N188" s="411"/>
      <c r="O188" s="413"/>
      <c r="P188" s="409"/>
      <c r="Q188" s="413"/>
    </row>
    <row r="189" spans="1:17" ht="15.75" customHeight="1" x14ac:dyDescent="0.35">
      <c r="A189" s="41"/>
      <c r="C189" s="231"/>
      <c r="H189" s="328"/>
      <c r="I189" s="328"/>
      <c r="J189" s="231"/>
      <c r="N189" s="411"/>
      <c r="O189" s="413"/>
      <c r="P189" s="409"/>
      <c r="Q189" s="413"/>
    </row>
    <row r="190" spans="1:17" ht="15.75" customHeight="1" x14ac:dyDescent="0.35">
      <c r="A190" s="41"/>
      <c r="C190" s="231"/>
      <c r="H190" s="328"/>
      <c r="I190" s="328"/>
      <c r="J190" s="231"/>
      <c r="N190" s="411"/>
      <c r="O190" s="413"/>
      <c r="P190" s="409"/>
      <c r="Q190" s="413"/>
    </row>
    <row r="191" spans="1:17" ht="15.75" customHeight="1" x14ac:dyDescent="0.35">
      <c r="A191" s="41"/>
      <c r="C191" s="231"/>
      <c r="H191" s="328"/>
      <c r="I191" s="328"/>
      <c r="J191" s="231"/>
      <c r="N191" s="411"/>
      <c r="O191" s="413"/>
      <c r="P191" s="409"/>
      <c r="Q191" s="413"/>
    </row>
    <row r="192" spans="1:17" ht="15.75" customHeight="1" x14ac:dyDescent="0.35">
      <c r="A192" s="41"/>
      <c r="C192" s="231"/>
      <c r="H192" s="328"/>
      <c r="I192" s="328"/>
      <c r="J192" s="231"/>
      <c r="N192" s="411"/>
      <c r="O192" s="413"/>
      <c r="P192" s="409"/>
      <c r="Q192" s="413"/>
    </row>
    <row r="193" spans="1:17" ht="15.75" customHeight="1" x14ac:dyDescent="0.35">
      <c r="A193" s="41"/>
      <c r="C193" s="231"/>
      <c r="H193" s="328"/>
      <c r="I193" s="328"/>
      <c r="J193" s="231"/>
      <c r="N193" s="411"/>
      <c r="O193" s="413"/>
      <c r="P193" s="409"/>
      <c r="Q193" s="413"/>
    </row>
    <row r="194" spans="1:17" ht="15.75" customHeight="1" x14ac:dyDescent="0.35">
      <c r="A194" s="41"/>
      <c r="C194" s="231"/>
      <c r="H194" s="328"/>
      <c r="I194" s="328"/>
      <c r="J194" s="231"/>
      <c r="N194" s="411"/>
      <c r="O194" s="413"/>
      <c r="P194" s="409"/>
      <c r="Q194" s="413"/>
    </row>
    <row r="195" spans="1:17" ht="15.75" customHeight="1" x14ac:dyDescent="0.35">
      <c r="A195" s="41"/>
      <c r="C195" s="231"/>
      <c r="H195" s="328"/>
      <c r="I195" s="328"/>
      <c r="J195" s="231"/>
      <c r="N195" s="411"/>
      <c r="O195" s="413"/>
      <c r="P195" s="409"/>
      <c r="Q195" s="413"/>
    </row>
    <row r="196" spans="1:17" ht="15.75" customHeight="1" x14ac:dyDescent="0.35">
      <c r="A196" s="41"/>
      <c r="C196" s="231"/>
      <c r="H196" s="328"/>
      <c r="I196" s="328"/>
      <c r="J196" s="231"/>
      <c r="N196" s="411"/>
      <c r="O196" s="413"/>
      <c r="P196" s="409"/>
      <c r="Q196" s="413"/>
    </row>
    <row r="197" spans="1:17" ht="15.75" customHeight="1" x14ac:dyDescent="0.35">
      <c r="A197" s="41"/>
      <c r="C197" s="231"/>
      <c r="H197" s="328"/>
      <c r="I197" s="328"/>
      <c r="J197" s="231"/>
      <c r="N197" s="411"/>
      <c r="O197" s="413"/>
      <c r="P197" s="409"/>
      <c r="Q197" s="413"/>
    </row>
    <row r="198" spans="1:17" ht="15.75" customHeight="1" x14ac:dyDescent="0.35">
      <c r="A198" s="41"/>
      <c r="C198" s="231"/>
      <c r="H198" s="328"/>
      <c r="I198" s="328"/>
      <c r="J198" s="231"/>
      <c r="N198" s="411"/>
      <c r="O198" s="413"/>
      <c r="P198" s="409"/>
      <c r="Q198" s="413"/>
    </row>
    <row r="199" spans="1:17" ht="15.75" customHeight="1" x14ac:dyDescent="0.35">
      <c r="A199" s="41"/>
      <c r="C199" s="231"/>
      <c r="H199" s="328"/>
      <c r="I199" s="328"/>
      <c r="J199" s="231"/>
      <c r="N199" s="411"/>
      <c r="O199" s="413"/>
      <c r="P199" s="409"/>
      <c r="Q199" s="413"/>
    </row>
    <row r="200" spans="1:17" ht="15.75" customHeight="1" x14ac:dyDescent="0.35">
      <c r="A200" s="41"/>
      <c r="C200" s="231"/>
      <c r="H200" s="328"/>
      <c r="I200" s="328"/>
      <c r="J200" s="231"/>
      <c r="N200" s="411"/>
      <c r="O200" s="413"/>
      <c r="P200" s="409"/>
      <c r="Q200" s="413"/>
    </row>
    <row r="201" spans="1:17" ht="15.75" customHeight="1" x14ac:dyDescent="0.35">
      <c r="A201" s="41"/>
      <c r="C201" s="231"/>
      <c r="H201" s="328"/>
      <c r="I201" s="328"/>
      <c r="J201" s="231"/>
      <c r="N201" s="411"/>
      <c r="O201" s="413"/>
      <c r="P201" s="409"/>
      <c r="Q201" s="413"/>
    </row>
    <row r="202" spans="1:17" ht="15.75" customHeight="1" x14ac:dyDescent="0.35">
      <c r="A202" s="41"/>
      <c r="C202" s="231"/>
      <c r="H202" s="328"/>
      <c r="I202" s="328"/>
      <c r="J202" s="231"/>
      <c r="N202" s="411"/>
      <c r="O202" s="413"/>
      <c r="P202" s="409"/>
      <c r="Q202" s="413"/>
    </row>
    <row r="203" spans="1:17" ht="15.75" customHeight="1" x14ac:dyDescent="0.35">
      <c r="A203" s="41"/>
      <c r="C203" s="231"/>
      <c r="H203" s="328"/>
      <c r="I203" s="328"/>
      <c r="J203" s="231"/>
      <c r="N203" s="411"/>
      <c r="O203" s="413"/>
      <c r="P203" s="409"/>
      <c r="Q203" s="413"/>
    </row>
    <row r="204" spans="1:17" ht="15.75" customHeight="1" x14ac:dyDescent="0.35">
      <c r="A204" s="41"/>
      <c r="C204" s="231"/>
      <c r="H204" s="328"/>
      <c r="I204" s="328"/>
      <c r="J204" s="231"/>
      <c r="N204" s="411"/>
      <c r="O204" s="413"/>
      <c r="P204" s="409"/>
      <c r="Q204" s="413"/>
    </row>
    <row r="205" spans="1:17" ht="15.75" customHeight="1" x14ac:dyDescent="0.35">
      <c r="A205" s="41"/>
      <c r="C205" s="231"/>
      <c r="H205" s="328"/>
      <c r="I205" s="328"/>
      <c r="J205" s="231"/>
      <c r="N205" s="411"/>
      <c r="O205" s="413"/>
      <c r="P205" s="409"/>
      <c r="Q205" s="413"/>
    </row>
    <row r="206" spans="1:17" ht="15.75" customHeight="1" x14ac:dyDescent="0.35">
      <c r="A206" s="41"/>
      <c r="C206" s="231"/>
      <c r="H206" s="328"/>
      <c r="I206" s="328"/>
      <c r="J206" s="231"/>
      <c r="N206" s="411"/>
      <c r="O206" s="413"/>
      <c r="P206" s="409"/>
      <c r="Q206" s="413"/>
    </row>
    <row r="207" spans="1:17" ht="15.75" customHeight="1" x14ac:dyDescent="0.35">
      <c r="A207" s="41"/>
      <c r="C207" s="231"/>
      <c r="H207" s="328"/>
      <c r="I207" s="328"/>
      <c r="J207" s="231"/>
      <c r="N207" s="411"/>
      <c r="O207" s="413"/>
      <c r="P207" s="409"/>
      <c r="Q207" s="413"/>
    </row>
    <row r="208" spans="1:17" ht="15.75" customHeight="1" x14ac:dyDescent="0.35">
      <c r="A208" s="41"/>
      <c r="C208" s="231"/>
      <c r="H208" s="328"/>
      <c r="I208" s="328"/>
      <c r="J208" s="231"/>
      <c r="N208" s="411"/>
      <c r="O208" s="413"/>
      <c r="P208" s="409"/>
      <c r="Q208" s="413"/>
    </row>
    <row r="209" spans="1:17" ht="15.75" customHeight="1" x14ac:dyDescent="0.35">
      <c r="A209" s="41"/>
      <c r="C209" s="231"/>
      <c r="H209" s="328"/>
      <c r="I209" s="328"/>
      <c r="J209" s="231"/>
      <c r="N209" s="411"/>
      <c r="O209" s="413"/>
      <c r="P209" s="409"/>
      <c r="Q209" s="413"/>
    </row>
    <row r="210" spans="1:17" ht="15.75" customHeight="1" x14ac:dyDescent="0.35">
      <c r="A210" s="41"/>
      <c r="C210" s="231"/>
      <c r="H210" s="328"/>
      <c r="I210" s="328"/>
      <c r="J210" s="231"/>
      <c r="N210" s="411"/>
      <c r="O210" s="413"/>
      <c r="P210" s="409"/>
      <c r="Q210" s="413"/>
    </row>
    <row r="211" spans="1:17" ht="15.75" customHeight="1" x14ac:dyDescent="0.35">
      <c r="A211" s="41"/>
      <c r="C211" s="231"/>
      <c r="H211" s="328"/>
      <c r="I211" s="328"/>
      <c r="J211" s="231"/>
      <c r="N211" s="411"/>
      <c r="O211" s="413"/>
      <c r="P211" s="409"/>
      <c r="Q211" s="413"/>
    </row>
    <row r="212" spans="1:17" ht="15.75" customHeight="1" x14ac:dyDescent="0.35">
      <c r="A212" s="41"/>
      <c r="C212" s="231"/>
      <c r="H212" s="328"/>
      <c r="I212" s="328"/>
      <c r="J212" s="231"/>
      <c r="N212" s="411"/>
      <c r="O212" s="413"/>
      <c r="P212" s="409"/>
      <c r="Q212" s="413"/>
    </row>
    <row r="213" spans="1:17" ht="15.75" customHeight="1" x14ac:dyDescent="0.35">
      <c r="A213" s="41"/>
      <c r="C213" s="231"/>
      <c r="H213" s="328"/>
      <c r="I213" s="328"/>
      <c r="J213" s="231"/>
      <c r="N213" s="411"/>
      <c r="O213" s="413"/>
      <c r="P213" s="409"/>
      <c r="Q213" s="413"/>
    </row>
    <row r="214" spans="1:17" ht="15.75" customHeight="1" x14ac:dyDescent="0.35">
      <c r="A214" s="41"/>
      <c r="C214" s="231"/>
      <c r="H214" s="328"/>
      <c r="I214" s="328"/>
      <c r="J214" s="231"/>
      <c r="N214" s="411"/>
      <c r="O214" s="413"/>
      <c r="P214" s="409"/>
      <c r="Q214" s="413"/>
    </row>
    <row r="215" spans="1:17" ht="15.75" customHeight="1" x14ac:dyDescent="0.35">
      <c r="A215" s="41"/>
      <c r="C215" s="231"/>
      <c r="H215" s="328"/>
      <c r="I215" s="328"/>
      <c r="J215" s="231"/>
      <c r="N215" s="411"/>
      <c r="O215" s="413"/>
      <c r="P215" s="409"/>
      <c r="Q215" s="413"/>
    </row>
    <row r="216" spans="1:17" ht="15.75" customHeight="1" x14ac:dyDescent="0.35">
      <c r="A216" s="41"/>
      <c r="C216" s="231"/>
      <c r="H216" s="328"/>
      <c r="I216" s="328"/>
      <c r="J216" s="231"/>
      <c r="N216" s="411"/>
      <c r="O216" s="413"/>
      <c r="P216" s="409"/>
      <c r="Q216" s="413"/>
    </row>
    <row r="217" spans="1:17" ht="15.75" customHeight="1" x14ac:dyDescent="0.35">
      <c r="A217" s="41"/>
      <c r="C217" s="231"/>
      <c r="H217" s="328"/>
      <c r="I217" s="328"/>
      <c r="J217" s="231"/>
      <c r="N217" s="411"/>
      <c r="O217" s="413"/>
      <c r="P217" s="409"/>
      <c r="Q217" s="413"/>
    </row>
    <row r="218" spans="1:17" ht="15.75" customHeight="1" x14ac:dyDescent="0.35">
      <c r="A218" s="41"/>
      <c r="C218" s="231"/>
      <c r="H218" s="328"/>
      <c r="I218" s="328"/>
      <c r="J218" s="231"/>
      <c r="N218" s="411"/>
      <c r="O218" s="413"/>
      <c r="P218" s="409"/>
      <c r="Q218" s="413"/>
    </row>
    <row r="219" spans="1:17" ht="15.75" customHeight="1" x14ac:dyDescent="0.35">
      <c r="A219" s="41"/>
      <c r="C219" s="231"/>
      <c r="H219" s="328"/>
      <c r="I219" s="328"/>
      <c r="J219" s="231"/>
      <c r="N219" s="411"/>
      <c r="O219" s="413"/>
      <c r="P219" s="409"/>
      <c r="Q219" s="413"/>
    </row>
    <row r="220" spans="1:17" ht="15.75" customHeight="1" x14ac:dyDescent="0.35">
      <c r="A220" s="41"/>
      <c r="C220" s="231"/>
      <c r="H220" s="328"/>
      <c r="I220" s="328"/>
      <c r="J220" s="231"/>
      <c r="N220" s="411"/>
      <c r="O220" s="413"/>
      <c r="P220" s="409"/>
      <c r="Q220" s="413"/>
    </row>
    <row r="221" spans="1:17" ht="15.75" customHeight="1" x14ac:dyDescent="0.35">
      <c r="A221" s="41"/>
      <c r="C221" s="231"/>
      <c r="H221" s="328"/>
      <c r="I221" s="328"/>
      <c r="J221" s="231"/>
      <c r="N221" s="411"/>
      <c r="O221" s="413"/>
      <c r="P221" s="409"/>
      <c r="Q221" s="413"/>
    </row>
    <row r="222" spans="1:17" ht="15.75" customHeight="1" x14ac:dyDescent="0.35">
      <c r="A222" s="41"/>
      <c r="C222" s="231"/>
      <c r="H222" s="328"/>
      <c r="I222" s="328"/>
      <c r="J222" s="231"/>
      <c r="N222" s="411"/>
      <c r="O222" s="413"/>
      <c r="P222" s="409"/>
      <c r="Q222" s="413"/>
    </row>
    <row r="223" spans="1:17" ht="15.75" customHeight="1" x14ac:dyDescent="0.35">
      <c r="A223" s="41"/>
      <c r="C223" s="231"/>
      <c r="H223" s="328"/>
      <c r="I223" s="328"/>
      <c r="J223" s="231"/>
      <c r="N223" s="411"/>
      <c r="O223" s="413"/>
      <c r="P223" s="409"/>
      <c r="Q223" s="413"/>
    </row>
    <row r="224" spans="1:17" ht="15.75" customHeight="1" x14ac:dyDescent="0.35">
      <c r="A224" s="41"/>
      <c r="C224" s="231"/>
      <c r="H224" s="328"/>
      <c r="I224" s="328"/>
      <c r="J224" s="231"/>
      <c r="N224" s="411"/>
      <c r="O224" s="413"/>
      <c r="P224" s="409"/>
      <c r="Q224" s="413"/>
    </row>
    <row r="225" spans="1:17" ht="15.75" customHeight="1" x14ac:dyDescent="0.35">
      <c r="A225" s="41"/>
      <c r="C225" s="231"/>
      <c r="H225" s="328"/>
      <c r="I225" s="328"/>
      <c r="J225" s="231"/>
      <c r="N225" s="411"/>
      <c r="O225" s="413"/>
      <c r="P225" s="409"/>
      <c r="Q225" s="413"/>
    </row>
    <row r="226" spans="1:17" ht="15.75" customHeight="1" x14ac:dyDescent="0.35">
      <c r="A226" s="41"/>
      <c r="C226" s="231"/>
      <c r="H226" s="328"/>
      <c r="I226" s="328"/>
      <c r="J226" s="231"/>
      <c r="N226" s="411"/>
      <c r="O226" s="413"/>
      <c r="P226" s="409"/>
      <c r="Q226" s="413"/>
    </row>
    <row r="227" spans="1:17" ht="15.75" customHeight="1" x14ac:dyDescent="0.35">
      <c r="A227" s="41"/>
      <c r="C227" s="231"/>
      <c r="H227" s="328"/>
      <c r="I227" s="328"/>
      <c r="J227" s="231"/>
      <c r="N227" s="411"/>
      <c r="O227" s="413"/>
      <c r="P227" s="409"/>
      <c r="Q227" s="413"/>
    </row>
    <row r="228" spans="1:17" ht="15.75" customHeight="1" x14ac:dyDescent="0.35">
      <c r="A228" s="41"/>
      <c r="C228" s="231"/>
      <c r="H228" s="328"/>
      <c r="I228" s="328"/>
      <c r="J228" s="231"/>
      <c r="N228" s="411"/>
      <c r="O228" s="413"/>
      <c r="P228" s="409"/>
      <c r="Q228" s="413"/>
    </row>
    <row r="229" spans="1:17" ht="15.75" customHeight="1" x14ac:dyDescent="0.35">
      <c r="A229" s="41"/>
      <c r="C229" s="231"/>
      <c r="H229" s="328"/>
      <c r="I229" s="328"/>
      <c r="J229" s="231"/>
      <c r="N229" s="411"/>
      <c r="O229" s="413"/>
      <c r="P229" s="409"/>
      <c r="Q229" s="413"/>
    </row>
    <row r="230" spans="1:17" ht="15.75" customHeight="1" x14ac:dyDescent="0.35">
      <c r="A230" s="41"/>
      <c r="C230" s="231"/>
      <c r="H230" s="328"/>
      <c r="I230" s="328"/>
      <c r="J230" s="231"/>
      <c r="N230" s="411"/>
      <c r="O230" s="413"/>
      <c r="P230" s="409"/>
      <c r="Q230" s="413"/>
    </row>
    <row r="231" spans="1:17" ht="15.75" customHeight="1" x14ac:dyDescent="0.35">
      <c r="A231" s="41"/>
      <c r="C231" s="231"/>
      <c r="H231" s="328"/>
      <c r="I231" s="328"/>
      <c r="J231" s="231"/>
      <c r="N231" s="411"/>
      <c r="O231" s="413"/>
      <c r="P231" s="409"/>
      <c r="Q231" s="413"/>
    </row>
    <row r="232" spans="1:17" ht="15.75" customHeight="1" x14ac:dyDescent="0.35">
      <c r="A232" s="41"/>
      <c r="C232" s="231"/>
      <c r="H232" s="328"/>
      <c r="I232" s="328"/>
      <c r="J232" s="231"/>
      <c r="N232" s="411"/>
      <c r="O232" s="413"/>
      <c r="P232" s="409"/>
      <c r="Q232" s="413"/>
    </row>
    <row r="233" spans="1:17" ht="15.75" customHeight="1" x14ac:dyDescent="0.35">
      <c r="A233" s="41"/>
      <c r="C233" s="231"/>
      <c r="H233" s="328"/>
      <c r="I233" s="328"/>
      <c r="J233" s="231"/>
      <c r="N233" s="411"/>
      <c r="O233" s="413"/>
      <c r="P233" s="409"/>
      <c r="Q233" s="413"/>
    </row>
    <row r="234" spans="1:17" ht="15.75" customHeight="1" x14ac:dyDescent="0.35">
      <c r="A234" s="41"/>
      <c r="C234" s="231"/>
      <c r="H234" s="328"/>
      <c r="I234" s="328"/>
      <c r="J234" s="231"/>
      <c r="N234" s="411"/>
      <c r="O234" s="413"/>
      <c r="P234" s="409"/>
      <c r="Q234" s="413"/>
    </row>
    <row r="235" spans="1:17" ht="15.75" customHeight="1" x14ac:dyDescent="0.35">
      <c r="A235" s="41"/>
      <c r="C235" s="231"/>
      <c r="H235" s="328"/>
      <c r="I235" s="328"/>
      <c r="J235" s="231"/>
      <c r="N235" s="411"/>
      <c r="O235" s="413"/>
      <c r="P235" s="409"/>
      <c r="Q235" s="413"/>
    </row>
    <row r="236" spans="1:17" ht="15.75" customHeight="1" x14ac:dyDescent="0.35">
      <c r="A236" s="41"/>
      <c r="C236" s="231"/>
      <c r="H236" s="328"/>
      <c r="I236" s="328"/>
      <c r="J236" s="231"/>
      <c r="N236" s="411"/>
      <c r="O236" s="413"/>
      <c r="P236" s="409"/>
      <c r="Q236" s="413"/>
    </row>
    <row r="237" spans="1:17" ht="15.75" customHeight="1" x14ac:dyDescent="0.35">
      <c r="A237" s="41"/>
      <c r="C237" s="231"/>
      <c r="H237" s="328"/>
      <c r="I237" s="328"/>
      <c r="J237" s="231"/>
      <c r="N237" s="411"/>
      <c r="O237" s="413"/>
      <c r="P237" s="409"/>
      <c r="Q237" s="413"/>
    </row>
    <row r="238" spans="1:17" ht="15.75" customHeight="1" x14ac:dyDescent="0.35">
      <c r="A238" s="41"/>
      <c r="C238" s="231"/>
      <c r="H238" s="328"/>
      <c r="I238" s="328"/>
      <c r="J238" s="231"/>
      <c r="N238" s="411"/>
      <c r="O238" s="413"/>
      <c r="P238" s="409"/>
      <c r="Q238" s="413"/>
    </row>
    <row r="239" spans="1:17" ht="15.75" customHeight="1" x14ac:dyDescent="0.35">
      <c r="A239" s="41"/>
      <c r="C239" s="231"/>
      <c r="H239" s="328"/>
      <c r="I239" s="328"/>
      <c r="J239" s="231"/>
      <c r="N239" s="411"/>
      <c r="O239" s="413"/>
      <c r="P239" s="409"/>
      <c r="Q239" s="413"/>
    </row>
    <row r="240" spans="1:17" ht="15.75" customHeight="1" x14ac:dyDescent="0.35">
      <c r="A240" s="41"/>
      <c r="C240" s="231"/>
      <c r="H240" s="328"/>
      <c r="I240" s="328"/>
      <c r="J240" s="231"/>
      <c r="N240" s="411"/>
      <c r="O240" s="413"/>
      <c r="P240" s="409"/>
      <c r="Q240" s="413"/>
    </row>
    <row r="241" spans="1:17" ht="15.75" customHeight="1" x14ac:dyDescent="0.35">
      <c r="A241" s="41"/>
      <c r="C241" s="231"/>
      <c r="H241" s="328"/>
      <c r="I241" s="328"/>
      <c r="J241" s="231"/>
      <c r="N241" s="411"/>
      <c r="O241" s="413"/>
      <c r="P241" s="409"/>
      <c r="Q241" s="413"/>
    </row>
    <row r="242" spans="1:17" ht="15.75" customHeight="1" x14ac:dyDescent="0.35">
      <c r="A242" s="41"/>
      <c r="C242" s="231"/>
      <c r="H242" s="328"/>
      <c r="I242" s="328"/>
      <c r="J242" s="231"/>
      <c r="N242" s="411"/>
      <c r="O242" s="413"/>
      <c r="P242" s="409"/>
      <c r="Q242" s="413"/>
    </row>
    <row r="243" spans="1:17" ht="15.75" customHeight="1" x14ac:dyDescent="0.35">
      <c r="A243" s="41"/>
      <c r="C243" s="231"/>
      <c r="H243" s="328"/>
      <c r="I243" s="328"/>
      <c r="J243" s="231"/>
      <c r="N243" s="411"/>
      <c r="O243" s="413"/>
      <c r="P243" s="409"/>
      <c r="Q243" s="413"/>
    </row>
    <row r="244" spans="1:17" ht="15.75" customHeight="1" x14ac:dyDescent="0.35">
      <c r="A244" s="41"/>
      <c r="C244" s="231"/>
      <c r="H244" s="328"/>
      <c r="I244" s="328"/>
      <c r="J244" s="231"/>
      <c r="N244" s="411"/>
      <c r="O244" s="413"/>
      <c r="P244" s="409"/>
      <c r="Q244" s="413"/>
    </row>
    <row r="245" spans="1:17" ht="15.75" customHeight="1" x14ac:dyDescent="0.35">
      <c r="A245" s="41"/>
      <c r="C245" s="231"/>
      <c r="H245" s="328"/>
      <c r="I245" s="328"/>
      <c r="J245" s="231"/>
      <c r="N245" s="411"/>
      <c r="O245" s="413"/>
      <c r="P245" s="409"/>
      <c r="Q245" s="413"/>
    </row>
    <row r="246" spans="1:17" ht="15.75" customHeight="1" x14ac:dyDescent="0.35">
      <c r="A246" s="41"/>
      <c r="C246" s="231"/>
      <c r="H246" s="328"/>
      <c r="I246" s="328"/>
      <c r="J246" s="231"/>
      <c r="N246" s="411"/>
      <c r="O246" s="413"/>
      <c r="P246" s="409"/>
      <c r="Q246" s="413"/>
    </row>
    <row r="247" spans="1:17" ht="15.75" customHeight="1" x14ac:dyDescent="0.35">
      <c r="A247" s="41"/>
      <c r="C247" s="231"/>
      <c r="H247" s="328"/>
      <c r="I247" s="328"/>
      <c r="J247" s="231"/>
      <c r="N247" s="411"/>
      <c r="O247" s="413"/>
      <c r="P247" s="409"/>
      <c r="Q247" s="413"/>
    </row>
    <row r="248" spans="1:17" ht="15.75" customHeight="1" x14ac:dyDescent="0.35">
      <c r="A248" s="41"/>
      <c r="C248" s="231"/>
      <c r="H248" s="328"/>
      <c r="I248" s="328"/>
      <c r="J248" s="231"/>
      <c r="N248" s="411"/>
      <c r="O248" s="413"/>
      <c r="P248" s="409"/>
      <c r="Q248" s="413"/>
    </row>
    <row r="249" spans="1:17" ht="15.75" customHeight="1" x14ac:dyDescent="0.35">
      <c r="A249" s="41"/>
      <c r="C249" s="231"/>
      <c r="H249" s="328"/>
      <c r="I249" s="328"/>
      <c r="J249" s="231"/>
      <c r="N249" s="411"/>
      <c r="O249" s="413"/>
      <c r="P249" s="409"/>
      <c r="Q249" s="413"/>
    </row>
    <row r="250" spans="1:17" ht="15.75" customHeight="1" x14ac:dyDescent="0.35">
      <c r="A250" s="41"/>
      <c r="C250" s="231"/>
      <c r="H250" s="328"/>
      <c r="I250" s="328"/>
      <c r="J250" s="231"/>
      <c r="N250" s="411"/>
      <c r="O250" s="413"/>
      <c r="P250" s="409"/>
      <c r="Q250" s="413"/>
    </row>
    <row r="251" spans="1:17" ht="15.75" customHeight="1" x14ac:dyDescent="0.35">
      <c r="A251" s="41"/>
      <c r="C251" s="231"/>
      <c r="H251" s="328"/>
      <c r="I251" s="328"/>
      <c r="J251" s="231"/>
      <c r="N251" s="411"/>
      <c r="O251" s="413"/>
      <c r="P251" s="409"/>
      <c r="Q251" s="413"/>
    </row>
    <row r="252" spans="1:17" ht="15.75" customHeight="1" x14ac:dyDescent="0.35">
      <c r="A252" s="41"/>
      <c r="C252" s="231"/>
      <c r="H252" s="328"/>
      <c r="I252" s="328"/>
      <c r="J252" s="231"/>
      <c r="N252" s="411"/>
      <c r="O252" s="413"/>
      <c r="P252" s="409"/>
      <c r="Q252" s="413"/>
    </row>
    <row r="253" spans="1:17" ht="15.75" customHeight="1" x14ac:dyDescent="0.35">
      <c r="A253" s="41"/>
      <c r="C253" s="231"/>
      <c r="H253" s="328"/>
      <c r="I253" s="328"/>
      <c r="J253" s="231"/>
      <c r="N253" s="411"/>
      <c r="O253" s="413"/>
      <c r="P253" s="409"/>
      <c r="Q253" s="413"/>
    </row>
    <row r="254" spans="1:17" ht="15.75" customHeight="1" x14ac:dyDescent="0.35">
      <c r="A254" s="41"/>
      <c r="C254" s="231"/>
      <c r="H254" s="328"/>
      <c r="I254" s="328"/>
      <c r="J254" s="231"/>
      <c r="N254" s="411"/>
      <c r="O254" s="413"/>
      <c r="P254" s="409"/>
      <c r="Q254" s="413"/>
    </row>
    <row r="255" spans="1:17" ht="15.75" customHeight="1" x14ac:dyDescent="0.35">
      <c r="A255" s="41"/>
      <c r="C255" s="231"/>
      <c r="H255" s="328"/>
      <c r="I255" s="328"/>
      <c r="J255" s="231"/>
      <c r="N255" s="411"/>
      <c r="O255" s="413"/>
      <c r="P255" s="409"/>
      <c r="Q255" s="413"/>
    </row>
    <row r="256" spans="1:17" ht="15.75" customHeight="1" x14ac:dyDescent="0.35">
      <c r="A256" s="41"/>
      <c r="C256" s="231"/>
      <c r="H256" s="328"/>
      <c r="I256" s="328"/>
      <c r="J256" s="231"/>
      <c r="N256" s="411"/>
      <c r="O256" s="413"/>
      <c r="P256" s="409"/>
      <c r="Q256" s="413"/>
    </row>
    <row r="257" spans="1:17" ht="15.75" customHeight="1" x14ac:dyDescent="0.35">
      <c r="A257" s="41"/>
      <c r="C257" s="231"/>
      <c r="H257" s="328"/>
      <c r="I257" s="328"/>
      <c r="J257" s="231"/>
      <c r="N257" s="411"/>
      <c r="O257" s="413"/>
      <c r="P257" s="409"/>
      <c r="Q257" s="413"/>
    </row>
    <row r="258" spans="1:17" ht="15.75" customHeight="1" x14ac:dyDescent="0.35">
      <c r="A258" s="41"/>
      <c r="C258" s="231"/>
      <c r="H258" s="328"/>
      <c r="I258" s="328"/>
      <c r="J258" s="231"/>
      <c r="N258" s="411"/>
      <c r="O258" s="413"/>
      <c r="P258" s="409"/>
      <c r="Q258" s="413"/>
    </row>
    <row r="259" spans="1:17" ht="15.75" customHeight="1" x14ac:dyDescent="0.35">
      <c r="A259" s="41"/>
      <c r="C259" s="231"/>
      <c r="H259" s="328"/>
      <c r="I259" s="328"/>
      <c r="J259" s="231"/>
      <c r="N259" s="411"/>
      <c r="O259" s="413"/>
      <c r="P259" s="409"/>
      <c r="Q259" s="413"/>
    </row>
    <row r="260" spans="1:17" ht="15.75" customHeight="1" x14ac:dyDescent="0.35">
      <c r="A260" s="41"/>
      <c r="C260" s="231"/>
      <c r="H260" s="328"/>
      <c r="I260" s="328"/>
      <c r="J260" s="231"/>
      <c r="N260" s="411"/>
      <c r="O260" s="413"/>
      <c r="P260" s="409"/>
      <c r="Q260" s="413"/>
    </row>
    <row r="261" spans="1:17" ht="15.75" customHeight="1" x14ac:dyDescent="0.35">
      <c r="A261" s="41"/>
      <c r="C261" s="231"/>
      <c r="H261" s="328"/>
      <c r="I261" s="328"/>
      <c r="J261" s="231"/>
      <c r="N261" s="411"/>
      <c r="O261" s="413"/>
      <c r="P261" s="409"/>
      <c r="Q261" s="413"/>
    </row>
    <row r="262" spans="1:17" ht="15.75" customHeight="1" x14ac:dyDescent="0.35">
      <c r="A262" s="41"/>
      <c r="C262" s="231"/>
      <c r="H262" s="328"/>
      <c r="I262" s="328"/>
      <c r="J262" s="231"/>
      <c r="N262" s="411"/>
      <c r="O262" s="413"/>
      <c r="P262" s="409"/>
      <c r="Q262" s="413"/>
    </row>
    <row r="263" spans="1:17" ht="15.75" customHeight="1" x14ac:dyDescent="0.35">
      <c r="A263" s="41"/>
      <c r="C263" s="231"/>
      <c r="H263" s="328"/>
      <c r="I263" s="328"/>
      <c r="J263" s="231"/>
      <c r="N263" s="411"/>
      <c r="O263" s="413"/>
      <c r="P263" s="409"/>
      <c r="Q263" s="413"/>
    </row>
    <row r="264" spans="1:17" ht="15.75" customHeight="1" x14ac:dyDescent="0.35">
      <c r="A264" s="41"/>
      <c r="C264" s="231"/>
      <c r="H264" s="328"/>
      <c r="I264" s="328"/>
      <c r="J264" s="231"/>
      <c r="N264" s="411"/>
      <c r="O264" s="413"/>
      <c r="P264" s="409"/>
      <c r="Q264" s="413"/>
    </row>
    <row r="265" spans="1:17" ht="15.75" customHeight="1" x14ac:dyDescent="0.35">
      <c r="A265" s="41"/>
      <c r="C265" s="231"/>
      <c r="H265" s="328"/>
      <c r="I265" s="328"/>
      <c r="J265" s="231"/>
      <c r="N265" s="411"/>
      <c r="O265" s="413"/>
      <c r="P265" s="409"/>
      <c r="Q265" s="413"/>
    </row>
    <row r="266" spans="1:17" ht="15.75" customHeight="1" x14ac:dyDescent="0.35">
      <c r="A266" s="41"/>
      <c r="C266" s="231"/>
      <c r="H266" s="328"/>
      <c r="I266" s="328"/>
      <c r="J266" s="231"/>
      <c r="N266" s="411"/>
      <c r="O266" s="413"/>
      <c r="P266" s="409"/>
      <c r="Q266" s="413"/>
    </row>
    <row r="267" spans="1:17" ht="15.75" customHeight="1" x14ac:dyDescent="0.35">
      <c r="A267" s="41"/>
      <c r="C267" s="231"/>
      <c r="H267" s="328"/>
      <c r="I267" s="328"/>
      <c r="J267" s="231"/>
      <c r="N267" s="411"/>
      <c r="O267" s="413"/>
      <c r="P267" s="409"/>
      <c r="Q267" s="413"/>
    </row>
    <row r="268" spans="1:17" ht="15.75" customHeight="1" x14ac:dyDescent="0.35">
      <c r="A268" s="41"/>
      <c r="C268" s="231"/>
      <c r="H268" s="328"/>
      <c r="I268" s="328"/>
      <c r="J268" s="231"/>
      <c r="N268" s="411"/>
      <c r="O268" s="413"/>
      <c r="P268" s="409"/>
      <c r="Q268" s="413"/>
    </row>
    <row r="269" spans="1:17" ht="15.75" customHeight="1" x14ac:dyDescent="0.35">
      <c r="A269" s="41"/>
      <c r="C269" s="231"/>
      <c r="H269" s="328"/>
      <c r="I269" s="328"/>
      <c r="J269" s="231"/>
      <c r="N269" s="411"/>
      <c r="O269" s="413"/>
      <c r="P269" s="409"/>
      <c r="Q269" s="413"/>
    </row>
    <row r="270" spans="1:17" ht="15.75" customHeight="1" x14ac:dyDescent="0.35">
      <c r="A270" s="41"/>
      <c r="C270" s="231"/>
      <c r="H270" s="328"/>
      <c r="I270" s="328"/>
      <c r="J270" s="231"/>
      <c r="N270" s="411"/>
      <c r="O270" s="413"/>
      <c r="P270" s="409"/>
      <c r="Q270" s="413"/>
    </row>
    <row r="271" spans="1:17" ht="15.75" customHeight="1" x14ac:dyDescent="0.35">
      <c r="A271" s="41"/>
      <c r="C271" s="231"/>
      <c r="H271" s="328"/>
      <c r="I271" s="328"/>
      <c r="J271" s="231"/>
      <c r="N271" s="411"/>
      <c r="O271" s="413"/>
      <c r="P271" s="409"/>
      <c r="Q271" s="413"/>
    </row>
    <row r="272" spans="1:17" ht="15.75" customHeight="1" x14ac:dyDescent="0.35">
      <c r="A272" s="41"/>
      <c r="C272" s="231"/>
      <c r="H272" s="328"/>
      <c r="I272" s="328"/>
      <c r="J272" s="231"/>
      <c r="N272" s="411"/>
      <c r="O272" s="413"/>
      <c r="P272" s="409"/>
      <c r="Q272" s="413"/>
    </row>
  </sheetData>
  <mergeCells count="4">
    <mergeCell ref="B1:M1"/>
    <mergeCell ref="B2:M2"/>
    <mergeCell ref="B3:M3"/>
    <mergeCell ref="A58:F58"/>
  </mergeCells>
  <conditionalFormatting sqref="F58">
    <cfRule type="colorScale" priority="2">
      <colorScale>
        <cfvo type="min"/>
        <cfvo type="max"/>
        <color rgb="FF63BE7B"/>
        <color rgb="FFFFEF9C"/>
      </colorScale>
    </cfRule>
  </conditionalFormatting>
  <conditionalFormatting sqref="H58">
    <cfRule type="colorScale" priority="1">
      <colorScale>
        <cfvo type="min"/>
        <cfvo type="percentile" val="50"/>
        <cfvo type="max"/>
        <color rgb="FFF8696B"/>
        <color rgb="FFFFEB84"/>
        <color rgb="FF63BE7B"/>
      </colorScale>
    </cfRule>
  </conditionalFormatting>
  <dataValidations count="3">
    <dataValidation type="list" allowBlank="1" showErrorMessage="1" sqref="E7:E10 E12:E16 E20:E22 E25:E57" xr:uid="{00000000-0002-0000-0700-000000000000}">
      <formula1>"Barang,Jasa Konsultansi,Jasa Lain,Pekerjaan Konstruksi"</formula1>
    </dataValidation>
    <dataValidation type="list" allowBlank="1" showErrorMessage="1" sqref="F7 F10 F20:F22 F25:F56" xr:uid="{00000000-0002-0000-0700-000001000000}">
      <formula1>"Pengadaan/Transaksi Langsung,Tender/Seleksi Umum,Tender/Seleksi Terbatas,Penunjukan Langsung,Penetapan Langsung"</formula1>
    </dataValidation>
    <dataValidation type="list" allowBlank="1" showErrorMessage="1" sqref="F8:F9 F12:F16 F57" xr:uid="{34E876AC-5EE5-483E-A296-942376D46671}">
      <formula1>"Pengadaan Langsung,Tender/Seleksi Umum,Tender/Seleksi Terbatas,Penunjukan Langsung,Penetapan Langsung"</formula1>
    </dataValidation>
  </dataValidations>
  <pageMargins left="0.70866141732283472" right="0.70866141732283472" top="0.74803149606299213" bottom="0.74803149606299213" header="0" footer="0"/>
  <pageSetup paperSize="9" scale="3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S285"/>
  <sheetViews>
    <sheetView topLeftCell="E65" zoomScale="90" zoomScaleNormal="90" workbookViewId="0">
      <selection activeCell="O58" sqref="O58"/>
    </sheetView>
  </sheetViews>
  <sheetFormatPr defaultColWidth="14.453125" defaultRowHeight="15" customHeight="1" x14ac:dyDescent="0.35"/>
  <cols>
    <col min="1" max="1" width="7" style="335" customWidth="1"/>
    <col min="2" max="2" width="21.1796875" style="335" customWidth="1"/>
    <col min="3" max="3" width="62.7265625" style="430" customWidth="1"/>
    <col min="4" max="4" width="27.7265625" style="335" hidden="1" customWidth="1"/>
    <col min="5" max="5" width="11.54296875" style="335" customWidth="1"/>
    <col min="6" max="6" width="30.1796875" style="335" customWidth="1"/>
    <col min="7" max="7" width="16.1796875" style="335" bestFit="1" customWidth="1"/>
    <col min="8" max="8" width="14" style="335" hidden="1" customWidth="1"/>
    <col min="9" max="9" width="11.54296875" style="335" hidden="1" customWidth="1"/>
    <col min="10" max="10" width="13.81640625" style="335" customWidth="1"/>
    <col min="11" max="11" width="16.54296875" style="335" customWidth="1"/>
    <col min="12" max="12" width="17" style="335" hidden="1" customWidth="1"/>
    <col min="13" max="13" width="9.81640625" style="335" customWidth="1"/>
    <col min="14" max="14" width="20.7265625" style="399" customWidth="1"/>
    <col min="15" max="15" width="14.81640625" style="335" customWidth="1"/>
    <col min="16" max="16" width="24" style="335" hidden="1" customWidth="1"/>
    <col min="17" max="17" width="21.1796875" style="335" hidden="1" customWidth="1"/>
    <col min="18" max="16384" width="14.453125" style="335"/>
  </cols>
  <sheetData>
    <row r="1" spans="1:19" ht="14.5" x14ac:dyDescent="0.35">
      <c r="A1" s="41"/>
      <c r="B1" s="740" t="s">
        <v>1</v>
      </c>
      <c r="C1" s="797"/>
      <c r="D1" s="797"/>
      <c r="E1" s="797"/>
      <c r="F1" s="797"/>
      <c r="G1" s="797"/>
      <c r="H1" s="797"/>
      <c r="I1" s="797"/>
      <c r="J1" s="797"/>
      <c r="K1" s="797"/>
      <c r="L1" s="797"/>
      <c r="M1" s="797"/>
    </row>
    <row r="2" spans="1:19" ht="14.5" x14ac:dyDescent="0.35">
      <c r="A2" s="41"/>
      <c r="B2" s="798" t="s">
        <v>2</v>
      </c>
      <c r="C2" s="797"/>
      <c r="D2" s="797"/>
      <c r="E2" s="797"/>
      <c r="F2" s="797"/>
      <c r="G2" s="797"/>
      <c r="H2" s="797"/>
      <c r="I2" s="797"/>
      <c r="J2" s="797"/>
      <c r="K2" s="797"/>
      <c r="L2" s="797"/>
      <c r="M2" s="797"/>
    </row>
    <row r="3" spans="1:19" ht="14.5" x14ac:dyDescent="0.35">
      <c r="A3" s="41"/>
      <c r="B3" s="740" t="str">
        <f>CS!B3</f>
        <v>TAHUN 2023</v>
      </c>
      <c r="C3" s="797"/>
      <c r="D3" s="797"/>
      <c r="E3" s="797"/>
      <c r="F3" s="797"/>
      <c r="G3" s="797"/>
      <c r="H3" s="797"/>
      <c r="I3" s="797"/>
      <c r="J3" s="797"/>
      <c r="K3" s="797"/>
      <c r="L3" s="797"/>
      <c r="M3" s="797"/>
    </row>
    <row r="4" spans="1:19" ht="14.5" x14ac:dyDescent="0.35">
      <c r="A4" s="41"/>
      <c r="B4" s="2"/>
      <c r="C4" s="323"/>
      <c r="D4" s="2"/>
      <c r="E4" s="2"/>
      <c r="F4" s="2"/>
      <c r="G4" s="2"/>
      <c r="H4" s="2"/>
      <c r="I4" s="2"/>
      <c r="J4" s="2"/>
      <c r="K4" s="2"/>
      <c r="L4" s="2"/>
      <c r="M4" s="2"/>
    </row>
    <row r="5" spans="1:19" ht="14.5" hidden="1" x14ac:dyDescent="0.35">
      <c r="A5" s="281" t="s">
        <v>4</v>
      </c>
      <c r="B5" s="73"/>
      <c r="C5" s="324" t="s">
        <v>4</v>
      </c>
      <c r="D5" s="66" t="s">
        <v>4</v>
      </c>
      <c r="E5" s="66" t="s">
        <v>4</v>
      </c>
      <c r="F5" s="66" t="s">
        <v>4</v>
      </c>
      <c r="G5" s="66" t="s">
        <v>4</v>
      </c>
      <c r="H5" s="66" t="s">
        <v>4</v>
      </c>
      <c r="I5" s="66" t="s">
        <v>4</v>
      </c>
      <c r="J5" s="403" t="s">
        <v>5</v>
      </c>
      <c r="K5" s="66" t="s">
        <v>4</v>
      </c>
      <c r="L5" s="66" t="s">
        <v>4</v>
      </c>
      <c r="M5" s="66" t="s">
        <v>4</v>
      </c>
      <c r="N5" s="398" t="s">
        <v>4</v>
      </c>
      <c r="O5" s="403" t="s">
        <v>5</v>
      </c>
      <c r="P5" s="435" t="s">
        <v>4</v>
      </c>
      <c r="Q5" s="403" t="s">
        <v>5</v>
      </c>
    </row>
    <row r="6" spans="1:19" ht="39.65" customHeight="1" x14ac:dyDescent="0.35">
      <c r="A6" s="348" t="s">
        <v>6</v>
      </c>
      <c r="B6" s="348" t="s">
        <v>91</v>
      </c>
      <c r="C6" s="351" t="s">
        <v>8</v>
      </c>
      <c r="D6" s="348" t="s">
        <v>9</v>
      </c>
      <c r="E6" s="351" t="s">
        <v>10</v>
      </c>
      <c r="F6" s="348" t="s">
        <v>11</v>
      </c>
      <c r="G6" s="349" t="s">
        <v>12</v>
      </c>
      <c r="H6" s="350" t="s">
        <v>13</v>
      </c>
      <c r="I6" s="350" t="s">
        <v>14</v>
      </c>
      <c r="J6" s="351" t="s">
        <v>15</v>
      </c>
      <c r="K6" s="351" t="s">
        <v>16</v>
      </c>
      <c r="L6" s="351" t="s">
        <v>17</v>
      </c>
      <c r="M6" s="351" t="s">
        <v>18</v>
      </c>
      <c r="N6" s="351" t="s">
        <v>19</v>
      </c>
      <c r="O6" s="348" t="s">
        <v>92</v>
      </c>
      <c r="P6" s="11" t="s">
        <v>93</v>
      </c>
      <c r="Q6" s="9" t="s">
        <v>94</v>
      </c>
      <c r="R6" s="73"/>
      <c r="S6" s="73"/>
    </row>
    <row r="7" spans="1:19" ht="30" customHeight="1" x14ac:dyDescent="0.35">
      <c r="A7" s="40"/>
      <c r="B7" s="46"/>
      <c r="C7" s="445" t="s">
        <v>563</v>
      </c>
      <c r="D7" s="210"/>
      <c r="E7" s="40"/>
      <c r="F7" s="40"/>
      <c r="G7" s="358"/>
      <c r="H7" s="49"/>
      <c r="I7" s="49"/>
      <c r="J7" s="16"/>
      <c r="K7" s="49"/>
      <c r="L7" s="49"/>
      <c r="M7" s="210"/>
      <c r="N7" s="71"/>
      <c r="O7" s="46"/>
      <c r="P7" s="46"/>
      <c r="Q7" s="46"/>
    </row>
    <row r="8" spans="1:19" ht="72.75" customHeight="1" x14ac:dyDescent="0.35">
      <c r="A8" s="40">
        <v>1</v>
      </c>
      <c r="B8" s="46" t="s">
        <v>564</v>
      </c>
      <c r="C8" s="209" t="s">
        <v>565</v>
      </c>
      <c r="D8" s="210" t="s">
        <v>566</v>
      </c>
      <c r="E8" s="39" t="s">
        <v>23</v>
      </c>
      <c r="F8" s="211" t="s">
        <v>29</v>
      </c>
      <c r="G8" s="212">
        <v>3791762676</v>
      </c>
      <c r="H8" s="213">
        <v>45200</v>
      </c>
      <c r="I8" s="213">
        <v>45747</v>
      </c>
      <c r="J8" s="16">
        <f t="shared" ref="J8:J16" si="0">I8-H8</f>
        <v>547</v>
      </c>
      <c r="K8" s="70">
        <v>45170</v>
      </c>
      <c r="L8" s="213">
        <v>45199</v>
      </c>
      <c r="M8" s="211" t="s">
        <v>25</v>
      </c>
      <c r="N8" s="389">
        <v>0.78793272999999997</v>
      </c>
      <c r="O8" s="52">
        <f t="shared" ref="O8:O17" si="1">N8*G8</f>
        <v>2987653916.8127851</v>
      </c>
      <c r="P8" s="51">
        <v>0.80518460000000003</v>
      </c>
      <c r="Q8" s="53">
        <f t="shared" ref="Q8:Q69" si="2">P8*G8</f>
        <v>3053068913.5699897</v>
      </c>
      <c r="R8" s="73" t="str">
        <f t="shared" ref="R8:S8" si="3">PROPER(C8)</f>
        <v>Pekerjaan Pengelolaan Pembayaran Menggunakan Uang Elektronik Pada Ruas Dalam Kota - Sedyatmo, Jakarta - Cikampek, Jorr E1,E2, Dan E3 Dan Jorr W2S, Cipularang - Padaleunyi, Belawan - Medan - Tanjung Morawa, Kembangan - Ulujami, Ngawi - Kertasono (Jnk) Tahun 2022 -2023</v>
      </c>
      <c r="S8" s="73" t="str">
        <f t="shared" si="3"/>
        <v>It Service Operation</v>
      </c>
    </row>
    <row r="9" spans="1:19" ht="30" customHeight="1" x14ac:dyDescent="0.35">
      <c r="A9" s="40">
        <v>2</v>
      </c>
      <c r="B9" s="46" t="s">
        <v>567</v>
      </c>
      <c r="C9" s="209" t="s">
        <v>568</v>
      </c>
      <c r="D9" s="210" t="s">
        <v>566</v>
      </c>
      <c r="E9" s="215" t="s">
        <v>23</v>
      </c>
      <c r="F9" s="108" t="s">
        <v>29</v>
      </c>
      <c r="G9" s="222">
        <v>533601959</v>
      </c>
      <c r="H9" s="213">
        <v>45200</v>
      </c>
      <c r="I9" s="213">
        <v>45747</v>
      </c>
      <c r="J9" s="16">
        <f t="shared" si="0"/>
        <v>547</v>
      </c>
      <c r="K9" s="70">
        <v>45170</v>
      </c>
      <c r="L9" s="213">
        <v>45199</v>
      </c>
      <c r="M9" s="211" t="s">
        <v>25</v>
      </c>
      <c r="N9" s="390">
        <v>0.70713565</v>
      </c>
      <c r="O9" s="52">
        <f t="shared" si="1"/>
        <v>377328968.11873835</v>
      </c>
      <c r="P9" s="219">
        <v>0.76425259000000001</v>
      </c>
      <c r="Q9" s="53">
        <f t="shared" si="2"/>
        <v>407806679.1948238</v>
      </c>
      <c r="R9" s="335" t="str">
        <f t="shared" ref="R9:S9" si="4">PROPER(C9)</f>
        <v>Pekerjaan Perawatan Dan Perbaikan Peralatan E-Pass Ruas Jabotabek</v>
      </c>
      <c r="S9" s="335" t="str">
        <f t="shared" si="4"/>
        <v>It Service Operation</v>
      </c>
    </row>
    <row r="10" spans="1:19" ht="77.5" customHeight="1" x14ac:dyDescent="0.35">
      <c r="A10" s="40">
        <v>3</v>
      </c>
      <c r="B10" s="46" t="s">
        <v>569</v>
      </c>
      <c r="C10" s="209" t="s">
        <v>570</v>
      </c>
      <c r="D10" s="210" t="s">
        <v>566</v>
      </c>
      <c r="E10" s="215" t="s">
        <v>23</v>
      </c>
      <c r="F10" s="108" t="s">
        <v>29</v>
      </c>
      <c r="G10" s="222">
        <v>7196155782</v>
      </c>
      <c r="H10" s="213">
        <v>45200</v>
      </c>
      <c r="I10" s="213">
        <v>45747</v>
      </c>
      <c r="J10" s="16">
        <f t="shared" si="0"/>
        <v>547</v>
      </c>
      <c r="K10" s="70">
        <v>45170</v>
      </c>
      <c r="L10" s="213">
        <v>45199</v>
      </c>
      <c r="M10" s="108" t="s">
        <v>25</v>
      </c>
      <c r="N10" s="390">
        <v>0.80097168240000005</v>
      </c>
      <c r="O10" s="52">
        <f t="shared" si="1"/>
        <v>5763917003.5210276</v>
      </c>
      <c r="P10" s="219">
        <v>0.80902449190000003</v>
      </c>
      <c r="Q10" s="53">
        <f t="shared" si="2"/>
        <v>5821866275.1657972</v>
      </c>
      <c r="R10" s="335" t="str">
        <f t="shared" ref="R10:S10" si="5">PROPER(C10)</f>
        <v>Pekerjaan Pengelolaan Pembayaran Menggunakan Uang Elektronik Pada Ruas Jakarta Tangerang, Palikanci, Surabaya - Gempol, Semarang Abc, Bogor Outer Ring Road, Semarang Solo, Gempol Pasuruan, Gempol Pandaan, Bali Mandara, Solo Ngawi, Surabaya Mojokerto, Medan Kualanamu Tebing Tinggi, Pandaan Malang</v>
      </c>
      <c r="S10" s="335" t="str">
        <f t="shared" si="5"/>
        <v>It Service Operation</v>
      </c>
    </row>
    <row r="11" spans="1:19" ht="30" customHeight="1" x14ac:dyDescent="0.35">
      <c r="A11" s="40">
        <v>4</v>
      </c>
      <c r="B11" s="46" t="s">
        <v>571</v>
      </c>
      <c r="C11" s="214" t="s">
        <v>572</v>
      </c>
      <c r="D11" s="210" t="s">
        <v>566</v>
      </c>
      <c r="E11" s="215" t="s">
        <v>23</v>
      </c>
      <c r="F11" s="108" t="s">
        <v>101</v>
      </c>
      <c r="G11" s="216">
        <f>1435092450*1.03</f>
        <v>1478145223.5</v>
      </c>
      <c r="H11" s="217">
        <v>44927</v>
      </c>
      <c r="I11" s="218">
        <v>45473</v>
      </c>
      <c r="J11" s="16">
        <f t="shared" si="0"/>
        <v>546</v>
      </c>
      <c r="K11" s="70">
        <v>44896</v>
      </c>
      <c r="L11" s="218">
        <v>44926</v>
      </c>
      <c r="M11" s="108" t="s">
        <v>25</v>
      </c>
      <c r="N11" s="390">
        <v>0.6</v>
      </c>
      <c r="O11" s="52">
        <f t="shared" si="1"/>
        <v>886887134.10000002</v>
      </c>
      <c r="P11" s="219">
        <v>0.75</v>
      </c>
      <c r="Q11" s="53">
        <f t="shared" si="2"/>
        <v>1108608917.625</v>
      </c>
      <c r="R11" s="335" t="str">
        <f t="shared" ref="R11:S11" si="6">PROPER(C11)</f>
        <v>Pekerjaan Pengadaan, Pemasangan, Dan Pemeliharaan Sistem Informasi Kondisi Lalu Lintas Ruas Jabotabek Tahun 2015</v>
      </c>
      <c r="S11" s="335" t="str">
        <f t="shared" si="6"/>
        <v>It Service Operation</v>
      </c>
    </row>
    <row r="12" spans="1:19" ht="30" customHeight="1" x14ac:dyDescent="0.35">
      <c r="A12" s="40">
        <v>5</v>
      </c>
      <c r="B12" s="46" t="s">
        <v>573</v>
      </c>
      <c r="C12" s="214" t="s">
        <v>574</v>
      </c>
      <c r="D12" s="210" t="s">
        <v>566</v>
      </c>
      <c r="E12" s="215" t="s">
        <v>23</v>
      </c>
      <c r="F12" s="108" t="s">
        <v>101</v>
      </c>
      <c r="G12" s="216">
        <v>1575938316</v>
      </c>
      <c r="H12" s="217">
        <v>45017</v>
      </c>
      <c r="I12" s="218">
        <v>45565</v>
      </c>
      <c r="J12" s="16">
        <f t="shared" si="0"/>
        <v>548</v>
      </c>
      <c r="K12" s="70">
        <v>44986</v>
      </c>
      <c r="L12" s="218">
        <v>45016</v>
      </c>
      <c r="M12" s="108" t="s">
        <v>25</v>
      </c>
      <c r="N12" s="390">
        <v>0.6</v>
      </c>
      <c r="O12" s="52">
        <f t="shared" si="1"/>
        <v>945562989.60000002</v>
      </c>
      <c r="P12" s="219">
        <v>0.75</v>
      </c>
      <c r="Q12" s="53">
        <f t="shared" si="2"/>
        <v>1181953737</v>
      </c>
      <c r="R12" s="335" t="str">
        <f t="shared" ref="R12:S12" si="7">PROPER(C12)</f>
        <v>Pekerjaan Pemeliharaan Dan Perbaikan Vms Lajur Kondisi Lalu Lintas Tahap Ii Dan Iii Ruas Jabotabek</v>
      </c>
      <c r="S12" s="335" t="str">
        <f t="shared" si="7"/>
        <v>It Service Operation</v>
      </c>
    </row>
    <row r="13" spans="1:19" ht="30" customHeight="1" x14ac:dyDescent="0.35">
      <c r="A13" s="40">
        <v>6</v>
      </c>
      <c r="B13" s="46" t="s">
        <v>575</v>
      </c>
      <c r="C13" s="214" t="s">
        <v>576</v>
      </c>
      <c r="D13" s="210" t="s">
        <v>566</v>
      </c>
      <c r="E13" s="215" t="s">
        <v>23</v>
      </c>
      <c r="F13" s="108" t="s">
        <v>101</v>
      </c>
      <c r="G13" s="216">
        <v>1567855162</v>
      </c>
      <c r="H13" s="217">
        <v>45017</v>
      </c>
      <c r="I13" s="218">
        <v>45747</v>
      </c>
      <c r="J13" s="16">
        <f t="shared" si="0"/>
        <v>730</v>
      </c>
      <c r="K13" s="70">
        <v>44986</v>
      </c>
      <c r="L13" s="218">
        <v>45016</v>
      </c>
      <c r="M13" s="108" t="s">
        <v>25</v>
      </c>
      <c r="N13" s="390">
        <v>0.6</v>
      </c>
      <c r="O13" s="52">
        <f t="shared" si="1"/>
        <v>940713097.19999993</v>
      </c>
      <c r="P13" s="219">
        <v>0.75</v>
      </c>
      <c r="Q13" s="53">
        <f t="shared" si="2"/>
        <v>1175891371.5</v>
      </c>
      <c r="R13" s="335" t="str">
        <f t="shared" ref="R13:S13" si="8">PROPER(C13)</f>
        <v>Pekerjaan Pemeliharaan Dan Perbaikan Vms Lajur Kondisi Lalu Lintas Tahap Iv Ruas Jabotabek</v>
      </c>
      <c r="S13" s="335" t="str">
        <f t="shared" si="8"/>
        <v>It Service Operation</v>
      </c>
    </row>
    <row r="14" spans="1:19" ht="30" customHeight="1" x14ac:dyDescent="0.35">
      <c r="A14" s="40">
        <v>7</v>
      </c>
      <c r="B14" s="46" t="s">
        <v>577</v>
      </c>
      <c r="C14" s="214" t="s">
        <v>578</v>
      </c>
      <c r="D14" s="210" t="s">
        <v>566</v>
      </c>
      <c r="E14" s="215" t="s">
        <v>23</v>
      </c>
      <c r="F14" s="108" t="s">
        <v>101</v>
      </c>
      <c r="G14" s="216">
        <f>1348414650*1.03</f>
        <v>1388867089.5</v>
      </c>
      <c r="H14" s="217">
        <v>45249</v>
      </c>
      <c r="I14" s="218">
        <v>45795</v>
      </c>
      <c r="J14" s="16">
        <f t="shared" si="0"/>
        <v>546</v>
      </c>
      <c r="K14" s="70">
        <v>45200</v>
      </c>
      <c r="L14" s="218">
        <v>45230</v>
      </c>
      <c r="M14" s="108" t="s">
        <v>25</v>
      </c>
      <c r="N14" s="390">
        <v>0.6</v>
      </c>
      <c r="O14" s="52">
        <f t="shared" si="1"/>
        <v>833320253.69999993</v>
      </c>
      <c r="P14" s="219">
        <v>0.75</v>
      </c>
      <c r="Q14" s="53">
        <f t="shared" si="2"/>
        <v>1041650317.125</v>
      </c>
      <c r="R14" s="335" t="str">
        <f t="shared" ref="R14:S14" si="9">PROPER(C14)</f>
        <v>Pekerjaan Pengadaan, Pemasangan, Dan Pemeliharaan Sistem Informasi Kondisi Lalu Lintas Jabotabek Tahun 2016</v>
      </c>
      <c r="S14" s="335" t="str">
        <f t="shared" si="9"/>
        <v>It Service Operation</v>
      </c>
    </row>
    <row r="15" spans="1:19" ht="30" customHeight="1" x14ac:dyDescent="0.35">
      <c r="A15" s="40">
        <v>8</v>
      </c>
      <c r="B15" s="46" t="s">
        <v>579</v>
      </c>
      <c r="C15" s="214" t="s">
        <v>580</v>
      </c>
      <c r="D15" s="210" t="s">
        <v>566</v>
      </c>
      <c r="E15" s="215" t="s">
        <v>23</v>
      </c>
      <c r="F15" s="108" t="s">
        <v>101</v>
      </c>
      <c r="G15" s="216">
        <v>561988577</v>
      </c>
      <c r="H15" s="217">
        <v>45108</v>
      </c>
      <c r="I15" s="218">
        <v>45657</v>
      </c>
      <c r="J15" s="16">
        <f t="shared" si="0"/>
        <v>549</v>
      </c>
      <c r="K15" s="70">
        <v>45078</v>
      </c>
      <c r="L15" s="218">
        <v>45107</v>
      </c>
      <c r="M15" s="108" t="s">
        <v>25</v>
      </c>
      <c r="N15" s="390">
        <v>0.6</v>
      </c>
      <c r="O15" s="52">
        <f t="shared" si="1"/>
        <v>337193146.19999999</v>
      </c>
      <c r="P15" s="219">
        <v>0.75</v>
      </c>
      <c r="Q15" s="53">
        <f t="shared" si="2"/>
        <v>421491432.75</v>
      </c>
      <c r="R15" s="335" t="str">
        <f t="shared" ref="R15:S15" si="10">PROPER(C15)</f>
        <v>Pekerjaan Pemeliharaan Rtms Ruas Jabodetabek</v>
      </c>
      <c r="S15" s="335" t="str">
        <f t="shared" si="10"/>
        <v>It Service Operation</v>
      </c>
    </row>
    <row r="16" spans="1:19" ht="47.15" customHeight="1" x14ac:dyDescent="0.35">
      <c r="A16" s="40">
        <v>9</v>
      </c>
      <c r="B16" s="46" t="s">
        <v>581</v>
      </c>
      <c r="C16" s="214" t="s">
        <v>582</v>
      </c>
      <c r="D16" s="210" t="s">
        <v>566</v>
      </c>
      <c r="E16" s="215" t="s">
        <v>23</v>
      </c>
      <c r="F16" s="108" t="s">
        <v>101</v>
      </c>
      <c r="G16" s="216">
        <v>1221197705</v>
      </c>
      <c r="H16" s="217">
        <v>45017</v>
      </c>
      <c r="I16" s="218">
        <v>45382</v>
      </c>
      <c r="J16" s="16">
        <f t="shared" si="0"/>
        <v>365</v>
      </c>
      <c r="K16" s="70">
        <v>44986</v>
      </c>
      <c r="L16" s="218">
        <v>45016</v>
      </c>
      <c r="M16" s="108" t="s">
        <v>25</v>
      </c>
      <c r="N16" s="390">
        <v>0.6</v>
      </c>
      <c r="O16" s="52">
        <f t="shared" si="1"/>
        <v>732718623</v>
      </c>
      <c r="P16" s="219">
        <v>0.75</v>
      </c>
      <c r="Q16" s="53">
        <f t="shared" si="2"/>
        <v>915898278.75</v>
      </c>
      <c r="R16" s="73" t="str">
        <f t="shared" ref="R16:S16" si="11">PROPER(C16)</f>
        <v>Pekerjaan Pemeliharaan Cctv Dalam Gardu, Cctv Gandar, Pusmot, Ippbx Dan Sport Online Ruas Dalam Kota - Sedyatmo (Dakotamo) Dan Jakarta - Cikampek (Japek)</v>
      </c>
      <c r="S16" s="73" t="str">
        <f t="shared" si="11"/>
        <v>It Service Operation</v>
      </c>
    </row>
    <row r="17" spans="1:19" ht="30" customHeight="1" x14ac:dyDescent="0.35">
      <c r="A17" s="40"/>
      <c r="B17" s="46"/>
      <c r="C17" s="214"/>
      <c r="D17" s="436"/>
      <c r="E17" s="215"/>
      <c r="F17" s="108"/>
      <c r="G17" s="216"/>
      <c r="H17" s="217"/>
      <c r="I17" s="218"/>
      <c r="J17" s="16"/>
      <c r="K17" s="70"/>
      <c r="L17" s="218"/>
      <c r="M17" s="108"/>
      <c r="N17" s="71"/>
      <c r="O17" s="53">
        <f t="shared" si="1"/>
        <v>0</v>
      </c>
      <c r="P17" s="46"/>
      <c r="Q17" s="53">
        <f t="shared" si="2"/>
        <v>0</v>
      </c>
      <c r="R17" s="335" t="str">
        <f t="shared" ref="R17:S17" si="12">PROPER(C17)</f>
        <v/>
      </c>
      <c r="S17" s="335" t="str">
        <f t="shared" si="12"/>
        <v/>
      </c>
    </row>
    <row r="18" spans="1:19" ht="39.65" customHeight="1" x14ac:dyDescent="0.35">
      <c r="A18" s="348" t="s">
        <v>6</v>
      </c>
      <c r="B18" s="348" t="s">
        <v>91</v>
      </c>
      <c r="C18" s="351" t="s">
        <v>8</v>
      </c>
      <c r="D18" s="348" t="s">
        <v>9</v>
      </c>
      <c r="E18" s="351" t="s">
        <v>10</v>
      </c>
      <c r="F18" s="348" t="s">
        <v>11</v>
      </c>
      <c r="G18" s="349" t="s">
        <v>12</v>
      </c>
      <c r="H18" s="350" t="s">
        <v>13</v>
      </c>
      <c r="I18" s="350" t="s">
        <v>14</v>
      </c>
      <c r="J18" s="351" t="s">
        <v>15</v>
      </c>
      <c r="K18" s="351" t="s">
        <v>16</v>
      </c>
      <c r="L18" s="351" t="s">
        <v>17</v>
      </c>
      <c r="M18" s="351" t="s">
        <v>18</v>
      </c>
      <c r="N18" s="351" t="s">
        <v>19</v>
      </c>
      <c r="O18" s="348" t="s">
        <v>92</v>
      </c>
      <c r="P18" s="11" t="s">
        <v>93</v>
      </c>
      <c r="Q18" s="9" t="s">
        <v>94</v>
      </c>
      <c r="R18" s="73"/>
      <c r="S18" s="73"/>
    </row>
    <row r="19" spans="1:19" ht="30" customHeight="1" x14ac:dyDescent="0.35">
      <c r="A19" s="40"/>
      <c r="B19" s="46"/>
      <c r="C19" s="446" t="s">
        <v>583</v>
      </c>
      <c r="D19" s="436"/>
      <c r="E19" s="215"/>
      <c r="F19" s="108"/>
      <c r="G19" s="216"/>
      <c r="H19" s="218"/>
      <c r="I19" s="218"/>
      <c r="J19" s="16"/>
      <c r="K19" s="70"/>
      <c r="L19" s="218"/>
      <c r="M19" s="108"/>
      <c r="N19" s="71"/>
      <c r="O19" s="53"/>
      <c r="P19" s="46"/>
      <c r="Q19" s="53">
        <f t="shared" si="2"/>
        <v>0</v>
      </c>
      <c r="R19" s="335" t="str">
        <f t="shared" ref="R19:S19" si="13">PROPER(C19)</f>
        <v>Palikanci</v>
      </c>
      <c r="S19" s="335" t="str">
        <f t="shared" si="13"/>
        <v/>
      </c>
    </row>
    <row r="20" spans="1:19" ht="30" customHeight="1" x14ac:dyDescent="0.35">
      <c r="A20" s="40">
        <v>1</v>
      </c>
      <c r="B20" s="46" t="s">
        <v>584</v>
      </c>
      <c r="C20" s="209" t="s">
        <v>585</v>
      </c>
      <c r="D20" s="210" t="s">
        <v>566</v>
      </c>
      <c r="E20" s="215" t="s">
        <v>23</v>
      </c>
      <c r="F20" s="108" t="s">
        <v>101</v>
      </c>
      <c r="G20" s="222">
        <v>1128963648</v>
      </c>
      <c r="H20" s="213">
        <v>45200</v>
      </c>
      <c r="I20" s="213">
        <v>45747</v>
      </c>
      <c r="J20" s="16">
        <f>I20-H20</f>
        <v>547</v>
      </c>
      <c r="K20" s="70">
        <v>45170</v>
      </c>
      <c r="L20" s="213">
        <v>45199</v>
      </c>
      <c r="M20" s="108" t="s">
        <v>25</v>
      </c>
      <c r="N20" s="71">
        <v>0.6</v>
      </c>
      <c r="O20" s="52">
        <f>N20*G20</f>
        <v>677378188.79999995</v>
      </c>
      <c r="P20" s="220">
        <v>0.75</v>
      </c>
      <c r="Q20" s="53">
        <f t="shared" si="2"/>
        <v>846722736</v>
      </c>
      <c r="R20" s="335" t="str">
        <f t="shared" ref="R20:S20" si="14">PROPER(C20)</f>
        <v>Pemeliharaan Dan Perbaikan Vms Dan Cctv Lajur Ruas Palikanci</v>
      </c>
      <c r="S20" s="335" t="str">
        <f t="shared" si="14"/>
        <v>It Service Operation</v>
      </c>
    </row>
    <row r="21" spans="1:19" ht="19.5" customHeight="1" x14ac:dyDescent="0.35">
      <c r="A21" s="40"/>
      <c r="B21" s="46"/>
      <c r="C21" s="214"/>
      <c r="D21" s="436"/>
      <c r="E21" s="215"/>
      <c r="F21" s="108"/>
      <c r="G21" s="216"/>
      <c r="H21" s="218"/>
      <c r="I21" s="218"/>
      <c r="J21" s="16"/>
      <c r="K21" s="70"/>
      <c r="L21" s="218"/>
      <c r="M21" s="108"/>
      <c r="N21" s="71"/>
      <c r="O21" s="52"/>
      <c r="P21" s="46"/>
      <c r="Q21" s="53">
        <f t="shared" si="2"/>
        <v>0</v>
      </c>
      <c r="R21" s="335" t="str">
        <f t="shared" ref="R21:S21" si="15">PROPER(C21)</f>
        <v/>
      </c>
      <c r="S21" s="335" t="str">
        <f t="shared" si="15"/>
        <v/>
      </c>
    </row>
    <row r="22" spans="1:19" ht="30" customHeight="1" x14ac:dyDescent="0.35">
      <c r="A22" s="40"/>
      <c r="B22" s="46"/>
      <c r="C22" s="446" t="s">
        <v>586</v>
      </c>
      <c r="D22" s="436"/>
      <c r="E22" s="215"/>
      <c r="F22" s="108"/>
      <c r="G22" s="216"/>
      <c r="H22" s="218"/>
      <c r="I22" s="218"/>
      <c r="J22" s="16"/>
      <c r="K22" s="70"/>
      <c r="L22" s="218"/>
      <c r="M22" s="108"/>
      <c r="N22" s="71"/>
      <c r="O22" s="52"/>
      <c r="P22" s="46"/>
      <c r="Q22" s="53">
        <f t="shared" si="2"/>
        <v>0</v>
      </c>
      <c r="R22" s="335" t="str">
        <f t="shared" ref="R22:S22" si="16">PROPER(C22)</f>
        <v>Jagorawi</v>
      </c>
      <c r="S22" s="335" t="str">
        <f t="shared" si="16"/>
        <v/>
      </c>
    </row>
    <row r="23" spans="1:19" ht="30" customHeight="1" x14ac:dyDescent="0.35">
      <c r="A23" s="40">
        <v>2</v>
      </c>
      <c r="B23" s="46" t="s">
        <v>587</v>
      </c>
      <c r="C23" s="214" t="s">
        <v>588</v>
      </c>
      <c r="D23" s="210" t="s">
        <v>566</v>
      </c>
      <c r="E23" s="215" t="s">
        <v>23</v>
      </c>
      <c r="F23" s="108" t="s">
        <v>101</v>
      </c>
      <c r="G23" s="216">
        <v>326674182</v>
      </c>
      <c r="H23" s="217">
        <v>45200</v>
      </c>
      <c r="I23" s="217">
        <v>45747</v>
      </c>
      <c r="J23" s="16">
        <f>I23-H23</f>
        <v>547</v>
      </c>
      <c r="K23" s="70">
        <v>45170</v>
      </c>
      <c r="L23" s="217">
        <v>45199</v>
      </c>
      <c r="M23" s="108" t="s">
        <v>25</v>
      </c>
      <c r="N23" s="71">
        <v>0.6</v>
      </c>
      <c r="O23" s="52">
        <f>N23*G23</f>
        <v>196004509.19999999</v>
      </c>
      <c r="P23" s="220">
        <v>0.75</v>
      </c>
      <c r="Q23" s="53">
        <f t="shared" si="2"/>
        <v>245005636.5</v>
      </c>
      <c r="R23" s="335" t="str">
        <f t="shared" ref="R23:S23" si="17">PROPER(C23)</f>
        <v>Pekerjaan Pemeliharaan Dan Perbaikan Lla, Lampu Sorot Gandar, Dan Sarlek Ruas Jagorawi</v>
      </c>
      <c r="S23" s="335" t="str">
        <f t="shared" si="17"/>
        <v>It Service Operation</v>
      </c>
    </row>
    <row r="24" spans="1:19" ht="19.5" customHeight="1" x14ac:dyDescent="0.35">
      <c r="A24" s="40"/>
      <c r="B24" s="46"/>
      <c r="C24" s="214"/>
      <c r="D24" s="436"/>
      <c r="E24" s="215"/>
      <c r="F24" s="108"/>
      <c r="G24" s="216"/>
      <c r="H24" s="218"/>
      <c r="I24" s="218"/>
      <c r="J24" s="16"/>
      <c r="K24" s="70"/>
      <c r="L24" s="218"/>
      <c r="M24" s="108"/>
      <c r="N24" s="71"/>
      <c r="O24" s="52"/>
      <c r="P24" s="46"/>
      <c r="Q24" s="53">
        <f t="shared" si="2"/>
        <v>0</v>
      </c>
      <c r="R24" s="335" t="str">
        <f t="shared" ref="R24:S24" si="18">PROPER(C24)</f>
        <v/>
      </c>
      <c r="S24" s="335" t="str">
        <f t="shared" si="18"/>
        <v/>
      </c>
    </row>
    <row r="25" spans="1:19" ht="30" customHeight="1" x14ac:dyDescent="0.35">
      <c r="A25" s="40"/>
      <c r="B25" s="46"/>
      <c r="C25" s="446" t="s">
        <v>589</v>
      </c>
      <c r="D25" s="436"/>
      <c r="E25" s="215"/>
      <c r="F25" s="108"/>
      <c r="G25" s="216"/>
      <c r="H25" s="218"/>
      <c r="I25" s="218"/>
      <c r="J25" s="16"/>
      <c r="K25" s="70"/>
      <c r="L25" s="218"/>
      <c r="M25" s="108"/>
      <c r="N25" s="71"/>
      <c r="O25" s="52"/>
      <c r="P25" s="46"/>
      <c r="Q25" s="53">
        <f t="shared" si="2"/>
        <v>0</v>
      </c>
      <c r="R25" s="335" t="str">
        <f t="shared" ref="R25:S25" si="19">PROPER(C25)</f>
        <v>Purbaleunyi</v>
      </c>
      <c r="S25" s="335" t="str">
        <f t="shared" si="19"/>
        <v/>
      </c>
    </row>
    <row r="26" spans="1:19" ht="30" customHeight="1" x14ac:dyDescent="0.35">
      <c r="A26" s="40">
        <v>1</v>
      </c>
      <c r="B26" s="46" t="s">
        <v>590</v>
      </c>
      <c r="C26" s="214" t="s">
        <v>591</v>
      </c>
      <c r="D26" s="210" t="s">
        <v>566</v>
      </c>
      <c r="E26" s="215" t="s">
        <v>23</v>
      </c>
      <c r="F26" s="108" t="s">
        <v>101</v>
      </c>
      <c r="G26" s="216">
        <v>401521604</v>
      </c>
      <c r="H26" s="218">
        <v>45108</v>
      </c>
      <c r="I26" s="218">
        <v>45657</v>
      </c>
      <c r="J26" s="16">
        <f t="shared" ref="J26:J27" si="20">I26-H26</f>
        <v>549</v>
      </c>
      <c r="K26" s="70">
        <v>45078</v>
      </c>
      <c r="L26" s="218">
        <v>45107</v>
      </c>
      <c r="M26" s="108" t="s">
        <v>25</v>
      </c>
      <c r="N26" s="71">
        <v>0.6</v>
      </c>
      <c r="O26" s="52">
        <f t="shared" ref="O26:O27" si="21">N26*G26</f>
        <v>240912962.40000001</v>
      </c>
      <c r="P26" s="220">
        <v>0.75</v>
      </c>
      <c r="Q26" s="53">
        <f t="shared" si="2"/>
        <v>301141203</v>
      </c>
      <c r="R26" s="335" t="str">
        <f t="shared" ref="R26:S26" si="22">PROPER(C26)</f>
        <v>Pekerjaan Pemeliharaan Dan Perbaikan Ups Pada Ruas Purbaleunyi</v>
      </c>
      <c r="S26" s="335" t="str">
        <f t="shared" si="22"/>
        <v>It Service Operation</v>
      </c>
    </row>
    <row r="27" spans="1:19" ht="30" customHeight="1" x14ac:dyDescent="0.35">
      <c r="A27" s="40">
        <v>2</v>
      </c>
      <c r="B27" s="46" t="s">
        <v>592</v>
      </c>
      <c r="C27" s="214" t="s">
        <v>593</v>
      </c>
      <c r="D27" s="210" t="s">
        <v>566</v>
      </c>
      <c r="E27" s="215" t="s">
        <v>23</v>
      </c>
      <c r="F27" s="108" t="s">
        <v>101</v>
      </c>
      <c r="G27" s="216">
        <v>1304028773</v>
      </c>
      <c r="H27" s="218">
        <v>45200</v>
      </c>
      <c r="I27" s="218">
        <v>45747</v>
      </c>
      <c r="J27" s="16">
        <f t="shared" si="20"/>
        <v>547</v>
      </c>
      <c r="K27" s="70">
        <v>45170</v>
      </c>
      <c r="L27" s="217">
        <v>45199</v>
      </c>
      <c r="M27" s="108" t="s">
        <v>25</v>
      </c>
      <c r="N27" s="71">
        <v>0.6</v>
      </c>
      <c r="O27" s="52">
        <f t="shared" si="21"/>
        <v>782417263.79999995</v>
      </c>
      <c r="P27" s="220">
        <v>0.75</v>
      </c>
      <c r="Q27" s="53">
        <f t="shared" si="2"/>
        <v>978021579.75</v>
      </c>
      <c r="R27" s="73" t="str">
        <f t="shared" ref="R27:S27" si="23">PROPER(C27)</f>
        <v>Pekerjaan Pemeliharaan Dan Perbaikan Vms, Cctv Dalam Gardu, Cctv Gerbang, Penangkal Petir, Peralatan Sport Online Ruas Purbaleunyi</v>
      </c>
      <c r="S27" s="73" t="str">
        <f t="shared" si="23"/>
        <v>It Service Operation</v>
      </c>
    </row>
    <row r="28" spans="1:19" ht="19.5" customHeight="1" x14ac:dyDescent="0.35">
      <c r="A28" s="40"/>
      <c r="B28" s="46"/>
      <c r="C28" s="209"/>
      <c r="D28" s="210"/>
      <c r="E28" s="40"/>
      <c r="F28" s="40"/>
      <c r="G28" s="358"/>
      <c r="H28" s="49"/>
      <c r="I28" s="49"/>
      <c r="J28" s="16"/>
      <c r="K28" s="70"/>
      <c r="L28" s="437"/>
      <c r="M28" s="39"/>
      <c r="N28" s="71"/>
      <c r="O28" s="52"/>
      <c r="P28" s="46"/>
      <c r="Q28" s="53">
        <f t="shared" si="2"/>
        <v>0</v>
      </c>
      <c r="R28" s="335" t="str">
        <f t="shared" ref="R28:S28" si="24">PROPER(C28)</f>
        <v/>
      </c>
      <c r="S28" s="335" t="str">
        <f t="shared" si="24"/>
        <v/>
      </c>
    </row>
    <row r="29" spans="1:19" ht="30" customHeight="1" x14ac:dyDescent="0.35">
      <c r="A29" s="40"/>
      <c r="B29" s="46"/>
      <c r="C29" s="446" t="s">
        <v>594</v>
      </c>
      <c r="D29" s="438"/>
      <c r="E29" s="39"/>
      <c r="F29" s="211"/>
      <c r="G29" s="222"/>
      <c r="H29" s="217"/>
      <c r="I29" s="217"/>
      <c r="J29" s="16"/>
      <c r="K29" s="70"/>
      <c r="L29" s="276"/>
      <c r="M29" s="211"/>
      <c r="N29" s="431"/>
      <c r="O29" s="52"/>
      <c r="P29" s="46"/>
      <c r="Q29" s="53">
        <f t="shared" si="2"/>
        <v>0</v>
      </c>
      <c r="R29" s="335" t="str">
        <f t="shared" ref="R29:S29" si="25">PROPER(C29)</f>
        <v>Jorr E</v>
      </c>
      <c r="S29" s="335" t="str">
        <f t="shared" si="25"/>
        <v/>
      </c>
    </row>
    <row r="30" spans="1:19" ht="30" customHeight="1" x14ac:dyDescent="0.35">
      <c r="A30" s="40">
        <v>1</v>
      </c>
      <c r="B30" s="46" t="s">
        <v>595</v>
      </c>
      <c r="C30" s="171" t="s">
        <v>596</v>
      </c>
      <c r="D30" s="210" t="s">
        <v>566</v>
      </c>
      <c r="E30" s="215" t="s">
        <v>23</v>
      </c>
      <c r="F30" s="108" t="s">
        <v>101</v>
      </c>
      <c r="G30" s="222">
        <v>648354152</v>
      </c>
      <c r="H30" s="218">
        <v>45200</v>
      </c>
      <c r="I30" s="218">
        <v>45688</v>
      </c>
      <c r="J30" s="16">
        <f>I30-H30</f>
        <v>488</v>
      </c>
      <c r="K30" s="70">
        <v>45170</v>
      </c>
      <c r="L30" s="217">
        <v>45199</v>
      </c>
      <c r="M30" s="108" t="s">
        <v>25</v>
      </c>
      <c r="N30" s="71">
        <v>0.6</v>
      </c>
      <c r="O30" s="52">
        <f>N30*G30</f>
        <v>389012491.19999999</v>
      </c>
      <c r="P30" s="220">
        <v>0.75</v>
      </c>
      <c r="Q30" s="53">
        <f t="shared" si="2"/>
        <v>486265614</v>
      </c>
      <c r="R30" s="335" t="str">
        <f t="shared" ref="R30:S30" si="26">PROPER(C30)</f>
        <v>Pekerjaan Pemeliharaan Dan Perbaikan Cctv Lajur Pemantau Lalu Lintas Ruas Jorr E</v>
      </c>
      <c r="S30" s="335" t="str">
        <f t="shared" si="26"/>
        <v>It Service Operation</v>
      </c>
    </row>
    <row r="31" spans="1:19" ht="19.5" customHeight="1" x14ac:dyDescent="0.35">
      <c r="A31" s="40"/>
      <c r="B31" s="46"/>
      <c r="C31" s="447"/>
      <c r="D31" s="440"/>
      <c r="E31" s="215"/>
      <c r="F31" s="108"/>
      <c r="G31" s="222"/>
      <c r="H31" s="218"/>
      <c r="I31" s="218"/>
      <c r="J31" s="16"/>
      <c r="K31" s="70"/>
      <c r="L31" s="218"/>
      <c r="M31" s="108"/>
      <c r="N31" s="115"/>
      <c r="O31" s="52"/>
      <c r="P31" s="46"/>
      <c r="Q31" s="53">
        <f t="shared" si="2"/>
        <v>0</v>
      </c>
      <c r="R31" s="335" t="str">
        <f t="shared" ref="R31:S31" si="27">PROPER(C31)</f>
        <v/>
      </c>
      <c r="S31" s="335" t="str">
        <f t="shared" si="27"/>
        <v/>
      </c>
    </row>
    <row r="32" spans="1:19" ht="30" customHeight="1" x14ac:dyDescent="0.35">
      <c r="A32" s="40"/>
      <c r="B32" s="46"/>
      <c r="C32" s="446" t="s">
        <v>597</v>
      </c>
      <c r="D32" s="436"/>
      <c r="E32" s="215"/>
      <c r="F32" s="108"/>
      <c r="G32" s="216"/>
      <c r="H32" s="218"/>
      <c r="I32" s="218"/>
      <c r="J32" s="16"/>
      <c r="K32" s="70"/>
      <c r="L32" s="221"/>
      <c r="M32" s="108"/>
      <c r="N32" s="115"/>
      <c r="O32" s="52"/>
      <c r="P32" s="46"/>
      <c r="Q32" s="53">
        <f t="shared" si="2"/>
        <v>0</v>
      </c>
      <c r="R32" s="335" t="str">
        <f t="shared" ref="R32:S32" si="28">PROPER(C32)</f>
        <v>Mtn</v>
      </c>
      <c r="S32" s="335" t="str">
        <f t="shared" si="28"/>
        <v/>
      </c>
    </row>
    <row r="33" spans="1:19" ht="30" customHeight="1" x14ac:dyDescent="0.35">
      <c r="A33" s="40">
        <v>1</v>
      </c>
      <c r="B33" s="46" t="s">
        <v>598</v>
      </c>
      <c r="C33" s="214" t="s">
        <v>599</v>
      </c>
      <c r="D33" s="210" t="s">
        <v>566</v>
      </c>
      <c r="E33" s="215" t="s">
        <v>23</v>
      </c>
      <c r="F33" s="108" t="s">
        <v>101</v>
      </c>
      <c r="G33" s="216">
        <v>586687884</v>
      </c>
      <c r="H33" s="218">
        <v>45200</v>
      </c>
      <c r="I33" s="218">
        <v>45747</v>
      </c>
      <c r="J33" s="16">
        <f>I33-H33</f>
        <v>547</v>
      </c>
      <c r="K33" s="70">
        <v>45170</v>
      </c>
      <c r="L33" s="221">
        <v>45199</v>
      </c>
      <c r="M33" s="108" t="s">
        <v>25</v>
      </c>
      <c r="N33" s="71">
        <v>0.6</v>
      </c>
      <c r="O33" s="52">
        <f>N33*G33</f>
        <v>352012730.39999998</v>
      </c>
      <c r="P33" s="220">
        <v>0.75</v>
      </c>
      <c r="Q33" s="53">
        <f t="shared" si="2"/>
        <v>440015913</v>
      </c>
      <c r="R33" s="73" t="str">
        <f t="shared" ref="R33:S33" si="29">PROPER(C33)</f>
        <v>Pekerjaan, Pemeliharaan Dan Perbaikan Cctv Lajur Pemantau Lalu Lintas, Antrian Gerbang, Dan Vms Akses Gerbang Ruas Kunciran Serpong</v>
      </c>
      <c r="S33" s="73" t="str">
        <f t="shared" si="29"/>
        <v>It Service Operation</v>
      </c>
    </row>
    <row r="34" spans="1:19" ht="30" customHeight="1" x14ac:dyDescent="0.35">
      <c r="A34" s="40"/>
      <c r="B34" s="46"/>
      <c r="C34" s="171"/>
      <c r="D34" s="440"/>
      <c r="E34" s="215"/>
      <c r="F34" s="108"/>
      <c r="G34" s="222"/>
      <c r="H34" s="218"/>
      <c r="I34" s="218"/>
      <c r="J34" s="16"/>
      <c r="K34" s="70"/>
      <c r="L34" s="218"/>
      <c r="M34" s="108"/>
      <c r="N34" s="115"/>
      <c r="O34" s="52"/>
      <c r="P34" s="46"/>
      <c r="Q34" s="53">
        <f t="shared" si="2"/>
        <v>0</v>
      </c>
      <c r="R34" s="335" t="str">
        <f t="shared" ref="R34:S34" si="30">PROPER(C34)</f>
        <v/>
      </c>
      <c r="S34" s="335" t="str">
        <f t="shared" si="30"/>
        <v/>
      </c>
    </row>
    <row r="35" spans="1:19" ht="39.65" customHeight="1" x14ac:dyDescent="0.35">
      <c r="A35" s="348" t="s">
        <v>6</v>
      </c>
      <c r="B35" s="348" t="s">
        <v>91</v>
      </c>
      <c r="C35" s="351" t="s">
        <v>8</v>
      </c>
      <c r="D35" s="348" t="s">
        <v>9</v>
      </c>
      <c r="E35" s="351" t="s">
        <v>10</v>
      </c>
      <c r="F35" s="348" t="s">
        <v>11</v>
      </c>
      <c r="G35" s="349" t="s">
        <v>12</v>
      </c>
      <c r="H35" s="350" t="s">
        <v>13</v>
      </c>
      <c r="I35" s="350" t="s">
        <v>14</v>
      </c>
      <c r="J35" s="351" t="s">
        <v>15</v>
      </c>
      <c r="K35" s="351" t="s">
        <v>16</v>
      </c>
      <c r="L35" s="351" t="s">
        <v>17</v>
      </c>
      <c r="M35" s="351" t="s">
        <v>18</v>
      </c>
      <c r="N35" s="351" t="s">
        <v>19</v>
      </c>
      <c r="O35" s="348" t="s">
        <v>92</v>
      </c>
      <c r="P35" s="11" t="s">
        <v>93</v>
      </c>
      <c r="Q35" s="9" t="s">
        <v>94</v>
      </c>
      <c r="R35" s="73"/>
      <c r="S35" s="73"/>
    </row>
    <row r="36" spans="1:19" ht="30" customHeight="1" x14ac:dyDescent="0.35">
      <c r="A36" s="40"/>
      <c r="B36" s="46"/>
      <c r="C36" s="448" t="s">
        <v>600</v>
      </c>
      <c r="D36" s="440"/>
      <c r="E36" s="215"/>
      <c r="F36" s="108"/>
      <c r="G36" s="222"/>
      <c r="H36" s="218"/>
      <c r="I36" s="218"/>
      <c r="J36" s="16"/>
      <c r="K36" s="70"/>
      <c r="L36" s="218"/>
      <c r="M36" s="108"/>
      <c r="N36" s="115"/>
      <c r="O36" s="52"/>
      <c r="P36" s="46"/>
      <c r="Q36" s="53">
        <f t="shared" si="2"/>
        <v>0</v>
      </c>
      <c r="R36" s="335" t="str">
        <f t="shared" ref="R36:S36" si="31">PROPER(C36)</f>
        <v>Janger</v>
      </c>
      <c r="S36" s="335" t="str">
        <f t="shared" si="31"/>
        <v/>
      </c>
    </row>
    <row r="37" spans="1:19" ht="30" customHeight="1" x14ac:dyDescent="0.35">
      <c r="A37" s="40">
        <v>1</v>
      </c>
      <c r="B37" s="46" t="s">
        <v>601</v>
      </c>
      <c r="C37" s="171" t="s">
        <v>602</v>
      </c>
      <c r="D37" s="210" t="s">
        <v>566</v>
      </c>
      <c r="E37" s="215" t="s">
        <v>23</v>
      </c>
      <c r="F37" s="108" t="s">
        <v>29</v>
      </c>
      <c r="G37" s="222">
        <v>2308282995</v>
      </c>
      <c r="H37" s="223">
        <v>44927</v>
      </c>
      <c r="I37" s="223">
        <v>45291</v>
      </c>
      <c r="J37" s="16">
        <f>I37-H37</f>
        <v>364</v>
      </c>
      <c r="K37" s="70">
        <v>44896</v>
      </c>
      <c r="L37" s="223">
        <v>44926</v>
      </c>
      <c r="M37" s="108" t="s">
        <v>25</v>
      </c>
      <c r="N37" s="71">
        <v>0.6</v>
      </c>
      <c r="O37" s="52">
        <f>N37*G37</f>
        <v>1384969797</v>
      </c>
      <c r="P37" s="220">
        <v>0.75</v>
      </c>
      <c r="Q37" s="53">
        <f t="shared" si="2"/>
        <v>1731212246.25</v>
      </c>
      <c r="R37" s="73" t="str">
        <f t="shared" ref="R37:S37" si="32">PROPER(C37)</f>
        <v>Pekerjaan Pengadan, Pemasangan, Dan Pemeliharaan Peralatan Tol Integrasi Pada Cabang Jakarta - Tangerang Tahun 2017</v>
      </c>
      <c r="S37" s="73" t="str">
        <f t="shared" si="32"/>
        <v>It Service Operation</v>
      </c>
    </row>
    <row r="38" spans="1:19" ht="13.5" customHeight="1" x14ac:dyDescent="0.35">
      <c r="A38" s="40"/>
      <c r="B38" s="46"/>
      <c r="C38" s="171"/>
      <c r="D38" s="440"/>
      <c r="E38" s="215"/>
      <c r="F38" s="108"/>
      <c r="G38" s="222"/>
      <c r="H38" s="218"/>
      <c r="I38" s="218"/>
      <c r="J38" s="16"/>
      <c r="K38" s="70"/>
      <c r="L38" s="218"/>
      <c r="M38" s="108"/>
      <c r="N38" s="115"/>
      <c r="O38" s="52"/>
      <c r="P38" s="46"/>
      <c r="Q38" s="53">
        <f t="shared" si="2"/>
        <v>0</v>
      </c>
      <c r="R38" s="335" t="str">
        <f t="shared" ref="R38:S38" si="33">PROPER(C38)</f>
        <v/>
      </c>
      <c r="S38" s="335" t="str">
        <f t="shared" si="33"/>
        <v/>
      </c>
    </row>
    <row r="39" spans="1:19" ht="30" customHeight="1" x14ac:dyDescent="0.35">
      <c r="A39" s="40"/>
      <c r="B39" s="46"/>
      <c r="C39" s="448" t="s">
        <v>603</v>
      </c>
      <c r="D39" s="440"/>
      <c r="E39" s="215"/>
      <c r="F39" s="108"/>
      <c r="G39" s="216"/>
      <c r="H39" s="218"/>
      <c r="I39" s="218"/>
      <c r="J39" s="16"/>
      <c r="K39" s="70"/>
      <c r="L39" s="218"/>
      <c r="M39" s="108"/>
      <c r="N39" s="115"/>
      <c r="O39" s="52"/>
      <c r="P39" s="46"/>
      <c r="Q39" s="53">
        <f t="shared" si="2"/>
        <v>0</v>
      </c>
      <c r="R39" s="335" t="str">
        <f t="shared" ref="R39:S39" si="34">PROPER(C39)</f>
        <v>Jsm</v>
      </c>
      <c r="S39" s="335" t="str">
        <f t="shared" si="34"/>
        <v/>
      </c>
    </row>
    <row r="40" spans="1:19" ht="30" customHeight="1" x14ac:dyDescent="0.35">
      <c r="A40" s="40">
        <v>1</v>
      </c>
      <c r="B40" s="46" t="s">
        <v>604</v>
      </c>
      <c r="C40" s="214" t="s">
        <v>833</v>
      </c>
      <c r="D40" s="210" t="s">
        <v>566</v>
      </c>
      <c r="E40" s="215" t="s">
        <v>23</v>
      </c>
      <c r="F40" s="255" t="s">
        <v>855</v>
      </c>
      <c r="G40" s="216">
        <v>168219523</v>
      </c>
      <c r="H40" s="218">
        <v>44835</v>
      </c>
      <c r="I40" s="218">
        <v>45291</v>
      </c>
      <c r="J40" s="16">
        <f t="shared" ref="J40:J41" si="35">I40-H40</f>
        <v>456</v>
      </c>
      <c r="K40" s="70">
        <v>44823</v>
      </c>
      <c r="L40" s="223">
        <v>44831</v>
      </c>
      <c r="M40" s="108" t="s">
        <v>25</v>
      </c>
      <c r="N40" s="71">
        <v>0.6</v>
      </c>
      <c r="O40" s="52">
        <f t="shared" ref="O40:O41" si="36">N40*G40</f>
        <v>100931713.8</v>
      </c>
      <c r="P40" s="220">
        <v>0.75</v>
      </c>
      <c r="Q40" s="53">
        <f t="shared" si="2"/>
        <v>126164642.25</v>
      </c>
      <c r="R40" s="335" t="str">
        <f t="shared" ref="R40:S40" si="37">PROPER(C40)</f>
        <v>Pekerjaan Pemeliharaan Dan Perbaikan Cctv Lajur Ruas Surabaya - Mojokerto</v>
      </c>
      <c r="S40" s="335" t="str">
        <f t="shared" si="37"/>
        <v>It Service Operation</v>
      </c>
    </row>
    <row r="41" spans="1:19" ht="30" customHeight="1" x14ac:dyDescent="0.35">
      <c r="A41" s="40">
        <v>2</v>
      </c>
      <c r="B41" s="46" t="s">
        <v>605</v>
      </c>
      <c r="C41" s="214" t="s">
        <v>606</v>
      </c>
      <c r="D41" s="210" t="s">
        <v>566</v>
      </c>
      <c r="E41" s="215" t="s">
        <v>23</v>
      </c>
      <c r="F41" s="108" t="s">
        <v>29</v>
      </c>
      <c r="G41" s="441">
        <v>3705078574</v>
      </c>
      <c r="H41" s="218">
        <v>45200</v>
      </c>
      <c r="I41" s="218">
        <v>45565</v>
      </c>
      <c r="J41" s="16">
        <f t="shared" si="35"/>
        <v>365</v>
      </c>
      <c r="K41" s="70">
        <v>45170</v>
      </c>
      <c r="L41" s="218">
        <v>45199</v>
      </c>
      <c r="M41" s="108" t="s">
        <v>25</v>
      </c>
      <c r="N41" s="71">
        <v>0.6</v>
      </c>
      <c r="O41" s="52">
        <f t="shared" si="36"/>
        <v>2223047144.4000001</v>
      </c>
      <c r="P41" s="220">
        <v>0.75</v>
      </c>
      <c r="Q41" s="53">
        <f t="shared" si="2"/>
        <v>2778808930.5</v>
      </c>
      <c r="R41" s="335" t="str">
        <f t="shared" ref="R41:S41" si="38">PROPER(C41)</f>
        <v xml:space="preserve">Pekerjaan Perawatan Peralatan Tol Seksi Ib-Iv Jalan Tol Surabaya - Mojokerto </v>
      </c>
      <c r="S41" s="335" t="str">
        <f t="shared" si="38"/>
        <v>It Service Operation</v>
      </c>
    </row>
    <row r="42" spans="1:19" ht="13.5" customHeight="1" x14ac:dyDescent="0.35">
      <c r="A42" s="40"/>
      <c r="B42" s="46"/>
      <c r="C42" s="214"/>
      <c r="D42" s="436"/>
      <c r="E42" s="215"/>
      <c r="F42" s="108"/>
      <c r="G42" s="216"/>
      <c r="H42" s="218"/>
      <c r="I42" s="218"/>
      <c r="J42" s="16"/>
      <c r="K42" s="70"/>
      <c r="L42" s="218"/>
      <c r="M42" s="108"/>
      <c r="N42" s="115"/>
      <c r="O42" s="52"/>
      <c r="P42" s="46"/>
      <c r="Q42" s="53">
        <f t="shared" si="2"/>
        <v>0</v>
      </c>
      <c r="R42" s="335" t="str">
        <f t="shared" ref="R42:S42" si="39">PROPER(C42)</f>
        <v/>
      </c>
      <c r="S42" s="335" t="str">
        <f t="shared" si="39"/>
        <v/>
      </c>
    </row>
    <row r="43" spans="1:19" ht="30" customHeight="1" x14ac:dyDescent="0.35">
      <c r="A43" s="40"/>
      <c r="B43" s="46"/>
      <c r="C43" s="446" t="s">
        <v>607</v>
      </c>
      <c r="D43" s="436"/>
      <c r="E43" s="215"/>
      <c r="F43" s="108"/>
      <c r="G43" s="216"/>
      <c r="H43" s="218"/>
      <c r="I43" s="218"/>
      <c r="J43" s="16"/>
      <c r="K43" s="70"/>
      <c r="L43" s="218"/>
      <c r="M43" s="108"/>
      <c r="N43" s="115"/>
      <c r="O43" s="52"/>
      <c r="P43" s="46"/>
      <c r="Q43" s="53">
        <f t="shared" si="2"/>
        <v>0</v>
      </c>
      <c r="R43" s="335" t="str">
        <f t="shared" ref="R43:S43" si="40">PROPER(C43)</f>
        <v>Japek</v>
      </c>
      <c r="S43" s="335" t="str">
        <f t="shared" si="40"/>
        <v/>
      </c>
    </row>
    <row r="44" spans="1:19" ht="48" customHeight="1" x14ac:dyDescent="0.35">
      <c r="A44" s="16">
        <v>1</v>
      </c>
      <c r="B44" s="68" t="s">
        <v>608</v>
      </c>
      <c r="C44" s="214" t="s">
        <v>609</v>
      </c>
      <c r="D44" s="47" t="s">
        <v>566</v>
      </c>
      <c r="E44" s="224" t="s">
        <v>23</v>
      </c>
      <c r="F44" s="225" t="s">
        <v>101</v>
      </c>
      <c r="G44" s="226">
        <v>1722918739</v>
      </c>
      <c r="H44" s="227">
        <v>45017</v>
      </c>
      <c r="I44" s="227">
        <v>45382</v>
      </c>
      <c r="J44" s="16">
        <f>I44-H44</f>
        <v>365</v>
      </c>
      <c r="K44" s="70">
        <v>44986</v>
      </c>
      <c r="L44" s="227">
        <v>45016</v>
      </c>
      <c r="M44" s="225" t="s">
        <v>25</v>
      </c>
      <c r="N44" s="432">
        <v>0.6</v>
      </c>
      <c r="O44" s="229">
        <f>N44*G44</f>
        <v>1033751243.4</v>
      </c>
      <c r="P44" s="228">
        <v>0.75</v>
      </c>
      <c r="Q44" s="230">
        <f t="shared" si="2"/>
        <v>1292189054.25</v>
      </c>
      <c r="R44" s="231" t="str">
        <f t="shared" ref="R44:S44" si="41">PROPER(C44)</f>
        <v>Pekerjaan Pemeliharaan Vms Gardu, Cctv Lajur, Cctv Gerbang, Cctv Dalam Gardu, Pusat Monitoring, Sarana Elektronik, Dan Lla Ruas Jakarta - Cikampek</v>
      </c>
      <c r="S44" s="231" t="str">
        <f t="shared" si="41"/>
        <v>It Service Operation</v>
      </c>
    </row>
    <row r="45" spans="1:19" ht="13.5" customHeight="1" x14ac:dyDescent="0.35">
      <c r="A45" s="40"/>
      <c r="B45" s="46"/>
      <c r="C45" s="214"/>
      <c r="D45" s="436"/>
      <c r="E45" s="215"/>
      <c r="F45" s="108"/>
      <c r="G45" s="216"/>
      <c r="H45" s="218"/>
      <c r="I45" s="218"/>
      <c r="J45" s="16"/>
      <c r="K45" s="70"/>
      <c r="L45" s="218"/>
      <c r="M45" s="108"/>
      <c r="N45" s="115"/>
      <c r="O45" s="52"/>
      <c r="P45" s="46"/>
      <c r="Q45" s="53">
        <f t="shared" si="2"/>
        <v>0</v>
      </c>
      <c r="R45" s="335" t="str">
        <f t="shared" ref="R45:S45" si="42">PROPER(C45)</f>
        <v/>
      </c>
      <c r="S45" s="335" t="str">
        <f t="shared" si="42"/>
        <v/>
      </c>
    </row>
    <row r="46" spans="1:19" ht="30" customHeight="1" x14ac:dyDescent="0.35">
      <c r="A46" s="40"/>
      <c r="B46" s="46"/>
      <c r="C46" s="446" t="s">
        <v>610</v>
      </c>
      <c r="D46" s="436"/>
      <c r="E46" s="215"/>
      <c r="F46" s="108"/>
      <c r="G46" s="216"/>
      <c r="H46" s="218"/>
      <c r="I46" s="218"/>
      <c r="J46" s="16"/>
      <c r="K46" s="70"/>
      <c r="L46" s="221"/>
      <c r="M46" s="108"/>
      <c r="N46" s="115"/>
      <c r="O46" s="52"/>
      <c r="P46" s="46"/>
      <c r="Q46" s="53">
        <f t="shared" si="2"/>
        <v>0</v>
      </c>
      <c r="R46" s="335" t="str">
        <f t="shared" ref="R46:S46" si="43">PROPER(C46)</f>
        <v>Jpm</v>
      </c>
      <c r="S46" s="335" t="str">
        <f t="shared" si="43"/>
        <v/>
      </c>
    </row>
    <row r="47" spans="1:19" ht="30" customHeight="1" x14ac:dyDescent="0.35">
      <c r="A47" s="40">
        <v>1</v>
      </c>
      <c r="B47" s="46" t="s">
        <v>611</v>
      </c>
      <c r="C47" s="171" t="s">
        <v>612</v>
      </c>
      <c r="D47" s="210" t="s">
        <v>566</v>
      </c>
      <c r="E47" s="215" t="s">
        <v>23</v>
      </c>
      <c r="F47" s="108" t="s">
        <v>101</v>
      </c>
      <c r="G47" s="216">
        <v>535061063</v>
      </c>
      <c r="H47" s="218">
        <v>45108</v>
      </c>
      <c r="I47" s="218">
        <v>45657</v>
      </c>
      <c r="J47" s="16">
        <f>I47-H47</f>
        <v>549</v>
      </c>
      <c r="K47" s="70">
        <v>45078</v>
      </c>
      <c r="L47" s="218">
        <v>45107</v>
      </c>
      <c r="M47" s="108" t="s">
        <v>25</v>
      </c>
      <c r="N47" s="71">
        <v>0.6</v>
      </c>
      <c r="O47" s="52">
        <f>N47*G47</f>
        <v>321036637.80000001</v>
      </c>
      <c r="P47" s="220">
        <v>0.75</v>
      </c>
      <c r="Q47" s="53">
        <f t="shared" si="2"/>
        <v>401295797.25</v>
      </c>
      <c r="R47" s="335" t="str">
        <f t="shared" ref="R47:S47" si="44">PROPER(C47)</f>
        <v>Pekerjaan Pemeliharaan Dan Perbaikan Vms Ruas Pandaan - Malang</v>
      </c>
      <c r="S47" s="335" t="str">
        <f t="shared" si="44"/>
        <v>It Service Operation</v>
      </c>
    </row>
    <row r="48" spans="1:19" ht="14.5" customHeight="1" x14ac:dyDescent="0.35">
      <c r="A48" s="40"/>
      <c r="B48" s="46"/>
      <c r="C48" s="447"/>
      <c r="D48" s="436"/>
      <c r="E48" s="215"/>
      <c r="F48" s="108"/>
      <c r="G48" s="216"/>
      <c r="H48" s="218"/>
      <c r="I48" s="218"/>
      <c r="J48" s="16"/>
      <c r="K48" s="70"/>
      <c r="L48" s="218"/>
      <c r="M48" s="108"/>
      <c r="N48" s="115"/>
      <c r="O48" s="52"/>
      <c r="P48" s="46"/>
      <c r="Q48" s="53">
        <f t="shared" si="2"/>
        <v>0</v>
      </c>
      <c r="R48" s="335" t="str">
        <f t="shared" ref="R48:S48" si="45">PROPER(C48)</f>
        <v/>
      </c>
      <c r="S48" s="335" t="str">
        <f t="shared" si="45"/>
        <v/>
      </c>
    </row>
    <row r="49" spans="1:19" ht="30" customHeight="1" x14ac:dyDescent="0.35">
      <c r="A49" s="40"/>
      <c r="B49" s="46"/>
      <c r="C49" s="446" t="s">
        <v>613</v>
      </c>
      <c r="D49" s="436"/>
      <c r="E49" s="215"/>
      <c r="F49" s="108"/>
      <c r="G49" s="216"/>
      <c r="H49" s="218"/>
      <c r="I49" s="218"/>
      <c r="J49" s="16"/>
      <c r="K49" s="70"/>
      <c r="L49" s="218"/>
      <c r="M49" s="108"/>
      <c r="N49" s="115"/>
      <c r="O49" s="52"/>
      <c r="P49" s="46"/>
      <c r="Q49" s="53">
        <f t="shared" si="2"/>
        <v>0</v>
      </c>
      <c r="R49" s="335" t="str">
        <f t="shared" ref="R49:S49" si="46">PROPER(C49)</f>
        <v>Jgp</v>
      </c>
      <c r="S49" s="335" t="str">
        <f t="shared" si="46"/>
        <v/>
      </c>
    </row>
    <row r="50" spans="1:19" ht="30" customHeight="1" x14ac:dyDescent="0.35">
      <c r="A50" s="40">
        <v>1</v>
      </c>
      <c r="B50" s="46" t="s">
        <v>614</v>
      </c>
      <c r="C50" s="214" t="s">
        <v>615</v>
      </c>
      <c r="D50" s="210" t="s">
        <v>566</v>
      </c>
      <c r="E50" s="215" t="s">
        <v>23</v>
      </c>
      <c r="F50" s="108" t="s">
        <v>101</v>
      </c>
      <c r="G50" s="216">
        <v>464365262</v>
      </c>
      <c r="H50" s="218">
        <v>45108</v>
      </c>
      <c r="I50" s="218">
        <v>45657</v>
      </c>
      <c r="J50" s="16">
        <f>I50-H50</f>
        <v>549</v>
      </c>
      <c r="K50" s="70">
        <v>45078</v>
      </c>
      <c r="L50" s="218">
        <v>45107</v>
      </c>
      <c r="M50" s="108" t="s">
        <v>25</v>
      </c>
      <c r="N50" s="71">
        <v>0.6</v>
      </c>
      <c r="O50" s="52">
        <f>N50*G50</f>
        <v>278619157.19999999</v>
      </c>
      <c r="P50" s="220">
        <v>0.75</v>
      </c>
      <c r="Q50" s="53">
        <f t="shared" si="2"/>
        <v>348273946.5</v>
      </c>
      <c r="R50" s="335" t="str">
        <f t="shared" ref="R50:S50" si="47">PROPER(C50)</f>
        <v>Pekerjaan Pemeliharaan Dan Perbaikan Cctv Lajur Ruas Gempol - Pasuruan</v>
      </c>
      <c r="S50" s="335" t="str">
        <f t="shared" si="47"/>
        <v>It Service Operation</v>
      </c>
    </row>
    <row r="51" spans="1:19" ht="13.5" customHeight="1" x14ac:dyDescent="0.35">
      <c r="A51" s="40"/>
      <c r="B51" s="46"/>
      <c r="C51" s="214"/>
      <c r="D51" s="436"/>
      <c r="E51" s="215"/>
      <c r="F51" s="108"/>
      <c r="G51" s="216"/>
      <c r="H51" s="218"/>
      <c r="I51" s="218"/>
      <c r="J51" s="16"/>
      <c r="K51" s="70"/>
      <c r="L51" s="221"/>
      <c r="M51" s="108"/>
      <c r="N51" s="115"/>
      <c r="O51" s="52"/>
      <c r="P51" s="46"/>
      <c r="Q51" s="53">
        <f t="shared" si="2"/>
        <v>0</v>
      </c>
      <c r="R51" s="335" t="str">
        <f t="shared" ref="R51:S51" si="48">PROPER(C51)</f>
        <v/>
      </c>
      <c r="S51" s="335" t="str">
        <f t="shared" si="48"/>
        <v/>
      </c>
    </row>
    <row r="52" spans="1:19" ht="30" customHeight="1" x14ac:dyDescent="0.35">
      <c r="A52" s="40"/>
      <c r="B52" s="46"/>
      <c r="C52" s="446" t="s">
        <v>616</v>
      </c>
      <c r="D52" s="436"/>
      <c r="E52" s="215"/>
      <c r="F52" s="108"/>
      <c r="G52" s="216"/>
      <c r="H52" s="218"/>
      <c r="I52" s="218"/>
      <c r="J52" s="16"/>
      <c r="K52" s="70"/>
      <c r="L52" s="218"/>
      <c r="M52" s="108"/>
      <c r="N52" s="115"/>
      <c r="O52" s="52"/>
      <c r="P52" s="46"/>
      <c r="Q52" s="53">
        <f t="shared" si="2"/>
        <v>0</v>
      </c>
      <c r="R52" s="335" t="str">
        <f t="shared" ref="R52:S52" si="49">PROPER(C52)</f>
        <v>Jpt</v>
      </c>
      <c r="S52" s="335" t="str">
        <f t="shared" si="49"/>
        <v/>
      </c>
    </row>
    <row r="53" spans="1:19" ht="30" customHeight="1" x14ac:dyDescent="0.35">
      <c r="A53" s="40">
        <v>1</v>
      </c>
      <c r="B53" s="46" t="s">
        <v>617</v>
      </c>
      <c r="C53" s="209" t="s">
        <v>618</v>
      </c>
      <c r="D53" s="355" t="s">
        <v>619</v>
      </c>
      <c r="E53" s="215" t="s">
        <v>23</v>
      </c>
      <c r="F53" s="108" t="s">
        <v>101</v>
      </c>
      <c r="G53" s="222">
        <v>955651098</v>
      </c>
      <c r="H53" s="223">
        <v>44927</v>
      </c>
      <c r="I53" s="223">
        <v>45657</v>
      </c>
      <c r="J53" s="16">
        <f>I53-H53</f>
        <v>730</v>
      </c>
      <c r="K53" s="70">
        <v>44896</v>
      </c>
      <c r="L53" s="223">
        <v>44926</v>
      </c>
      <c r="M53" s="108" t="s">
        <v>25</v>
      </c>
      <c r="N53" s="71">
        <v>0.6</v>
      </c>
      <c r="O53" s="52">
        <f>N53*G53</f>
        <v>573390658.79999995</v>
      </c>
      <c r="P53" s="220">
        <v>0.75</v>
      </c>
      <c r="Q53" s="53">
        <f t="shared" si="2"/>
        <v>716738323.5</v>
      </c>
      <c r="R53" s="335" t="str">
        <f t="shared" ref="R53:S53" si="50">PROPER(C53)</f>
        <v>Pekerjaan Pemeliharaan Dan Perbaikan Cctv Lajur Ruas Gempol - Pandaan</v>
      </c>
      <c r="S53" s="335" t="str">
        <f t="shared" si="50"/>
        <v>It Service Operation</v>
      </c>
    </row>
    <row r="54" spans="1:19" ht="18" customHeight="1" x14ac:dyDescent="0.35">
      <c r="A54" s="40"/>
      <c r="B54" s="46"/>
      <c r="C54" s="449"/>
      <c r="D54" s="436"/>
      <c r="E54" s="215"/>
      <c r="F54" s="108"/>
      <c r="G54" s="216"/>
      <c r="H54" s="218"/>
      <c r="I54" s="218"/>
      <c r="J54" s="16"/>
      <c r="K54" s="70"/>
      <c r="L54" s="218"/>
      <c r="M54" s="108"/>
      <c r="N54" s="115"/>
      <c r="O54" s="52"/>
      <c r="P54" s="46"/>
      <c r="Q54" s="53">
        <f t="shared" si="2"/>
        <v>0</v>
      </c>
      <c r="R54" s="335" t="str">
        <f t="shared" ref="R54:S54" si="51">PROPER(C54)</f>
        <v/>
      </c>
      <c r="S54" s="335" t="str">
        <f t="shared" si="51"/>
        <v/>
      </c>
    </row>
    <row r="55" spans="1:19" ht="39.65" customHeight="1" x14ac:dyDescent="0.35">
      <c r="A55" s="348" t="s">
        <v>6</v>
      </c>
      <c r="B55" s="348" t="s">
        <v>91</v>
      </c>
      <c r="C55" s="351" t="s">
        <v>8</v>
      </c>
      <c r="D55" s="348" t="s">
        <v>9</v>
      </c>
      <c r="E55" s="351" t="s">
        <v>10</v>
      </c>
      <c r="F55" s="348" t="s">
        <v>11</v>
      </c>
      <c r="G55" s="349" t="s">
        <v>12</v>
      </c>
      <c r="H55" s="350" t="s">
        <v>13</v>
      </c>
      <c r="I55" s="350" t="s">
        <v>14</v>
      </c>
      <c r="J55" s="351" t="s">
        <v>15</v>
      </c>
      <c r="K55" s="351" t="s">
        <v>16</v>
      </c>
      <c r="L55" s="351" t="s">
        <v>17</v>
      </c>
      <c r="M55" s="351" t="s">
        <v>18</v>
      </c>
      <c r="N55" s="351" t="s">
        <v>19</v>
      </c>
      <c r="O55" s="348" t="s">
        <v>92</v>
      </c>
      <c r="P55" s="11" t="s">
        <v>93</v>
      </c>
      <c r="Q55" s="9" t="s">
        <v>94</v>
      </c>
      <c r="R55" s="73"/>
      <c r="S55" s="73"/>
    </row>
    <row r="56" spans="1:19" ht="30" customHeight="1" x14ac:dyDescent="0.35">
      <c r="A56" s="40"/>
      <c r="B56" s="46"/>
      <c r="C56" s="450" t="s">
        <v>620</v>
      </c>
      <c r="D56" s="436"/>
      <c r="E56" s="215"/>
      <c r="F56" s="108"/>
      <c r="G56" s="442"/>
      <c r="H56" s="218"/>
      <c r="I56" s="218"/>
      <c r="J56" s="16"/>
      <c r="K56" s="70"/>
      <c r="L56" s="218"/>
      <c r="M56" s="108"/>
      <c r="N56" s="115"/>
      <c r="O56" s="52"/>
      <c r="P56" s="46"/>
      <c r="Q56" s="53">
        <f t="shared" si="2"/>
        <v>0</v>
      </c>
      <c r="R56" s="335" t="str">
        <f t="shared" ref="R56:S56" si="52">PROPER(C56)</f>
        <v>Pondok Ranji</v>
      </c>
      <c r="S56" s="335" t="str">
        <f t="shared" si="52"/>
        <v/>
      </c>
    </row>
    <row r="57" spans="1:19" ht="30" customHeight="1" x14ac:dyDescent="0.35">
      <c r="A57" s="40">
        <v>1</v>
      </c>
      <c r="B57" s="46" t="s">
        <v>621</v>
      </c>
      <c r="C57" s="214" t="s">
        <v>622</v>
      </c>
      <c r="D57" s="210" t="s">
        <v>566</v>
      </c>
      <c r="E57" s="215" t="s">
        <v>23</v>
      </c>
      <c r="F57" s="108" t="s">
        <v>101</v>
      </c>
      <c r="G57" s="442">
        <v>258389941</v>
      </c>
      <c r="H57" s="218">
        <v>45108</v>
      </c>
      <c r="I57" s="218">
        <v>45657</v>
      </c>
      <c r="J57" s="16">
        <f>I57-H57</f>
        <v>549</v>
      </c>
      <c r="K57" s="70">
        <v>45078</v>
      </c>
      <c r="L57" s="218">
        <v>45107</v>
      </c>
      <c r="M57" s="108" t="s">
        <v>25</v>
      </c>
      <c r="N57" s="71">
        <v>0.6</v>
      </c>
      <c r="O57" s="52">
        <f>N57*G57</f>
        <v>155033964.59999999</v>
      </c>
      <c r="P57" s="220">
        <v>0.75</v>
      </c>
      <c r="Q57" s="53">
        <f t="shared" si="2"/>
        <v>193792455.75</v>
      </c>
      <c r="R57" s="335" t="str">
        <f t="shared" ref="R57:S57" si="53">PROPER(C57)</f>
        <v>Pekerjaan Pemeliharaan Dan Perbaikan Cctv Lajur Ruas Pondok Ranji</v>
      </c>
      <c r="S57" s="335" t="str">
        <f t="shared" si="53"/>
        <v>It Service Operation</v>
      </c>
    </row>
    <row r="58" spans="1:19" ht="18" customHeight="1" x14ac:dyDescent="0.35">
      <c r="A58" s="40"/>
      <c r="B58" s="46"/>
      <c r="C58" s="171"/>
      <c r="D58" s="436"/>
      <c r="E58" s="215"/>
      <c r="F58" s="108"/>
      <c r="G58" s="216"/>
      <c r="H58" s="218"/>
      <c r="I58" s="218"/>
      <c r="J58" s="16"/>
      <c r="K58" s="70"/>
      <c r="L58" s="218"/>
      <c r="M58" s="177"/>
      <c r="N58" s="115"/>
      <c r="O58" s="52"/>
      <c r="P58" s="46"/>
      <c r="Q58" s="53">
        <f t="shared" si="2"/>
        <v>0</v>
      </c>
      <c r="R58" s="335" t="str">
        <f t="shared" ref="R58:S58" si="54">PROPER(C58)</f>
        <v/>
      </c>
      <c r="S58" s="335" t="str">
        <f t="shared" si="54"/>
        <v/>
      </c>
    </row>
    <row r="59" spans="1:19" ht="30" customHeight="1" x14ac:dyDescent="0.35">
      <c r="A59" s="40"/>
      <c r="B59" s="46"/>
      <c r="C59" s="446" t="s">
        <v>623</v>
      </c>
      <c r="D59" s="443"/>
      <c r="E59" s="215"/>
      <c r="F59" s="108"/>
      <c r="G59" s="216"/>
      <c r="H59" s="218"/>
      <c r="I59" s="218"/>
      <c r="J59" s="16"/>
      <c r="K59" s="70"/>
      <c r="L59" s="223"/>
      <c r="M59" s="177"/>
      <c r="N59" s="115"/>
      <c r="O59" s="52"/>
      <c r="P59" s="46"/>
      <c r="Q59" s="53">
        <f t="shared" si="2"/>
        <v>0</v>
      </c>
      <c r="R59" s="335" t="str">
        <f t="shared" ref="R59:S59" si="55">PROPER(C59)</f>
        <v>Sediyatmo</v>
      </c>
      <c r="S59" s="335" t="str">
        <f t="shared" si="55"/>
        <v/>
      </c>
    </row>
    <row r="60" spans="1:19" ht="30" customHeight="1" x14ac:dyDescent="0.35">
      <c r="A60" s="40">
        <v>1</v>
      </c>
      <c r="B60" s="46" t="s">
        <v>624</v>
      </c>
      <c r="C60" s="214" t="s">
        <v>625</v>
      </c>
      <c r="D60" s="210" t="s">
        <v>566</v>
      </c>
      <c r="E60" s="215" t="s">
        <v>23</v>
      </c>
      <c r="F60" s="108" t="s">
        <v>101</v>
      </c>
      <c r="G60" s="216">
        <v>437444255</v>
      </c>
      <c r="H60" s="218">
        <v>45108</v>
      </c>
      <c r="I60" s="218">
        <v>45657</v>
      </c>
      <c r="J60" s="16">
        <f>I60-H60</f>
        <v>549</v>
      </c>
      <c r="K60" s="70">
        <v>45078</v>
      </c>
      <c r="L60" s="218">
        <v>45107</v>
      </c>
      <c r="M60" s="108" t="s">
        <v>25</v>
      </c>
      <c r="N60" s="71">
        <v>0.6</v>
      </c>
      <c r="O60" s="52">
        <f>N60*G60</f>
        <v>262466553</v>
      </c>
      <c r="P60" s="220">
        <v>0.75</v>
      </c>
      <c r="Q60" s="53">
        <f t="shared" si="2"/>
        <v>328083191.25</v>
      </c>
      <c r="R60" s="335" t="str">
        <f t="shared" ref="R60:S60" si="56">PROPER(C60)</f>
        <v>Pekerjaan Pemeliharaan Dan Perbaikan Cctv Lajur Dan Pemantau Banjir Ruas Sedyatmo</v>
      </c>
      <c r="S60" s="335" t="str">
        <f t="shared" si="56"/>
        <v>It Service Operation</v>
      </c>
    </row>
    <row r="61" spans="1:19" ht="18" customHeight="1" x14ac:dyDescent="0.35">
      <c r="A61" s="40"/>
      <c r="B61" s="46"/>
      <c r="C61" s="214"/>
      <c r="D61" s="436"/>
      <c r="E61" s="215"/>
      <c r="F61" s="108"/>
      <c r="G61" s="216"/>
      <c r="H61" s="218"/>
      <c r="I61" s="218"/>
      <c r="J61" s="16"/>
      <c r="K61" s="70"/>
      <c r="L61" s="218"/>
      <c r="M61" s="108"/>
      <c r="N61" s="115"/>
      <c r="O61" s="52"/>
      <c r="P61" s="46"/>
      <c r="Q61" s="53">
        <f t="shared" si="2"/>
        <v>0</v>
      </c>
      <c r="R61" s="335" t="str">
        <f t="shared" ref="R61:S61" si="57">PROPER(C61)</f>
        <v/>
      </c>
      <c r="S61" s="335" t="str">
        <f t="shared" si="57"/>
        <v/>
      </c>
    </row>
    <row r="62" spans="1:19" ht="30" customHeight="1" x14ac:dyDescent="0.35">
      <c r="A62" s="40"/>
      <c r="B62" s="46"/>
      <c r="C62" s="446" t="s">
        <v>626</v>
      </c>
      <c r="D62" s="436"/>
      <c r="E62" s="215"/>
      <c r="F62" s="108"/>
      <c r="G62" s="216"/>
      <c r="H62" s="218"/>
      <c r="I62" s="218"/>
      <c r="J62" s="16"/>
      <c r="K62" s="70"/>
      <c r="L62" s="218"/>
      <c r="M62" s="108"/>
      <c r="N62" s="115"/>
      <c r="O62" s="52"/>
      <c r="P62" s="46"/>
      <c r="Q62" s="53">
        <f t="shared" si="2"/>
        <v>0</v>
      </c>
      <c r="R62" s="335" t="str">
        <f t="shared" ref="R62:S62" si="58">PROPER(C62)</f>
        <v>Surgem</v>
      </c>
      <c r="S62" s="335" t="str">
        <f t="shared" si="58"/>
        <v/>
      </c>
    </row>
    <row r="63" spans="1:19" ht="30" customHeight="1" x14ac:dyDescent="0.35">
      <c r="A63" s="40">
        <v>1</v>
      </c>
      <c r="B63" s="46" t="s">
        <v>627</v>
      </c>
      <c r="C63" s="171" t="s">
        <v>628</v>
      </c>
      <c r="D63" s="210" t="s">
        <v>566</v>
      </c>
      <c r="E63" s="215" t="s">
        <v>23</v>
      </c>
      <c r="F63" s="108" t="s">
        <v>101</v>
      </c>
      <c r="G63" s="222">
        <v>999265743</v>
      </c>
      <c r="H63" s="223">
        <v>45200</v>
      </c>
      <c r="I63" s="223">
        <v>45565</v>
      </c>
      <c r="J63" s="16">
        <f>I63-H63</f>
        <v>365</v>
      </c>
      <c r="K63" s="70">
        <v>45170</v>
      </c>
      <c r="L63" s="223">
        <v>45199</v>
      </c>
      <c r="M63" s="108" t="s">
        <v>25</v>
      </c>
      <c r="N63" s="71">
        <v>0.6</v>
      </c>
      <c r="O63" s="52">
        <f>N63*G63</f>
        <v>599559445.79999995</v>
      </c>
      <c r="P63" s="220">
        <v>0.75</v>
      </c>
      <c r="Q63" s="53">
        <f t="shared" si="2"/>
        <v>749449307.25</v>
      </c>
      <c r="R63" s="335" t="str">
        <f t="shared" ref="R63:S63" si="59">PROPER(C63)</f>
        <v>Pekerjaan Pemeliharaan Dan Perbaikan Vms Lajur, Cctv Pemantau Lalin, Dan Cctv Antrian Ruas Surabaya - Gempol</v>
      </c>
      <c r="S63" s="335" t="str">
        <f t="shared" si="59"/>
        <v>It Service Operation</v>
      </c>
    </row>
    <row r="64" spans="1:19" ht="18" customHeight="1" x14ac:dyDescent="0.35">
      <c r="A64" s="40"/>
      <c r="B64" s="46"/>
      <c r="C64" s="446"/>
      <c r="D64" s="443"/>
      <c r="E64" s="215"/>
      <c r="F64" s="108"/>
      <c r="G64" s="216"/>
      <c r="H64" s="218"/>
      <c r="I64" s="218"/>
      <c r="J64" s="16"/>
      <c r="K64" s="70"/>
      <c r="L64" s="223"/>
      <c r="M64" s="108"/>
      <c r="N64" s="115"/>
      <c r="O64" s="52"/>
      <c r="P64" s="46"/>
      <c r="Q64" s="53">
        <f t="shared" si="2"/>
        <v>0</v>
      </c>
      <c r="R64" s="335" t="str">
        <f t="shared" ref="R64:S64" si="60">PROPER(C64)</f>
        <v/>
      </c>
      <c r="S64" s="335" t="str">
        <f t="shared" si="60"/>
        <v/>
      </c>
    </row>
    <row r="65" spans="1:19" ht="30" customHeight="1" x14ac:dyDescent="0.35">
      <c r="A65" s="40"/>
      <c r="B65" s="46"/>
      <c r="C65" s="446" t="s">
        <v>629</v>
      </c>
      <c r="D65" s="436"/>
      <c r="E65" s="215"/>
      <c r="F65" s="108"/>
      <c r="G65" s="216"/>
      <c r="H65" s="218"/>
      <c r="I65" s="218"/>
      <c r="J65" s="16"/>
      <c r="K65" s="70"/>
      <c r="L65" s="218"/>
      <c r="M65" s="108"/>
      <c r="N65" s="115"/>
      <c r="O65" s="52"/>
      <c r="P65" s="46"/>
      <c r="Q65" s="53">
        <f t="shared" si="2"/>
        <v>0</v>
      </c>
      <c r="R65" s="335" t="str">
        <f t="shared" ref="R65:S65" si="61">PROPER(C65)</f>
        <v>Belmera</v>
      </c>
      <c r="S65" s="335" t="str">
        <f t="shared" si="61"/>
        <v/>
      </c>
    </row>
    <row r="66" spans="1:19" ht="30" customHeight="1" x14ac:dyDescent="0.35">
      <c r="A66" s="40">
        <v>1</v>
      </c>
      <c r="B66" s="46" t="s">
        <v>630</v>
      </c>
      <c r="C66" s="214" t="s">
        <v>631</v>
      </c>
      <c r="D66" s="210" t="s">
        <v>566</v>
      </c>
      <c r="E66" s="215" t="s">
        <v>23</v>
      </c>
      <c r="F66" s="108" t="s">
        <v>101</v>
      </c>
      <c r="G66" s="216">
        <v>942378518</v>
      </c>
      <c r="H66" s="218">
        <v>44927</v>
      </c>
      <c r="I66" s="218">
        <v>45657</v>
      </c>
      <c r="J66" s="16">
        <f>I66-H66</f>
        <v>730</v>
      </c>
      <c r="K66" s="70">
        <v>44896</v>
      </c>
      <c r="L66" s="218">
        <v>44926</v>
      </c>
      <c r="M66" s="108" t="s">
        <v>25</v>
      </c>
      <c r="N66" s="71">
        <v>0.6</v>
      </c>
      <c r="O66" s="52">
        <f>N66*G66</f>
        <v>565427110.79999995</v>
      </c>
      <c r="P66" s="220">
        <v>0.75</v>
      </c>
      <c r="Q66" s="53">
        <f t="shared" si="2"/>
        <v>706783888.5</v>
      </c>
      <c r="R66" s="335" t="str">
        <f t="shared" ref="R66:S66" si="62">PROPER(C66)</f>
        <v>Pekerjaan Pemeliharaan Cctv Lajur, Vms, Fo Dan Voip Ruas Belawan Medan Tanjung Morawa</v>
      </c>
      <c r="S66" s="335" t="str">
        <f t="shared" si="62"/>
        <v>It Service Operation</v>
      </c>
    </row>
    <row r="67" spans="1:19" ht="18" customHeight="1" x14ac:dyDescent="0.35">
      <c r="A67" s="40"/>
      <c r="B67" s="46"/>
      <c r="C67" s="214"/>
      <c r="D67" s="436"/>
      <c r="E67" s="215"/>
      <c r="F67" s="108"/>
      <c r="G67" s="216"/>
      <c r="H67" s="218"/>
      <c r="I67" s="218"/>
      <c r="J67" s="16"/>
      <c r="K67" s="70"/>
      <c r="L67" s="218"/>
      <c r="M67" s="108"/>
      <c r="N67" s="115"/>
      <c r="O67" s="52"/>
      <c r="P67" s="46"/>
      <c r="Q67" s="53">
        <f t="shared" si="2"/>
        <v>0</v>
      </c>
      <c r="R67" s="335" t="str">
        <f t="shared" ref="R67:S67" si="63">PROPER(C67)</f>
        <v/>
      </c>
      <c r="S67" s="335" t="str">
        <f t="shared" si="63"/>
        <v/>
      </c>
    </row>
    <row r="68" spans="1:19" ht="30" customHeight="1" x14ac:dyDescent="0.35">
      <c r="A68" s="40"/>
      <c r="B68" s="46"/>
      <c r="C68" s="446" t="s">
        <v>632</v>
      </c>
      <c r="D68" s="436"/>
      <c r="E68" s="215"/>
      <c r="F68" s="108"/>
      <c r="G68" s="216"/>
      <c r="H68" s="218"/>
      <c r="I68" s="218"/>
      <c r="J68" s="16"/>
      <c r="K68" s="70"/>
      <c r="L68" s="218"/>
      <c r="M68" s="108"/>
      <c r="N68" s="115"/>
      <c r="O68" s="52"/>
      <c r="P68" s="46"/>
      <c r="Q68" s="53">
        <f t="shared" si="2"/>
        <v>0</v>
      </c>
      <c r="R68" s="335" t="str">
        <f t="shared" ref="R68:S68" si="64">PROPER(C68)</f>
        <v>Semarang</v>
      </c>
      <c r="S68" s="335" t="str">
        <f t="shared" si="64"/>
        <v/>
      </c>
    </row>
    <row r="69" spans="1:19" ht="30" customHeight="1" x14ac:dyDescent="0.35">
      <c r="A69" s="40">
        <v>1</v>
      </c>
      <c r="B69" s="46" t="s">
        <v>633</v>
      </c>
      <c r="C69" s="209" t="s">
        <v>634</v>
      </c>
      <c r="D69" s="210" t="s">
        <v>566</v>
      </c>
      <c r="E69" s="215" t="s">
        <v>23</v>
      </c>
      <c r="F69" s="108" t="s">
        <v>101</v>
      </c>
      <c r="G69" s="222">
        <v>425274376</v>
      </c>
      <c r="H69" s="223">
        <v>45200</v>
      </c>
      <c r="I69" s="223">
        <v>45747</v>
      </c>
      <c r="J69" s="16">
        <f>I69-H69</f>
        <v>547</v>
      </c>
      <c r="K69" s="70">
        <v>45170</v>
      </c>
      <c r="L69" s="223">
        <v>45199</v>
      </c>
      <c r="M69" s="108" t="s">
        <v>25</v>
      </c>
      <c r="N69" s="71">
        <v>0.6</v>
      </c>
      <c r="O69" s="52">
        <f>N69*G69</f>
        <v>255164625.59999999</v>
      </c>
      <c r="P69" s="220">
        <v>0.75</v>
      </c>
      <c r="Q69" s="53">
        <f t="shared" si="2"/>
        <v>318955782</v>
      </c>
      <c r="R69" s="335" t="str">
        <f t="shared" ref="R69:S69" si="65">PROPER(C69)</f>
        <v>Pekerjaan Pemeliharaan Dan Perbaikan Vms Lajur Ruas Semarang</v>
      </c>
      <c r="S69" s="335" t="str">
        <f t="shared" si="65"/>
        <v>It Service Operation</v>
      </c>
    </row>
    <row r="70" spans="1:19" ht="30" customHeight="1" x14ac:dyDescent="0.35">
      <c r="A70" s="794" t="s">
        <v>114</v>
      </c>
      <c r="B70" s="795"/>
      <c r="C70" s="795"/>
      <c r="D70" s="795"/>
      <c r="E70" s="795"/>
      <c r="F70" s="796"/>
      <c r="G70" s="428">
        <f>SUM(G8:G69)</f>
        <v>36634072820</v>
      </c>
      <c r="H70" s="278"/>
      <c r="I70" s="278"/>
      <c r="J70" s="68"/>
      <c r="K70" s="70"/>
      <c r="L70" s="46"/>
      <c r="M70" s="46"/>
      <c r="N70" s="389">
        <f>O70/G70</f>
        <v>0.66048979727535928</v>
      </c>
      <c r="O70" s="337">
        <f>SUM(O8:O69)</f>
        <v>24196431330.252548</v>
      </c>
      <c r="P70" s="206">
        <f>Q70/G70</f>
        <v>2.7999607784259462E-2</v>
      </c>
      <c r="Q70" s="52">
        <f>SUM(Q65:Q69)</f>
        <v>1025739670.5</v>
      </c>
    </row>
    <row r="71" spans="1:19" ht="15.75" customHeight="1" x14ac:dyDescent="0.35">
      <c r="A71" s="41"/>
      <c r="C71" s="231"/>
      <c r="G71" s="94">
        <f>SUM(G8:G69)</f>
        <v>36634072820</v>
      </c>
      <c r="I71" s="328"/>
      <c r="J71" s="231"/>
      <c r="O71" s="413">
        <f>SUM(O7:O69)</f>
        <v>24196431330.252548</v>
      </c>
      <c r="Q71" s="444">
        <f>SUM(Q7:Q69)</f>
        <v>28117156170.180611</v>
      </c>
    </row>
    <row r="72" spans="1:19" ht="15.75" customHeight="1" x14ac:dyDescent="0.35">
      <c r="A72" s="41"/>
      <c r="B72" s="429" t="s">
        <v>30</v>
      </c>
      <c r="C72" s="231"/>
      <c r="H72" s="328"/>
      <c r="I72" s="328"/>
      <c r="J72" s="231"/>
    </row>
    <row r="73" spans="1:19" ht="15.75" customHeight="1" x14ac:dyDescent="0.35">
      <c r="A73" s="41"/>
      <c r="B73" s="330" t="s">
        <v>31</v>
      </c>
      <c r="C73" s="231"/>
      <c r="H73" s="328"/>
      <c r="I73" s="328"/>
      <c r="J73" s="231"/>
    </row>
    <row r="74" spans="1:19" ht="15.75" customHeight="1" x14ac:dyDescent="0.35">
      <c r="A74" s="41"/>
      <c r="B74" s="331" t="s">
        <v>32</v>
      </c>
      <c r="C74" s="231"/>
      <c r="H74" s="328"/>
      <c r="I74" s="328"/>
      <c r="J74" s="231"/>
    </row>
    <row r="75" spans="1:19" ht="15.75" customHeight="1" x14ac:dyDescent="0.35">
      <c r="A75" s="41"/>
      <c r="B75" s="331" t="s">
        <v>33</v>
      </c>
      <c r="C75" s="231"/>
      <c r="H75" s="328"/>
      <c r="I75" s="328"/>
      <c r="J75" s="231"/>
    </row>
    <row r="76" spans="1:19" ht="15.75" customHeight="1" x14ac:dyDescent="0.35">
      <c r="A76" s="41"/>
      <c r="B76" s="331" t="s">
        <v>34</v>
      </c>
      <c r="C76" s="231"/>
      <c r="H76" s="328"/>
      <c r="I76" s="328"/>
      <c r="J76" s="231"/>
    </row>
    <row r="77" spans="1:19" ht="15.75" customHeight="1" x14ac:dyDescent="0.35">
      <c r="A77" s="41"/>
      <c r="B77" s="331" t="s">
        <v>35</v>
      </c>
      <c r="C77" s="231"/>
      <c r="H77" s="328"/>
      <c r="I77" s="328"/>
      <c r="J77" s="231"/>
    </row>
    <row r="78" spans="1:19" ht="15.75" customHeight="1" x14ac:dyDescent="0.35">
      <c r="A78" s="41"/>
      <c r="B78" s="331" t="s">
        <v>36</v>
      </c>
      <c r="C78" s="231"/>
      <c r="H78" s="328"/>
      <c r="I78" s="328"/>
      <c r="J78" s="231"/>
    </row>
    <row r="79" spans="1:19" ht="15.75" customHeight="1" x14ac:dyDescent="0.35">
      <c r="A79" s="41"/>
      <c r="B79" s="331" t="s">
        <v>37</v>
      </c>
      <c r="C79" s="231"/>
      <c r="H79" s="328"/>
      <c r="I79" s="328"/>
      <c r="J79" s="231"/>
    </row>
    <row r="80" spans="1:19" ht="15.75" customHeight="1" x14ac:dyDescent="0.35">
      <c r="A80" s="41"/>
      <c r="B80" s="331" t="s">
        <v>38</v>
      </c>
      <c r="C80" s="231"/>
      <c r="H80" s="328"/>
      <c r="I80" s="328"/>
      <c r="J80" s="231"/>
    </row>
    <row r="81" spans="1:10" ht="15.75" customHeight="1" x14ac:dyDescent="0.35">
      <c r="A81" s="41"/>
      <c r="B81" s="331" t="s">
        <v>39</v>
      </c>
      <c r="C81" s="231"/>
      <c r="H81" s="328"/>
      <c r="I81" s="328"/>
      <c r="J81" s="231"/>
    </row>
    <row r="82" spans="1:10" ht="15.75" customHeight="1" x14ac:dyDescent="0.35">
      <c r="A82" s="41"/>
      <c r="B82" s="331" t="s">
        <v>40</v>
      </c>
      <c r="C82" s="231"/>
      <c r="H82" s="328"/>
      <c r="I82" s="328"/>
      <c r="J82" s="231"/>
    </row>
    <row r="83" spans="1:10" ht="15.75" customHeight="1" x14ac:dyDescent="0.35">
      <c r="A83" s="41"/>
      <c r="C83" s="231"/>
      <c r="H83" s="328"/>
      <c r="I83" s="328"/>
      <c r="J83" s="231"/>
    </row>
    <row r="84" spans="1:10" ht="15.75" customHeight="1" x14ac:dyDescent="0.35">
      <c r="A84" s="41"/>
      <c r="B84" s="429" t="s">
        <v>41</v>
      </c>
      <c r="C84" s="231"/>
      <c r="H84" s="328"/>
      <c r="I84" s="328"/>
      <c r="J84" s="231"/>
    </row>
    <row r="85" spans="1:10" ht="15.75" customHeight="1" x14ac:dyDescent="0.35">
      <c r="A85" s="41"/>
      <c r="B85" s="332" t="s">
        <v>42</v>
      </c>
      <c r="C85" s="231"/>
      <c r="H85" s="328"/>
      <c r="I85" s="328"/>
      <c r="J85" s="231"/>
    </row>
    <row r="86" spans="1:10" ht="15.75" customHeight="1" x14ac:dyDescent="0.35">
      <c r="A86" s="41"/>
      <c r="C86" s="231"/>
      <c r="H86" s="328"/>
      <c r="I86" s="328"/>
      <c r="J86" s="231"/>
    </row>
    <row r="87" spans="1:10" ht="15.75" customHeight="1" x14ac:dyDescent="0.35">
      <c r="A87" s="41"/>
      <c r="C87" s="231"/>
      <c r="H87" s="328"/>
      <c r="I87" s="328"/>
      <c r="J87" s="231"/>
    </row>
    <row r="88" spans="1:10" ht="15.75" customHeight="1" x14ac:dyDescent="0.35">
      <c r="A88" s="41"/>
      <c r="C88" s="231"/>
      <c r="H88" s="328"/>
      <c r="I88" s="328"/>
      <c r="J88" s="231"/>
    </row>
    <row r="89" spans="1:10" ht="15.75" customHeight="1" x14ac:dyDescent="0.35">
      <c r="A89" s="41"/>
      <c r="C89" s="231"/>
      <c r="H89" s="328"/>
      <c r="I89" s="328"/>
      <c r="J89" s="231"/>
    </row>
    <row r="90" spans="1:10" ht="15.75" customHeight="1" x14ac:dyDescent="0.35">
      <c r="A90" s="41"/>
      <c r="C90" s="231"/>
      <c r="H90" s="328"/>
      <c r="I90" s="328"/>
      <c r="J90" s="231"/>
    </row>
    <row r="91" spans="1:10" ht="15.75" customHeight="1" x14ac:dyDescent="0.35">
      <c r="A91" s="41"/>
      <c r="C91" s="231"/>
      <c r="H91" s="328"/>
      <c r="I91" s="328"/>
      <c r="J91" s="231"/>
    </row>
    <row r="92" spans="1:10" ht="15.75" customHeight="1" x14ac:dyDescent="0.35">
      <c r="A92" s="41"/>
      <c r="C92" s="231"/>
      <c r="H92" s="328"/>
      <c r="I92" s="328"/>
      <c r="J92" s="231"/>
    </row>
    <row r="93" spans="1:10" ht="15.75" customHeight="1" x14ac:dyDescent="0.35">
      <c r="A93" s="41"/>
      <c r="C93" s="231"/>
      <c r="H93" s="328"/>
      <c r="I93" s="328"/>
      <c r="J93" s="231"/>
    </row>
    <row r="94" spans="1:10" ht="15.75" customHeight="1" x14ac:dyDescent="0.35">
      <c r="A94" s="41"/>
      <c r="C94" s="231"/>
      <c r="H94" s="328"/>
      <c r="I94" s="328"/>
      <c r="J94" s="231"/>
    </row>
    <row r="95" spans="1:10" ht="15.75" customHeight="1" x14ac:dyDescent="0.35">
      <c r="A95" s="41"/>
      <c r="C95" s="231"/>
      <c r="H95" s="328"/>
      <c r="I95" s="328"/>
      <c r="J95" s="231"/>
    </row>
    <row r="96" spans="1:10" ht="15.75" customHeight="1" x14ac:dyDescent="0.35">
      <c r="A96" s="41"/>
      <c r="C96" s="231"/>
      <c r="H96" s="328"/>
      <c r="I96" s="328"/>
      <c r="J96" s="231"/>
    </row>
    <row r="97" spans="1:10" ht="15.75" customHeight="1" x14ac:dyDescent="0.35">
      <c r="A97" s="41"/>
      <c r="C97" s="231"/>
      <c r="H97" s="328"/>
      <c r="I97" s="328"/>
      <c r="J97" s="231"/>
    </row>
    <row r="98" spans="1:10" ht="15.75" customHeight="1" x14ac:dyDescent="0.35">
      <c r="A98" s="41"/>
      <c r="C98" s="231"/>
      <c r="H98" s="328"/>
      <c r="I98" s="328"/>
      <c r="J98" s="231"/>
    </row>
    <row r="99" spans="1:10" ht="15.75" customHeight="1" x14ac:dyDescent="0.35">
      <c r="A99" s="41"/>
      <c r="C99" s="231"/>
      <c r="H99" s="328"/>
      <c r="I99" s="328"/>
      <c r="J99" s="231"/>
    </row>
    <row r="100" spans="1:10" ht="15.75" customHeight="1" x14ac:dyDescent="0.35">
      <c r="A100" s="41"/>
      <c r="C100" s="231"/>
      <c r="H100" s="328"/>
      <c r="I100" s="328"/>
      <c r="J100" s="231"/>
    </row>
    <row r="101" spans="1:10" ht="15.75" customHeight="1" x14ac:dyDescent="0.35">
      <c r="A101" s="41"/>
      <c r="C101" s="231"/>
      <c r="H101" s="328"/>
      <c r="I101" s="328"/>
      <c r="J101" s="231"/>
    </row>
    <row r="102" spans="1:10" ht="15.75" customHeight="1" x14ac:dyDescent="0.35">
      <c r="A102" s="41"/>
      <c r="C102" s="231"/>
      <c r="H102" s="328"/>
      <c r="I102" s="328"/>
      <c r="J102" s="231"/>
    </row>
    <row r="103" spans="1:10" ht="15.75" customHeight="1" x14ac:dyDescent="0.35">
      <c r="A103" s="41"/>
      <c r="C103" s="231"/>
      <c r="H103" s="328"/>
      <c r="I103" s="328"/>
      <c r="J103" s="231"/>
    </row>
    <row r="104" spans="1:10" ht="15.75" customHeight="1" x14ac:dyDescent="0.35">
      <c r="A104" s="41"/>
      <c r="C104" s="231"/>
      <c r="H104" s="328"/>
      <c r="I104" s="328"/>
      <c r="J104" s="231"/>
    </row>
    <row r="105" spans="1:10" ht="15.75" customHeight="1" x14ac:dyDescent="0.35">
      <c r="A105" s="41"/>
      <c r="C105" s="231"/>
      <c r="H105" s="328"/>
      <c r="I105" s="328"/>
      <c r="J105" s="231"/>
    </row>
    <row r="106" spans="1:10" ht="15.75" customHeight="1" x14ac:dyDescent="0.35">
      <c r="A106" s="41"/>
      <c r="C106" s="231"/>
      <c r="H106" s="328"/>
      <c r="I106" s="328"/>
      <c r="J106" s="231"/>
    </row>
    <row r="107" spans="1:10" ht="15.75" customHeight="1" x14ac:dyDescent="0.35">
      <c r="A107" s="41"/>
      <c r="C107" s="231"/>
      <c r="H107" s="328"/>
      <c r="I107" s="328"/>
      <c r="J107" s="231"/>
    </row>
    <row r="108" spans="1:10" ht="15.75" customHeight="1" x14ac:dyDescent="0.35">
      <c r="A108" s="41"/>
      <c r="C108" s="231"/>
      <c r="H108" s="328"/>
      <c r="I108" s="328"/>
      <c r="J108" s="231"/>
    </row>
    <row r="109" spans="1:10" ht="15.75" customHeight="1" x14ac:dyDescent="0.35">
      <c r="A109" s="41"/>
      <c r="C109" s="231"/>
      <c r="H109" s="328"/>
      <c r="I109" s="328"/>
      <c r="J109" s="231"/>
    </row>
    <row r="110" spans="1:10" ht="15.75" customHeight="1" x14ac:dyDescent="0.35">
      <c r="A110" s="41"/>
      <c r="C110" s="231"/>
      <c r="H110" s="328"/>
      <c r="I110" s="328"/>
      <c r="J110" s="231"/>
    </row>
    <row r="111" spans="1:10" ht="15.75" customHeight="1" x14ac:dyDescent="0.35">
      <c r="A111" s="41"/>
      <c r="C111" s="231"/>
      <c r="H111" s="328"/>
      <c r="I111" s="328"/>
      <c r="J111" s="231"/>
    </row>
    <row r="112" spans="1:10" ht="15.75" customHeight="1" x14ac:dyDescent="0.35">
      <c r="A112" s="41"/>
      <c r="C112" s="231"/>
      <c r="H112" s="328"/>
      <c r="I112" s="328"/>
      <c r="J112" s="231"/>
    </row>
    <row r="113" spans="1:10" ht="15.75" customHeight="1" x14ac:dyDescent="0.35">
      <c r="A113" s="41"/>
      <c r="C113" s="231"/>
      <c r="H113" s="328"/>
      <c r="I113" s="328"/>
      <c r="J113" s="231"/>
    </row>
    <row r="114" spans="1:10" ht="15.75" customHeight="1" x14ac:dyDescent="0.35">
      <c r="A114" s="41"/>
      <c r="C114" s="231"/>
      <c r="H114" s="328"/>
      <c r="I114" s="328"/>
      <c r="J114" s="231"/>
    </row>
    <row r="115" spans="1:10" ht="15.75" customHeight="1" x14ac:dyDescent="0.35">
      <c r="A115" s="41"/>
      <c r="C115" s="231"/>
      <c r="H115" s="328"/>
      <c r="I115" s="328"/>
      <c r="J115" s="231"/>
    </row>
    <row r="116" spans="1:10" ht="15.75" customHeight="1" x14ac:dyDescent="0.35">
      <c r="A116" s="41"/>
      <c r="C116" s="231"/>
      <c r="H116" s="328"/>
      <c r="I116" s="328"/>
      <c r="J116" s="231"/>
    </row>
    <row r="117" spans="1:10" ht="15.75" customHeight="1" x14ac:dyDescent="0.35">
      <c r="A117" s="41"/>
      <c r="C117" s="231"/>
      <c r="H117" s="328"/>
      <c r="I117" s="328"/>
      <c r="J117" s="231"/>
    </row>
    <row r="118" spans="1:10" ht="15.75" customHeight="1" x14ac:dyDescent="0.35">
      <c r="A118" s="41"/>
      <c r="C118" s="231"/>
      <c r="H118" s="328"/>
      <c r="I118" s="328"/>
      <c r="J118" s="231"/>
    </row>
    <row r="119" spans="1:10" ht="15.75" customHeight="1" x14ac:dyDescent="0.35">
      <c r="A119" s="41"/>
      <c r="C119" s="231"/>
      <c r="H119" s="328"/>
      <c r="I119" s="328"/>
      <c r="J119" s="231"/>
    </row>
    <row r="120" spans="1:10" ht="15.75" customHeight="1" x14ac:dyDescent="0.35">
      <c r="A120" s="41"/>
      <c r="C120" s="231"/>
      <c r="H120" s="328"/>
      <c r="I120" s="328"/>
      <c r="J120" s="231"/>
    </row>
    <row r="121" spans="1:10" ht="15.75" customHeight="1" x14ac:dyDescent="0.35">
      <c r="A121" s="41"/>
      <c r="C121" s="231"/>
      <c r="H121" s="328"/>
      <c r="I121" s="328"/>
      <c r="J121" s="231"/>
    </row>
    <row r="122" spans="1:10" ht="15.75" customHeight="1" x14ac:dyDescent="0.35">
      <c r="A122" s="41"/>
      <c r="C122" s="231"/>
      <c r="H122" s="328"/>
      <c r="I122" s="328"/>
      <c r="J122" s="231"/>
    </row>
    <row r="123" spans="1:10" ht="15.75" customHeight="1" x14ac:dyDescent="0.35">
      <c r="A123" s="41"/>
      <c r="C123" s="231"/>
      <c r="H123" s="328"/>
      <c r="I123" s="328"/>
      <c r="J123" s="231"/>
    </row>
    <row r="124" spans="1:10" ht="15.75" customHeight="1" x14ac:dyDescent="0.35">
      <c r="A124" s="41"/>
      <c r="C124" s="231"/>
      <c r="H124" s="328"/>
      <c r="I124" s="328"/>
      <c r="J124" s="231"/>
    </row>
    <row r="125" spans="1:10" ht="15.75" customHeight="1" x14ac:dyDescent="0.35">
      <c r="A125" s="41"/>
      <c r="C125" s="231"/>
      <c r="H125" s="328"/>
      <c r="I125" s="328"/>
      <c r="J125" s="231"/>
    </row>
    <row r="126" spans="1:10" ht="15.75" customHeight="1" x14ac:dyDescent="0.35">
      <c r="A126" s="41"/>
      <c r="C126" s="231"/>
      <c r="H126" s="328"/>
      <c r="I126" s="328"/>
      <c r="J126" s="231"/>
    </row>
    <row r="127" spans="1:10" ht="15.75" customHeight="1" x14ac:dyDescent="0.35">
      <c r="A127" s="41"/>
      <c r="C127" s="231"/>
      <c r="H127" s="328"/>
      <c r="I127" s="328"/>
      <c r="J127" s="231"/>
    </row>
    <row r="128" spans="1:10" ht="15.75" customHeight="1" x14ac:dyDescent="0.35">
      <c r="A128" s="41"/>
      <c r="C128" s="231"/>
      <c r="H128" s="328"/>
      <c r="I128" s="328"/>
      <c r="J128" s="231"/>
    </row>
    <row r="129" spans="1:10" ht="15.75" customHeight="1" x14ac:dyDescent="0.35">
      <c r="A129" s="41"/>
      <c r="C129" s="231"/>
      <c r="H129" s="328"/>
      <c r="I129" s="328"/>
      <c r="J129" s="231"/>
    </row>
    <row r="130" spans="1:10" ht="15.75" customHeight="1" x14ac:dyDescent="0.35">
      <c r="A130" s="41"/>
      <c r="C130" s="231"/>
      <c r="H130" s="328"/>
      <c r="I130" s="328"/>
      <c r="J130" s="231"/>
    </row>
    <row r="131" spans="1:10" ht="15.75" customHeight="1" x14ac:dyDescent="0.35">
      <c r="A131" s="41"/>
      <c r="C131" s="231"/>
      <c r="H131" s="328"/>
      <c r="I131" s="328"/>
      <c r="J131" s="231"/>
    </row>
    <row r="132" spans="1:10" ht="15.75" customHeight="1" x14ac:dyDescent="0.35">
      <c r="A132" s="41"/>
      <c r="C132" s="231"/>
      <c r="H132" s="328"/>
      <c r="I132" s="328"/>
      <c r="J132" s="231"/>
    </row>
    <row r="133" spans="1:10" ht="15.75" customHeight="1" x14ac:dyDescent="0.35">
      <c r="A133" s="41"/>
      <c r="C133" s="231"/>
      <c r="H133" s="328"/>
      <c r="I133" s="328"/>
      <c r="J133" s="231"/>
    </row>
    <row r="134" spans="1:10" ht="15.75" customHeight="1" x14ac:dyDescent="0.35">
      <c r="A134" s="41"/>
      <c r="C134" s="231"/>
      <c r="H134" s="328"/>
      <c r="I134" s="328"/>
      <c r="J134" s="231"/>
    </row>
    <row r="135" spans="1:10" ht="15.75" customHeight="1" x14ac:dyDescent="0.35">
      <c r="A135" s="41"/>
      <c r="C135" s="231"/>
      <c r="H135" s="328"/>
      <c r="I135" s="328"/>
      <c r="J135" s="231"/>
    </row>
    <row r="136" spans="1:10" ht="15.75" customHeight="1" x14ac:dyDescent="0.35">
      <c r="A136" s="41"/>
      <c r="C136" s="231"/>
      <c r="H136" s="328"/>
      <c r="I136" s="328"/>
      <c r="J136" s="231"/>
    </row>
    <row r="137" spans="1:10" ht="15.75" customHeight="1" x14ac:dyDescent="0.35">
      <c r="A137" s="41"/>
      <c r="C137" s="231"/>
      <c r="H137" s="328"/>
      <c r="I137" s="328"/>
      <c r="J137" s="231"/>
    </row>
    <row r="138" spans="1:10" ht="15.75" customHeight="1" x14ac:dyDescent="0.35">
      <c r="A138" s="41"/>
      <c r="C138" s="231"/>
      <c r="H138" s="328"/>
      <c r="I138" s="328"/>
      <c r="J138" s="231"/>
    </row>
    <row r="139" spans="1:10" ht="15.75" customHeight="1" x14ac:dyDescent="0.35">
      <c r="A139" s="41"/>
      <c r="C139" s="231"/>
      <c r="H139" s="328"/>
      <c r="I139" s="328"/>
      <c r="J139" s="231"/>
    </row>
    <row r="140" spans="1:10" ht="15.75" customHeight="1" x14ac:dyDescent="0.35">
      <c r="A140" s="41"/>
      <c r="C140" s="231"/>
      <c r="H140" s="328"/>
      <c r="I140" s="328"/>
      <c r="J140" s="231"/>
    </row>
    <row r="141" spans="1:10" ht="15.75" customHeight="1" x14ac:dyDescent="0.35">
      <c r="A141" s="41"/>
      <c r="C141" s="231"/>
      <c r="H141" s="328"/>
      <c r="I141" s="328"/>
      <c r="J141" s="231"/>
    </row>
    <row r="142" spans="1:10" ht="15.75" customHeight="1" x14ac:dyDescent="0.35">
      <c r="A142" s="41"/>
      <c r="C142" s="231"/>
      <c r="H142" s="328"/>
      <c r="I142" s="328"/>
      <c r="J142" s="231"/>
    </row>
    <row r="143" spans="1:10" ht="15.75" customHeight="1" x14ac:dyDescent="0.35">
      <c r="A143" s="41"/>
      <c r="C143" s="231"/>
      <c r="H143" s="328"/>
      <c r="I143" s="328"/>
      <c r="J143" s="231"/>
    </row>
    <row r="144" spans="1:10" ht="15.75" customHeight="1" x14ac:dyDescent="0.35">
      <c r="A144" s="41"/>
      <c r="C144" s="231"/>
      <c r="H144" s="328"/>
      <c r="I144" s="328"/>
      <c r="J144" s="231"/>
    </row>
    <row r="145" spans="1:10" ht="15.75" customHeight="1" x14ac:dyDescent="0.35">
      <c r="A145" s="41"/>
      <c r="C145" s="231"/>
      <c r="H145" s="328"/>
      <c r="I145" s="328"/>
      <c r="J145" s="231"/>
    </row>
    <row r="146" spans="1:10" ht="15.75" customHeight="1" x14ac:dyDescent="0.35">
      <c r="A146" s="41"/>
      <c r="C146" s="231"/>
      <c r="H146" s="328"/>
      <c r="I146" s="328"/>
      <c r="J146" s="231"/>
    </row>
    <row r="147" spans="1:10" ht="15.75" customHeight="1" x14ac:dyDescent="0.35">
      <c r="A147" s="41"/>
      <c r="C147" s="231"/>
      <c r="H147" s="328"/>
      <c r="I147" s="328"/>
      <c r="J147" s="231"/>
    </row>
    <row r="148" spans="1:10" ht="15.75" customHeight="1" x14ac:dyDescent="0.35">
      <c r="A148" s="41"/>
      <c r="C148" s="231"/>
      <c r="H148" s="328"/>
      <c r="I148" s="328"/>
      <c r="J148" s="231"/>
    </row>
    <row r="149" spans="1:10" ht="15.75" customHeight="1" x14ac:dyDescent="0.35">
      <c r="A149" s="41"/>
      <c r="C149" s="231"/>
      <c r="H149" s="328"/>
      <c r="I149" s="328"/>
      <c r="J149" s="231"/>
    </row>
    <row r="150" spans="1:10" ht="15.75" customHeight="1" x14ac:dyDescent="0.35">
      <c r="A150" s="41"/>
      <c r="C150" s="231"/>
      <c r="H150" s="328"/>
      <c r="I150" s="328"/>
      <c r="J150" s="231"/>
    </row>
    <row r="151" spans="1:10" ht="15.75" customHeight="1" x14ac:dyDescent="0.35">
      <c r="A151" s="41"/>
      <c r="C151" s="231"/>
      <c r="H151" s="328"/>
      <c r="I151" s="328"/>
      <c r="J151" s="231"/>
    </row>
    <row r="152" spans="1:10" ht="15.75" customHeight="1" x14ac:dyDescent="0.35">
      <c r="A152" s="41"/>
      <c r="C152" s="231"/>
      <c r="H152" s="328"/>
      <c r="I152" s="328"/>
      <c r="J152" s="231"/>
    </row>
    <row r="153" spans="1:10" ht="15.75" customHeight="1" x14ac:dyDescent="0.35">
      <c r="A153" s="41"/>
      <c r="C153" s="231"/>
      <c r="H153" s="328"/>
      <c r="I153" s="328"/>
      <c r="J153" s="231"/>
    </row>
    <row r="154" spans="1:10" ht="15.75" customHeight="1" x14ac:dyDescent="0.35">
      <c r="A154" s="41"/>
      <c r="C154" s="231"/>
      <c r="H154" s="328"/>
      <c r="I154" s="328"/>
      <c r="J154" s="231"/>
    </row>
    <row r="155" spans="1:10" ht="15.75" customHeight="1" x14ac:dyDescent="0.35">
      <c r="A155" s="41"/>
      <c r="C155" s="231"/>
      <c r="H155" s="328"/>
      <c r="I155" s="328"/>
      <c r="J155" s="231"/>
    </row>
    <row r="156" spans="1:10" ht="15.75" customHeight="1" x14ac:dyDescent="0.35">
      <c r="A156" s="41"/>
      <c r="C156" s="231"/>
      <c r="H156" s="328"/>
      <c r="I156" s="328"/>
      <c r="J156" s="231"/>
    </row>
    <row r="157" spans="1:10" ht="15.75" customHeight="1" x14ac:dyDescent="0.35">
      <c r="A157" s="41"/>
      <c r="C157" s="231"/>
      <c r="H157" s="328"/>
      <c r="I157" s="328"/>
      <c r="J157" s="231"/>
    </row>
    <row r="158" spans="1:10" ht="15.75" customHeight="1" x14ac:dyDescent="0.35">
      <c r="A158" s="41"/>
      <c r="C158" s="231"/>
      <c r="H158" s="328"/>
      <c r="I158" s="328"/>
      <c r="J158" s="231"/>
    </row>
    <row r="159" spans="1:10" ht="15.75" customHeight="1" x14ac:dyDescent="0.35">
      <c r="A159" s="41"/>
      <c r="C159" s="231"/>
      <c r="H159" s="328"/>
      <c r="I159" s="328"/>
      <c r="J159" s="231"/>
    </row>
    <row r="160" spans="1:10" ht="15.75" customHeight="1" x14ac:dyDescent="0.35">
      <c r="A160" s="41"/>
      <c r="C160" s="231"/>
      <c r="H160" s="328"/>
      <c r="I160" s="328"/>
      <c r="J160" s="231"/>
    </row>
    <row r="161" spans="1:10" ht="15.75" customHeight="1" x14ac:dyDescent="0.35">
      <c r="A161" s="41"/>
      <c r="C161" s="231"/>
      <c r="H161" s="328"/>
      <c r="I161" s="328"/>
      <c r="J161" s="231"/>
    </row>
    <row r="162" spans="1:10" ht="15.75" customHeight="1" x14ac:dyDescent="0.35">
      <c r="A162" s="41"/>
      <c r="C162" s="231"/>
      <c r="H162" s="328"/>
      <c r="I162" s="328"/>
      <c r="J162" s="231"/>
    </row>
    <row r="163" spans="1:10" ht="15.75" customHeight="1" x14ac:dyDescent="0.35">
      <c r="A163" s="41"/>
      <c r="C163" s="231"/>
      <c r="H163" s="328"/>
      <c r="I163" s="328"/>
      <c r="J163" s="231"/>
    </row>
    <row r="164" spans="1:10" ht="15.75" customHeight="1" x14ac:dyDescent="0.35">
      <c r="A164" s="41"/>
      <c r="C164" s="231"/>
      <c r="H164" s="328"/>
      <c r="I164" s="328"/>
      <c r="J164" s="231"/>
    </row>
    <row r="165" spans="1:10" ht="15.75" customHeight="1" x14ac:dyDescent="0.35">
      <c r="A165" s="41"/>
      <c r="C165" s="231"/>
      <c r="H165" s="328"/>
      <c r="I165" s="328"/>
      <c r="J165" s="231"/>
    </row>
    <row r="166" spans="1:10" ht="15.75" customHeight="1" x14ac:dyDescent="0.35">
      <c r="A166" s="41"/>
      <c r="C166" s="231"/>
      <c r="H166" s="328"/>
      <c r="I166" s="328"/>
      <c r="J166" s="231"/>
    </row>
    <row r="167" spans="1:10" ht="15.75" customHeight="1" x14ac:dyDescent="0.35">
      <c r="A167" s="41"/>
      <c r="C167" s="231"/>
      <c r="H167" s="328"/>
      <c r="I167" s="328"/>
      <c r="J167" s="231"/>
    </row>
    <row r="168" spans="1:10" ht="15.75" customHeight="1" x14ac:dyDescent="0.35">
      <c r="A168" s="41"/>
      <c r="C168" s="231"/>
      <c r="H168" s="328"/>
      <c r="I168" s="328"/>
      <c r="J168" s="231"/>
    </row>
    <row r="169" spans="1:10" ht="15.75" customHeight="1" x14ac:dyDescent="0.35">
      <c r="A169" s="41"/>
      <c r="C169" s="231"/>
      <c r="H169" s="328"/>
      <c r="I169" s="328"/>
      <c r="J169" s="231"/>
    </row>
    <row r="170" spans="1:10" ht="15.75" customHeight="1" x14ac:dyDescent="0.35">
      <c r="A170" s="41"/>
      <c r="C170" s="231"/>
      <c r="H170" s="328"/>
      <c r="I170" s="328"/>
      <c r="J170" s="231"/>
    </row>
    <row r="171" spans="1:10" ht="15.75" customHeight="1" x14ac:dyDescent="0.35">
      <c r="A171" s="41"/>
      <c r="C171" s="231"/>
      <c r="H171" s="328"/>
      <c r="I171" s="328"/>
      <c r="J171" s="231"/>
    </row>
    <row r="172" spans="1:10" ht="15.75" customHeight="1" x14ac:dyDescent="0.35">
      <c r="A172" s="41"/>
      <c r="C172" s="231"/>
      <c r="H172" s="328"/>
      <c r="I172" s="328"/>
      <c r="J172" s="231"/>
    </row>
    <row r="173" spans="1:10" ht="15.75" customHeight="1" x14ac:dyDescent="0.35">
      <c r="A173" s="41"/>
      <c r="C173" s="231"/>
      <c r="H173" s="328"/>
      <c r="I173" s="328"/>
      <c r="J173" s="231"/>
    </row>
    <row r="174" spans="1:10" ht="15.75" customHeight="1" x14ac:dyDescent="0.35">
      <c r="A174" s="41"/>
      <c r="C174" s="231"/>
      <c r="H174" s="328"/>
      <c r="I174" s="328"/>
      <c r="J174" s="231"/>
    </row>
    <row r="175" spans="1:10" ht="15.75" customHeight="1" x14ac:dyDescent="0.35">
      <c r="A175" s="41"/>
      <c r="C175" s="231"/>
      <c r="H175" s="328"/>
      <c r="I175" s="328"/>
      <c r="J175" s="231"/>
    </row>
    <row r="176" spans="1:10" ht="15.75" customHeight="1" x14ac:dyDescent="0.35">
      <c r="A176" s="41"/>
      <c r="C176" s="231"/>
      <c r="H176" s="328"/>
      <c r="I176" s="328"/>
      <c r="J176" s="231"/>
    </row>
    <row r="177" spans="1:10" ht="15.75" customHeight="1" x14ac:dyDescent="0.35">
      <c r="A177" s="41"/>
      <c r="C177" s="231"/>
      <c r="H177" s="328"/>
      <c r="I177" s="328"/>
      <c r="J177" s="231"/>
    </row>
    <row r="178" spans="1:10" ht="15.75" customHeight="1" x14ac:dyDescent="0.35">
      <c r="A178" s="41"/>
      <c r="C178" s="231"/>
      <c r="H178" s="328"/>
      <c r="I178" s="328"/>
      <c r="J178" s="231"/>
    </row>
    <row r="179" spans="1:10" ht="15.75" customHeight="1" x14ac:dyDescent="0.35">
      <c r="A179" s="41"/>
      <c r="C179" s="231"/>
      <c r="H179" s="328"/>
      <c r="I179" s="328"/>
      <c r="J179" s="231"/>
    </row>
    <row r="180" spans="1:10" ht="15.75" customHeight="1" x14ac:dyDescent="0.35">
      <c r="A180" s="41"/>
      <c r="C180" s="231"/>
      <c r="H180" s="328"/>
      <c r="I180" s="328"/>
      <c r="J180" s="231"/>
    </row>
    <row r="181" spans="1:10" ht="15.75" customHeight="1" x14ac:dyDescent="0.35">
      <c r="A181" s="41"/>
      <c r="C181" s="231"/>
      <c r="H181" s="328"/>
      <c r="I181" s="328"/>
      <c r="J181" s="231"/>
    </row>
    <row r="182" spans="1:10" ht="15.75" customHeight="1" x14ac:dyDescent="0.35">
      <c r="A182" s="41"/>
      <c r="C182" s="231"/>
      <c r="H182" s="328"/>
      <c r="I182" s="328"/>
      <c r="J182" s="231"/>
    </row>
    <row r="183" spans="1:10" ht="15.75" customHeight="1" x14ac:dyDescent="0.35">
      <c r="A183" s="41"/>
      <c r="C183" s="231"/>
      <c r="H183" s="328"/>
      <c r="I183" s="328"/>
      <c r="J183" s="231"/>
    </row>
    <row r="184" spans="1:10" ht="15.75" customHeight="1" x14ac:dyDescent="0.35">
      <c r="A184" s="41"/>
      <c r="C184" s="231"/>
      <c r="H184" s="328"/>
      <c r="I184" s="328"/>
      <c r="J184" s="231"/>
    </row>
    <row r="185" spans="1:10" ht="15.75" customHeight="1" x14ac:dyDescent="0.35">
      <c r="A185" s="41"/>
      <c r="C185" s="231"/>
      <c r="H185" s="328"/>
      <c r="I185" s="328"/>
      <c r="J185" s="231"/>
    </row>
    <row r="186" spans="1:10" ht="15.75" customHeight="1" x14ac:dyDescent="0.35">
      <c r="A186" s="41"/>
      <c r="C186" s="231"/>
      <c r="H186" s="328"/>
      <c r="I186" s="328"/>
      <c r="J186" s="231"/>
    </row>
    <row r="187" spans="1:10" ht="15.75" customHeight="1" x14ac:dyDescent="0.35">
      <c r="A187" s="41"/>
      <c r="C187" s="231"/>
      <c r="H187" s="328"/>
      <c r="I187" s="328"/>
      <c r="J187" s="231"/>
    </row>
    <row r="188" spans="1:10" ht="15.75" customHeight="1" x14ac:dyDescent="0.35">
      <c r="A188" s="41"/>
      <c r="C188" s="231"/>
      <c r="H188" s="328"/>
      <c r="I188" s="328"/>
      <c r="J188" s="231"/>
    </row>
    <row r="189" spans="1:10" ht="15.75" customHeight="1" x14ac:dyDescent="0.35">
      <c r="A189" s="41"/>
      <c r="C189" s="231"/>
      <c r="H189" s="328"/>
      <c r="I189" s="328"/>
      <c r="J189" s="231"/>
    </row>
    <row r="190" spans="1:10" ht="15.75" customHeight="1" x14ac:dyDescent="0.35">
      <c r="A190" s="41"/>
      <c r="C190" s="231"/>
      <c r="H190" s="328"/>
      <c r="I190" s="328"/>
      <c r="J190" s="231"/>
    </row>
    <row r="191" spans="1:10" ht="15.75" customHeight="1" x14ac:dyDescent="0.35">
      <c r="A191" s="41"/>
      <c r="C191" s="231"/>
      <c r="H191" s="328"/>
      <c r="I191" s="328"/>
      <c r="J191" s="231"/>
    </row>
    <row r="192" spans="1:10" ht="15.75" customHeight="1" x14ac:dyDescent="0.35">
      <c r="A192" s="41"/>
      <c r="C192" s="231"/>
      <c r="H192" s="328"/>
      <c r="I192" s="328"/>
      <c r="J192" s="231"/>
    </row>
    <row r="193" spans="1:10" ht="15.75" customHeight="1" x14ac:dyDescent="0.35">
      <c r="A193" s="41"/>
      <c r="C193" s="231"/>
      <c r="H193" s="328"/>
      <c r="I193" s="328"/>
      <c r="J193" s="231"/>
    </row>
    <row r="194" spans="1:10" ht="15.75" customHeight="1" x14ac:dyDescent="0.35">
      <c r="A194" s="41"/>
      <c r="C194" s="231"/>
      <c r="H194" s="328"/>
      <c r="I194" s="328"/>
      <c r="J194" s="231"/>
    </row>
    <row r="195" spans="1:10" ht="15.75" customHeight="1" x14ac:dyDescent="0.35">
      <c r="A195" s="41"/>
      <c r="C195" s="231"/>
      <c r="H195" s="328"/>
      <c r="I195" s="328"/>
      <c r="J195" s="231"/>
    </row>
    <row r="196" spans="1:10" ht="15.75" customHeight="1" x14ac:dyDescent="0.35">
      <c r="A196" s="41"/>
      <c r="C196" s="231"/>
      <c r="H196" s="328"/>
      <c r="I196" s="328"/>
      <c r="J196" s="231"/>
    </row>
    <row r="197" spans="1:10" ht="15.75" customHeight="1" x14ac:dyDescent="0.35">
      <c r="A197" s="41"/>
      <c r="C197" s="231"/>
      <c r="H197" s="328"/>
      <c r="I197" s="328"/>
      <c r="J197" s="231"/>
    </row>
    <row r="198" spans="1:10" ht="15.75" customHeight="1" x14ac:dyDescent="0.35">
      <c r="A198" s="41"/>
      <c r="C198" s="231"/>
      <c r="H198" s="328"/>
      <c r="I198" s="328"/>
      <c r="J198" s="231"/>
    </row>
    <row r="199" spans="1:10" ht="15.75" customHeight="1" x14ac:dyDescent="0.35">
      <c r="A199" s="41"/>
      <c r="C199" s="231"/>
      <c r="H199" s="328"/>
      <c r="I199" s="328"/>
      <c r="J199" s="231"/>
    </row>
    <row r="200" spans="1:10" ht="15.75" customHeight="1" x14ac:dyDescent="0.35">
      <c r="A200" s="41"/>
      <c r="C200" s="231"/>
      <c r="H200" s="328"/>
      <c r="I200" s="328"/>
      <c r="J200" s="231"/>
    </row>
    <row r="201" spans="1:10" ht="15.75" customHeight="1" x14ac:dyDescent="0.35">
      <c r="A201" s="41"/>
      <c r="C201" s="231"/>
      <c r="H201" s="328"/>
      <c r="I201" s="328"/>
      <c r="J201" s="231"/>
    </row>
    <row r="202" spans="1:10" ht="15.75" customHeight="1" x14ac:dyDescent="0.35">
      <c r="A202" s="41"/>
      <c r="C202" s="231"/>
      <c r="H202" s="328"/>
      <c r="I202" s="328"/>
      <c r="J202" s="231"/>
    </row>
    <row r="203" spans="1:10" ht="15.75" customHeight="1" x14ac:dyDescent="0.35">
      <c r="A203" s="41"/>
      <c r="C203" s="231"/>
      <c r="H203" s="328"/>
      <c r="I203" s="328"/>
      <c r="J203" s="231"/>
    </row>
    <row r="204" spans="1:10" ht="15.75" customHeight="1" x14ac:dyDescent="0.35">
      <c r="A204" s="41"/>
      <c r="C204" s="231"/>
      <c r="H204" s="328"/>
      <c r="I204" s="328"/>
      <c r="J204" s="231"/>
    </row>
    <row r="205" spans="1:10" ht="15.75" customHeight="1" x14ac:dyDescent="0.35">
      <c r="A205" s="41"/>
      <c r="C205" s="231"/>
      <c r="H205" s="328"/>
      <c r="I205" s="328"/>
      <c r="J205" s="231"/>
    </row>
    <row r="206" spans="1:10" ht="15.75" customHeight="1" x14ac:dyDescent="0.35">
      <c r="A206" s="41"/>
      <c r="C206" s="231"/>
      <c r="H206" s="328"/>
      <c r="I206" s="328"/>
      <c r="J206" s="231"/>
    </row>
    <row r="207" spans="1:10" ht="15.75" customHeight="1" x14ac:dyDescent="0.35">
      <c r="A207" s="41"/>
      <c r="C207" s="231"/>
      <c r="H207" s="328"/>
      <c r="I207" s="328"/>
      <c r="J207" s="231"/>
    </row>
    <row r="208" spans="1:10" ht="15.75" customHeight="1" x14ac:dyDescent="0.35">
      <c r="A208" s="41"/>
      <c r="C208" s="231"/>
      <c r="H208" s="328"/>
      <c r="I208" s="328"/>
      <c r="J208" s="231"/>
    </row>
    <row r="209" spans="1:10" ht="15.75" customHeight="1" x14ac:dyDescent="0.35">
      <c r="A209" s="41"/>
      <c r="C209" s="231"/>
      <c r="H209" s="328"/>
      <c r="I209" s="328"/>
      <c r="J209" s="231"/>
    </row>
    <row r="210" spans="1:10" ht="15.75" customHeight="1" x14ac:dyDescent="0.35">
      <c r="A210" s="41"/>
      <c r="C210" s="231"/>
      <c r="H210" s="328"/>
      <c r="I210" s="328"/>
      <c r="J210" s="231"/>
    </row>
    <row r="211" spans="1:10" ht="15.75" customHeight="1" x14ac:dyDescent="0.35">
      <c r="A211" s="41"/>
      <c r="C211" s="231"/>
      <c r="H211" s="328"/>
      <c r="I211" s="328"/>
      <c r="J211" s="231"/>
    </row>
    <row r="212" spans="1:10" ht="15.75" customHeight="1" x14ac:dyDescent="0.35">
      <c r="A212" s="41"/>
      <c r="C212" s="231"/>
      <c r="H212" s="328"/>
      <c r="I212" s="328"/>
      <c r="J212" s="231"/>
    </row>
    <row r="213" spans="1:10" ht="15.75" customHeight="1" x14ac:dyDescent="0.35">
      <c r="A213" s="41"/>
      <c r="C213" s="231"/>
      <c r="H213" s="328"/>
      <c r="I213" s="328"/>
      <c r="J213" s="231"/>
    </row>
    <row r="214" spans="1:10" ht="15.75" customHeight="1" x14ac:dyDescent="0.35">
      <c r="A214" s="41"/>
      <c r="C214" s="231"/>
      <c r="H214" s="328"/>
      <c r="I214" s="328"/>
      <c r="J214" s="231"/>
    </row>
    <row r="215" spans="1:10" ht="15.75" customHeight="1" x14ac:dyDescent="0.35">
      <c r="A215" s="41"/>
      <c r="C215" s="231"/>
      <c r="H215" s="328"/>
      <c r="I215" s="328"/>
      <c r="J215" s="231"/>
    </row>
    <row r="216" spans="1:10" ht="15.75" customHeight="1" x14ac:dyDescent="0.35">
      <c r="A216" s="41"/>
      <c r="C216" s="231"/>
      <c r="H216" s="328"/>
      <c r="I216" s="328"/>
      <c r="J216" s="231"/>
    </row>
    <row r="217" spans="1:10" ht="15.75" customHeight="1" x14ac:dyDescent="0.35">
      <c r="A217" s="41"/>
      <c r="C217" s="231"/>
      <c r="H217" s="328"/>
      <c r="I217" s="328"/>
      <c r="J217" s="231"/>
    </row>
    <row r="218" spans="1:10" ht="15.75" customHeight="1" x14ac:dyDescent="0.35">
      <c r="A218" s="41"/>
      <c r="C218" s="231"/>
      <c r="H218" s="328"/>
      <c r="I218" s="328"/>
      <c r="J218" s="231"/>
    </row>
    <row r="219" spans="1:10" ht="15.75" customHeight="1" x14ac:dyDescent="0.35">
      <c r="A219" s="41"/>
      <c r="C219" s="231"/>
      <c r="H219" s="328"/>
      <c r="I219" s="328"/>
      <c r="J219" s="231"/>
    </row>
    <row r="220" spans="1:10" ht="15.75" customHeight="1" x14ac:dyDescent="0.35">
      <c r="A220" s="41"/>
      <c r="C220" s="231"/>
      <c r="H220" s="328"/>
      <c r="I220" s="328"/>
      <c r="J220" s="231"/>
    </row>
    <row r="221" spans="1:10" ht="15.75" customHeight="1" x14ac:dyDescent="0.35">
      <c r="A221" s="41"/>
      <c r="C221" s="231"/>
      <c r="H221" s="328"/>
      <c r="I221" s="328"/>
      <c r="J221" s="231"/>
    </row>
    <row r="222" spans="1:10" ht="15.75" customHeight="1" x14ac:dyDescent="0.35">
      <c r="A222" s="41"/>
      <c r="C222" s="231"/>
      <c r="H222" s="328"/>
      <c r="I222" s="328"/>
      <c r="J222" s="231"/>
    </row>
    <row r="223" spans="1:10" ht="15.75" customHeight="1" x14ac:dyDescent="0.35">
      <c r="A223" s="41"/>
      <c r="C223" s="231"/>
      <c r="H223" s="328"/>
      <c r="I223" s="328"/>
      <c r="J223" s="231"/>
    </row>
    <row r="224" spans="1:10" ht="15.75" customHeight="1" x14ac:dyDescent="0.35">
      <c r="A224" s="41"/>
      <c r="C224" s="231"/>
      <c r="H224" s="328"/>
      <c r="I224" s="328"/>
      <c r="J224" s="231"/>
    </row>
    <row r="225" spans="1:10" ht="15.75" customHeight="1" x14ac:dyDescent="0.35">
      <c r="A225" s="41"/>
      <c r="C225" s="231"/>
      <c r="H225" s="328"/>
      <c r="I225" s="328"/>
      <c r="J225" s="231"/>
    </row>
    <row r="226" spans="1:10" ht="15.75" customHeight="1" x14ac:dyDescent="0.35">
      <c r="A226" s="41"/>
      <c r="C226" s="231"/>
      <c r="H226" s="328"/>
      <c r="I226" s="328"/>
      <c r="J226" s="231"/>
    </row>
    <row r="227" spans="1:10" ht="15.75" customHeight="1" x14ac:dyDescent="0.35">
      <c r="A227" s="41"/>
      <c r="C227" s="231"/>
      <c r="H227" s="328"/>
      <c r="I227" s="328"/>
      <c r="J227" s="231"/>
    </row>
    <row r="228" spans="1:10" ht="15.75" customHeight="1" x14ac:dyDescent="0.35">
      <c r="A228" s="41"/>
      <c r="C228" s="231"/>
      <c r="H228" s="328"/>
      <c r="I228" s="328"/>
      <c r="J228" s="231"/>
    </row>
    <row r="229" spans="1:10" ht="15.75" customHeight="1" x14ac:dyDescent="0.35">
      <c r="A229" s="41"/>
      <c r="C229" s="231"/>
      <c r="H229" s="328"/>
      <c r="I229" s="328"/>
      <c r="J229" s="231"/>
    </row>
    <row r="230" spans="1:10" ht="15.75" customHeight="1" x14ac:dyDescent="0.35">
      <c r="A230" s="41"/>
      <c r="C230" s="231"/>
      <c r="H230" s="328"/>
      <c r="I230" s="328"/>
      <c r="J230" s="231"/>
    </row>
    <row r="231" spans="1:10" ht="15.75" customHeight="1" x14ac:dyDescent="0.35">
      <c r="A231" s="41"/>
      <c r="C231" s="231"/>
      <c r="H231" s="328"/>
      <c r="I231" s="328"/>
      <c r="J231" s="231"/>
    </row>
    <row r="232" spans="1:10" ht="15.75" customHeight="1" x14ac:dyDescent="0.35">
      <c r="A232" s="41"/>
      <c r="C232" s="231"/>
      <c r="H232" s="328"/>
      <c r="I232" s="328"/>
      <c r="J232" s="231"/>
    </row>
    <row r="233" spans="1:10" ht="15.75" customHeight="1" x14ac:dyDescent="0.35">
      <c r="A233" s="41"/>
      <c r="C233" s="231"/>
      <c r="H233" s="328"/>
      <c r="I233" s="328"/>
      <c r="J233" s="231"/>
    </row>
    <row r="234" spans="1:10" ht="15.75" customHeight="1" x14ac:dyDescent="0.35">
      <c r="A234" s="41"/>
      <c r="C234" s="231"/>
      <c r="H234" s="328"/>
      <c r="I234" s="328"/>
      <c r="J234" s="231"/>
    </row>
    <row r="235" spans="1:10" ht="15.75" customHeight="1" x14ac:dyDescent="0.35">
      <c r="A235" s="41"/>
      <c r="C235" s="231"/>
      <c r="H235" s="328"/>
      <c r="I235" s="328"/>
      <c r="J235" s="231"/>
    </row>
    <row r="236" spans="1:10" ht="15.75" customHeight="1" x14ac:dyDescent="0.35">
      <c r="A236" s="41"/>
      <c r="C236" s="231"/>
      <c r="H236" s="328"/>
      <c r="I236" s="328"/>
      <c r="J236" s="231"/>
    </row>
    <row r="237" spans="1:10" ht="15.75" customHeight="1" x14ac:dyDescent="0.35">
      <c r="A237" s="41"/>
      <c r="C237" s="231"/>
      <c r="H237" s="328"/>
      <c r="I237" s="328"/>
      <c r="J237" s="231"/>
    </row>
    <row r="238" spans="1:10" ht="15.75" customHeight="1" x14ac:dyDescent="0.35">
      <c r="A238" s="41"/>
      <c r="C238" s="231"/>
      <c r="H238" s="328"/>
      <c r="I238" s="328"/>
      <c r="J238" s="231"/>
    </row>
    <row r="239" spans="1:10" ht="15.75" customHeight="1" x14ac:dyDescent="0.35">
      <c r="A239" s="41"/>
      <c r="C239" s="231"/>
      <c r="H239" s="328"/>
      <c r="I239" s="328"/>
      <c r="J239" s="231"/>
    </row>
    <row r="240" spans="1:10" ht="15.75" customHeight="1" x14ac:dyDescent="0.35">
      <c r="A240" s="41"/>
      <c r="C240" s="231"/>
      <c r="H240" s="328"/>
      <c r="I240" s="328"/>
      <c r="J240" s="231"/>
    </row>
    <row r="241" spans="1:10" ht="15.75" customHeight="1" x14ac:dyDescent="0.35">
      <c r="A241" s="41"/>
      <c r="C241" s="231"/>
      <c r="H241" s="328"/>
      <c r="I241" s="328"/>
      <c r="J241" s="231"/>
    </row>
    <row r="242" spans="1:10" ht="15.75" customHeight="1" x14ac:dyDescent="0.35">
      <c r="A242" s="41"/>
      <c r="C242" s="231"/>
      <c r="H242" s="328"/>
      <c r="I242" s="328"/>
      <c r="J242" s="231"/>
    </row>
    <row r="243" spans="1:10" ht="15.75" customHeight="1" x14ac:dyDescent="0.35">
      <c r="A243" s="41"/>
      <c r="C243" s="231"/>
      <c r="H243" s="328"/>
      <c r="I243" s="328"/>
      <c r="J243" s="231"/>
    </row>
    <row r="244" spans="1:10" ht="15.75" customHeight="1" x14ac:dyDescent="0.35">
      <c r="A244" s="41"/>
      <c r="C244" s="231"/>
      <c r="H244" s="328"/>
      <c r="I244" s="328"/>
      <c r="J244" s="231"/>
    </row>
    <row r="245" spans="1:10" ht="15.75" customHeight="1" x14ac:dyDescent="0.35">
      <c r="A245" s="41"/>
      <c r="C245" s="231"/>
      <c r="H245" s="328"/>
      <c r="I245" s="328"/>
      <c r="J245" s="231"/>
    </row>
    <row r="246" spans="1:10" ht="15.75" customHeight="1" x14ac:dyDescent="0.35">
      <c r="A246" s="41"/>
      <c r="C246" s="231"/>
      <c r="H246" s="328"/>
      <c r="I246" s="328"/>
      <c r="J246" s="231"/>
    </row>
    <row r="247" spans="1:10" ht="15.75" customHeight="1" x14ac:dyDescent="0.35">
      <c r="A247" s="41"/>
      <c r="C247" s="231"/>
      <c r="H247" s="328"/>
      <c r="I247" s="328"/>
      <c r="J247" s="231"/>
    </row>
    <row r="248" spans="1:10" ht="15.75" customHeight="1" x14ac:dyDescent="0.35">
      <c r="A248" s="41"/>
      <c r="C248" s="231"/>
      <c r="H248" s="328"/>
      <c r="I248" s="328"/>
      <c r="J248" s="231"/>
    </row>
    <row r="249" spans="1:10" ht="15.75" customHeight="1" x14ac:dyDescent="0.35">
      <c r="A249" s="41"/>
      <c r="C249" s="231"/>
      <c r="H249" s="328"/>
      <c r="I249" s="328"/>
      <c r="J249" s="231"/>
    </row>
    <row r="250" spans="1:10" ht="15.75" customHeight="1" x14ac:dyDescent="0.35">
      <c r="A250" s="41"/>
      <c r="C250" s="231"/>
      <c r="H250" s="328"/>
      <c r="I250" s="328"/>
      <c r="J250" s="231"/>
    </row>
    <row r="251" spans="1:10" ht="15.75" customHeight="1" x14ac:dyDescent="0.35">
      <c r="A251" s="41"/>
      <c r="C251" s="231"/>
      <c r="H251" s="328"/>
      <c r="I251" s="328"/>
      <c r="J251" s="231"/>
    </row>
    <row r="252" spans="1:10" ht="15.75" customHeight="1" x14ac:dyDescent="0.35">
      <c r="A252" s="41"/>
      <c r="C252" s="231"/>
      <c r="H252" s="328"/>
      <c r="I252" s="328"/>
      <c r="J252" s="231"/>
    </row>
    <row r="253" spans="1:10" ht="15.75" customHeight="1" x14ac:dyDescent="0.35">
      <c r="A253" s="41"/>
      <c r="C253" s="231"/>
      <c r="H253" s="328"/>
      <c r="I253" s="328"/>
      <c r="J253" s="231"/>
    </row>
    <row r="254" spans="1:10" ht="15.75" customHeight="1" x14ac:dyDescent="0.35">
      <c r="A254" s="41"/>
      <c r="C254" s="231"/>
      <c r="H254" s="328"/>
      <c r="I254" s="328"/>
      <c r="J254" s="231"/>
    </row>
    <row r="255" spans="1:10" ht="15.75" customHeight="1" x14ac:dyDescent="0.35">
      <c r="A255" s="41"/>
      <c r="C255" s="231"/>
      <c r="H255" s="328"/>
      <c r="I255" s="328"/>
      <c r="J255" s="231"/>
    </row>
    <row r="256" spans="1:10" ht="15.75" customHeight="1" x14ac:dyDescent="0.35">
      <c r="A256" s="41"/>
      <c r="C256" s="231"/>
      <c r="H256" s="328"/>
      <c r="I256" s="328"/>
      <c r="J256" s="231"/>
    </row>
    <row r="257" spans="1:10" ht="15.75" customHeight="1" x14ac:dyDescent="0.35">
      <c r="A257" s="41"/>
      <c r="C257" s="231"/>
      <c r="H257" s="328"/>
      <c r="I257" s="328"/>
      <c r="J257" s="231"/>
    </row>
    <row r="258" spans="1:10" ht="15.75" customHeight="1" x14ac:dyDescent="0.35">
      <c r="A258" s="41"/>
      <c r="C258" s="231"/>
      <c r="H258" s="328"/>
      <c r="I258" s="328"/>
      <c r="J258" s="231"/>
    </row>
    <row r="259" spans="1:10" ht="15.75" customHeight="1" x14ac:dyDescent="0.35">
      <c r="A259" s="41"/>
      <c r="C259" s="231"/>
      <c r="H259" s="328"/>
      <c r="I259" s="328"/>
      <c r="J259" s="231"/>
    </row>
    <row r="260" spans="1:10" ht="15.75" customHeight="1" x14ac:dyDescent="0.35">
      <c r="A260" s="41"/>
      <c r="C260" s="231"/>
      <c r="H260" s="328"/>
      <c r="I260" s="328"/>
      <c r="J260" s="231"/>
    </row>
    <row r="261" spans="1:10" ht="15.75" customHeight="1" x14ac:dyDescent="0.35">
      <c r="A261" s="41"/>
      <c r="C261" s="231"/>
      <c r="H261" s="328"/>
      <c r="I261" s="328"/>
      <c r="J261" s="231"/>
    </row>
    <row r="262" spans="1:10" ht="15.75" customHeight="1" x14ac:dyDescent="0.35">
      <c r="A262" s="41"/>
      <c r="C262" s="231"/>
      <c r="H262" s="328"/>
      <c r="I262" s="328"/>
      <c r="J262" s="231"/>
    </row>
    <row r="263" spans="1:10" ht="15.75" customHeight="1" x14ac:dyDescent="0.35">
      <c r="A263" s="41"/>
      <c r="C263" s="231"/>
      <c r="H263" s="328"/>
      <c r="I263" s="328"/>
      <c r="J263" s="231"/>
    </row>
    <row r="264" spans="1:10" ht="15.75" customHeight="1" x14ac:dyDescent="0.35">
      <c r="A264" s="41"/>
      <c r="C264" s="231"/>
      <c r="H264" s="328"/>
      <c r="I264" s="328"/>
      <c r="J264" s="231"/>
    </row>
    <row r="265" spans="1:10" ht="15.75" customHeight="1" x14ac:dyDescent="0.35">
      <c r="A265" s="41"/>
      <c r="C265" s="231"/>
      <c r="H265" s="328"/>
      <c r="I265" s="328"/>
      <c r="J265" s="231"/>
    </row>
    <row r="266" spans="1:10" ht="15.75" customHeight="1" x14ac:dyDescent="0.35">
      <c r="A266" s="41"/>
      <c r="C266" s="231"/>
      <c r="H266" s="328"/>
      <c r="I266" s="328"/>
      <c r="J266" s="231"/>
    </row>
    <row r="267" spans="1:10" ht="15.75" customHeight="1" x14ac:dyDescent="0.35">
      <c r="A267" s="41"/>
      <c r="C267" s="231"/>
      <c r="H267" s="328"/>
      <c r="I267" s="328"/>
      <c r="J267" s="231"/>
    </row>
    <row r="268" spans="1:10" ht="15.75" customHeight="1" x14ac:dyDescent="0.35">
      <c r="A268" s="41"/>
      <c r="C268" s="231"/>
      <c r="H268" s="328"/>
      <c r="I268" s="328"/>
      <c r="J268" s="231"/>
    </row>
    <row r="269" spans="1:10" ht="15.75" customHeight="1" x14ac:dyDescent="0.35">
      <c r="A269" s="41"/>
      <c r="C269" s="231"/>
      <c r="H269" s="328"/>
      <c r="I269" s="328"/>
      <c r="J269" s="231"/>
    </row>
    <row r="270" spans="1:10" ht="15.75" customHeight="1" x14ac:dyDescent="0.35">
      <c r="A270" s="41"/>
      <c r="C270" s="231"/>
      <c r="H270" s="328"/>
      <c r="I270" s="328"/>
      <c r="J270" s="231"/>
    </row>
    <row r="271" spans="1:10" ht="15.75" customHeight="1" x14ac:dyDescent="0.35">
      <c r="A271" s="41"/>
      <c r="C271" s="231"/>
      <c r="H271" s="328"/>
      <c r="I271" s="328"/>
      <c r="J271" s="231"/>
    </row>
    <row r="272" spans="1:10" ht="15.75" customHeight="1" x14ac:dyDescent="0.35">
      <c r="A272" s="41"/>
      <c r="C272" s="231"/>
      <c r="H272" s="328"/>
      <c r="I272" s="328"/>
      <c r="J272" s="231"/>
    </row>
    <row r="273" spans="1:10" ht="15.75" customHeight="1" x14ac:dyDescent="0.35">
      <c r="A273" s="41"/>
      <c r="C273" s="231"/>
      <c r="H273" s="328"/>
      <c r="I273" s="328"/>
      <c r="J273" s="231"/>
    </row>
    <row r="274" spans="1:10" ht="15.75" customHeight="1" x14ac:dyDescent="0.35">
      <c r="A274" s="41"/>
      <c r="C274" s="231"/>
      <c r="H274" s="328"/>
      <c r="I274" s="328"/>
      <c r="J274" s="231"/>
    </row>
    <row r="275" spans="1:10" ht="15.75" customHeight="1" x14ac:dyDescent="0.35">
      <c r="A275" s="41"/>
      <c r="C275" s="231"/>
      <c r="H275" s="328"/>
      <c r="I275" s="328"/>
      <c r="J275" s="231"/>
    </row>
    <row r="276" spans="1:10" ht="15.75" customHeight="1" x14ac:dyDescent="0.35">
      <c r="A276" s="41"/>
      <c r="C276" s="231"/>
      <c r="H276" s="328"/>
      <c r="I276" s="328"/>
      <c r="J276" s="231"/>
    </row>
    <row r="277" spans="1:10" ht="15.75" customHeight="1" x14ac:dyDescent="0.35">
      <c r="A277" s="41"/>
      <c r="C277" s="231"/>
      <c r="H277" s="328"/>
      <c r="I277" s="328"/>
      <c r="J277" s="231"/>
    </row>
    <row r="278" spans="1:10" ht="15.75" customHeight="1" x14ac:dyDescent="0.35">
      <c r="A278" s="41"/>
      <c r="C278" s="231"/>
      <c r="H278" s="328"/>
      <c r="I278" s="328"/>
      <c r="J278" s="231"/>
    </row>
    <row r="279" spans="1:10" ht="15.75" customHeight="1" x14ac:dyDescent="0.35">
      <c r="A279" s="41"/>
      <c r="C279" s="231"/>
      <c r="H279" s="328"/>
      <c r="I279" s="328"/>
      <c r="J279" s="231"/>
    </row>
    <row r="280" spans="1:10" ht="15.75" customHeight="1" x14ac:dyDescent="0.35">
      <c r="A280" s="41"/>
      <c r="C280" s="231"/>
      <c r="H280" s="328"/>
      <c r="I280" s="328"/>
      <c r="J280" s="231"/>
    </row>
    <row r="281" spans="1:10" ht="15.75" customHeight="1" x14ac:dyDescent="0.35">
      <c r="A281" s="41"/>
      <c r="C281" s="231"/>
      <c r="H281" s="328"/>
      <c r="I281" s="328"/>
      <c r="J281" s="231"/>
    </row>
    <row r="282" spans="1:10" ht="15.75" customHeight="1" x14ac:dyDescent="0.35">
      <c r="A282" s="41"/>
      <c r="C282" s="231"/>
      <c r="H282" s="328"/>
      <c r="I282" s="328"/>
      <c r="J282" s="231"/>
    </row>
    <row r="283" spans="1:10" ht="15.75" customHeight="1" x14ac:dyDescent="0.35">
      <c r="A283" s="41"/>
      <c r="C283" s="231"/>
      <c r="H283" s="328"/>
      <c r="I283" s="328"/>
      <c r="J283" s="231"/>
    </row>
    <row r="284" spans="1:10" ht="15.75" customHeight="1" x14ac:dyDescent="0.35">
      <c r="A284" s="41"/>
      <c r="C284" s="231"/>
      <c r="H284" s="328"/>
      <c r="I284" s="328"/>
      <c r="J284" s="231"/>
    </row>
    <row r="285" spans="1:10" ht="15.75" customHeight="1" x14ac:dyDescent="0.35">
      <c r="J285" s="73"/>
    </row>
  </sheetData>
  <mergeCells count="4">
    <mergeCell ref="B1:M1"/>
    <mergeCell ref="B2:M2"/>
    <mergeCell ref="B3:M3"/>
    <mergeCell ref="A70:F70"/>
  </mergeCells>
  <conditionalFormatting sqref="F70">
    <cfRule type="colorScale" priority="2">
      <colorScale>
        <cfvo type="min"/>
        <cfvo type="max"/>
        <color rgb="FF63BE7B"/>
        <color rgb="FFFFEF9C"/>
      </colorScale>
    </cfRule>
  </conditionalFormatting>
  <conditionalFormatting sqref="H70">
    <cfRule type="colorScale" priority="1">
      <colorScale>
        <cfvo type="min"/>
        <cfvo type="percentile" val="50"/>
        <cfvo type="max"/>
        <color rgb="FFF8696B"/>
        <color rgb="FFFFEB84"/>
        <color rgb="FF63BE7B"/>
      </colorScale>
    </cfRule>
  </conditionalFormatting>
  <dataValidations count="3">
    <dataValidation type="list" allowBlank="1" showErrorMessage="1" sqref="E7:E17 E19:E34 E36:E69" xr:uid="{00000000-0002-0000-0800-000000000000}">
      <formula1>"Barang,Jasa Konsultansi,Jasa Lain,Pekerjaan Konstruksi"</formula1>
    </dataValidation>
    <dataValidation type="list" allowBlank="1" showErrorMessage="1" sqref="F7:F17 F19:F34 F36:F39 F41:F69" xr:uid="{00000000-0002-0000-0800-000001000000}">
      <formula1>"Pengadaan/Transaksi Langsung,Tender/Seleksi Umum,Tender/Seleksi Terbatas,Penunjukan Langsung,Penetapan Langsung"</formula1>
    </dataValidation>
    <dataValidation type="list" allowBlank="1" showErrorMessage="1" sqref="F40" xr:uid="{50B80D06-89C3-4C67-8130-516C1FDCA99D}">
      <formula1>"Pengadaan Langsung,Tender/Seleksi Umum,Tender/Seleksi Terbatas,Penunjukan Langsung,Penetapan Langsung"</formula1>
    </dataValidation>
  </dataValidations>
  <pageMargins left="0.70866141732283472" right="0.70866141732283472" top="0.74803149606299213" bottom="0.74803149606299213" header="0" footer="0"/>
  <pageSetup paperSize="9" scale="22"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N237"/>
  <sheetViews>
    <sheetView workbookViewId="0"/>
  </sheetViews>
  <sheetFormatPr defaultColWidth="14.453125" defaultRowHeight="15" customHeight="1" x14ac:dyDescent="0.35"/>
  <cols>
    <col min="1" max="1" width="8.81640625" customWidth="1"/>
    <col min="2" max="2" width="20.7265625" customWidth="1"/>
    <col min="3" max="3" width="42" customWidth="1"/>
    <col min="4" max="4" width="34.1796875" customWidth="1"/>
    <col min="5" max="5" width="25.26953125" customWidth="1"/>
    <col min="6" max="6" width="27.1796875" customWidth="1"/>
    <col min="7" max="7" width="31.7265625" customWidth="1"/>
    <col min="8" max="8" width="30" customWidth="1"/>
    <col min="9" max="10" width="17" customWidth="1"/>
    <col min="11" max="11" width="15.7265625" customWidth="1"/>
    <col min="12" max="14" width="17" customWidth="1"/>
  </cols>
  <sheetData>
    <row r="1" spans="1:14" ht="14.5" x14ac:dyDescent="0.35">
      <c r="A1" s="1"/>
      <c r="B1" s="740" t="s">
        <v>635</v>
      </c>
      <c r="C1" s="741"/>
      <c r="D1" s="741"/>
      <c r="E1" s="741"/>
      <c r="F1" s="741"/>
      <c r="G1" s="741"/>
      <c r="H1" s="741"/>
      <c r="I1" s="741"/>
      <c r="J1" s="741"/>
      <c r="K1" s="741"/>
      <c r="L1" s="741"/>
      <c r="M1" s="741"/>
      <c r="N1" s="741"/>
    </row>
    <row r="2" spans="1:14" ht="14.5" x14ac:dyDescent="0.35">
      <c r="A2" s="1"/>
      <c r="B2" s="742" t="s">
        <v>2</v>
      </c>
      <c r="C2" s="741"/>
      <c r="D2" s="741"/>
      <c r="E2" s="741"/>
      <c r="F2" s="741"/>
      <c r="G2" s="741"/>
      <c r="H2" s="741"/>
      <c r="I2" s="741"/>
      <c r="J2" s="741"/>
      <c r="K2" s="741"/>
      <c r="L2" s="741"/>
      <c r="M2" s="741"/>
      <c r="N2" s="741"/>
    </row>
    <row r="3" spans="1:14" ht="14.5" x14ac:dyDescent="0.35">
      <c r="A3" s="1"/>
      <c r="B3" s="743" t="str">
        <f>'Contoh Pengisian'!B3:M3</f>
        <v>TAHUN 2023</v>
      </c>
      <c r="C3" s="741"/>
      <c r="D3" s="741"/>
      <c r="E3" s="741"/>
      <c r="F3" s="741"/>
      <c r="G3" s="741"/>
      <c r="H3" s="741"/>
      <c r="I3" s="741"/>
      <c r="J3" s="741"/>
      <c r="K3" s="741"/>
      <c r="L3" s="741"/>
      <c r="M3" s="741"/>
      <c r="N3" s="741"/>
    </row>
    <row r="4" spans="1:14" ht="14.5" x14ac:dyDescent="0.35">
      <c r="A4" s="1"/>
      <c r="B4" s="4"/>
      <c r="C4" s="4"/>
      <c r="D4" s="4"/>
      <c r="E4" s="4"/>
      <c r="F4" s="4"/>
      <c r="G4" s="4"/>
      <c r="H4" s="4"/>
      <c r="I4" s="4"/>
      <c r="J4" s="4"/>
      <c r="K4" s="4"/>
      <c r="L4" s="4"/>
      <c r="M4" s="4"/>
      <c r="N4" s="4"/>
    </row>
    <row r="5" spans="1:14" ht="39.75" customHeight="1" x14ac:dyDescent="0.35">
      <c r="A5" s="233" t="s">
        <v>6</v>
      </c>
      <c r="B5" s="233" t="s">
        <v>636</v>
      </c>
      <c r="C5" s="233" t="s">
        <v>637</v>
      </c>
      <c r="D5" s="234" t="s">
        <v>638</v>
      </c>
      <c r="E5" s="233" t="s">
        <v>639</v>
      </c>
      <c r="F5" s="11" t="s">
        <v>640</v>
      </c>
      <c r="G5" s="11" t="s">
        <v>641</v>
      </c>
      <c r="H5" s="9" t="s">
        <v>642</v>
      </c>
      <c r="I5" s="10"/>
      <c r="J5" s="10"/>
      <c r="K5" s="11"/>
      <c r="L5" s="11"/>
      <c r="M5" s="11"/>
      <c r="N5" s="9"/>
    </row>
    <row r="6" spans="1:14" ht="14.5" x14ac:dyDescent="0.35">
      <c r="A6" s="132">
        <v>1</v>
      </c>
      <c r="B6" s="235" t="s">
        <v>48</v>
      </c>
      <c r="C6" s="236" t="s">
        <v>643</v>
      </c>
      <c r="D6" s="237" t="e">
        <f>'[1]OM TE'!G241</f>
        <v>#REF!</v>
      </c>
      <c r="E6" s="238" t="e">
        <f>SUM(D6:D8)</f>
        <v>#REF!</v>
      </c>
      <c r="F6" s="121" t="e">
        <f>#REF!</f>
        <v>#REF!</v>
      </c>
      <c r="G6" s="1"/>
      <c r="H6" s="802" t="e">
        <f>SUM(F6:F7)+SUM(G6:G7)+G8</f>
        <v>#REF!</v>
      </c>
      <c r="I6" s="239"/>
      <c r="J6" s="239"/>
      <c r="K6" s="56"/>
      <c r="L6" s="240"/>
      <c r="M6" s="240"/>
      <c r="N6" s="241"/>
    </row>
    <row r="7" spans="1:14" ht="14.5" x14ac:dyDescent="0.35">
      <c r="A7" s="132"/>
      <c r="B7" s="235"/>
      <c r="C7" s="236" t="s">
        <v>644</v>
      </c>
      <c r="D7" s="237" t="e">
        <f>'[1]OM TE'!G241</f>
        <v>#REF!</v>
      </c>
      <c r="E7" s="242"/>
      <c r="F7" s="121">
        <v>7</v>
      </c>
      <c r="G7" s="121" t="e">
        <f>#REF!-F6-F7</f>
        <v>#REF!</v>
      </c>
      <c r="H7" s="803"/>
      <c r="I7" s="239"/>
      <c r="J7" s="239"/>
      <c r="K7" s="56"/>
      <c r="L7" s="240"/>
      <c r="M7" s="240"/>
      <c r="N7" s="241"/>
    </row>
    <row r="8" spans="1:14" ht="14.5" x14ac:dyDescent="0.35">
      <c r="A8" s="132"/>
      <c r="B8" s="235"/>
      <c r="C8" s="243" t="s">
        <v>645</v>
      </c>
      <c r="D8" s="244">
        <f>TIC!G13</f>
        <v>14539864000</v>
      </c>
      <c r="E8" s="198"/>
      <c r="F8" s="121"/>
      <c r="G8" s="121" t="e">
        <f>#REF!</f>
        <v>#REF!</v>
      </c>
      <c r="H8" s="801"/>
      <c r="I8" s="239"/>
      <c r="J8" s="239"/>
      <c r="K8" s="56"/>
      <c r="L8" s="240"/>
      <c r="M8" s="240"/>
      <c r="N8" s="241"/>
    </row>
    <row r="9" spans="1:14" ht="14.5" x14ac:dyDescent="0.35">
      <c r="A9" s="132">
        <v>2</v>
      </c>
      <c r="B9" s="235" t="s">
        <v>646</v>
      </c>
      <c r="C9" s="236" t="s">
        <v>53</v>
      </c>
      <c r="D9" s="237">
        <f>'IT Planning'!H68</f>
        <v>92509799266.508118</v>
      </c>
      <c r="E9" s="800" t="e">
        <f>SUM(D9:D10)</f>
        <v>#REF!</v>
      </c>
      <c r="F9" s="121">
        <v>2</v>
      </c>
      <c r="G9" s="121" t="e">
        <f t="shared" ref="G9:G10" si="0">#REF!-F9</f>
        <v>#REF!</v>
      </c>
      <c r="H9" s="802" t="e">
        <f>SUM(F9:F10)+SUM(G9:G10)</f>
        <v>#REF!</v>
      </c>
      <c r="I9" s="239"/>
      <c r="J9" s="239"/>
      <c r="K9" s="56"/>
      <c r="L9" s="240"/>
      <c r="M9" s="240"/>
      <c r="N9" s="241"/>
    </row>
    <row r="10" spans="1:14" ht="14.5" x14ac:dyDescent="0.35">
      <c r="A10" s="132"/>
      <c r="B10" s="235"/>
      <c r="C10" s="236" t="s">
        <v>647</v>
      </c>
      <c r="D10" s="237" t="e">
        <f t="shared" ref="D10:D11" si="1">#REF!</f>
        <v>#REF!</v>
      </c>
      <c r="E10" s="801"/>
      <c r="F10" s="12">
        <v>29</v>
      </c>
      <c r="G10" s="12" t="e">
        <f t="shared" si="0"/>
        <v>#REF!</v>
      </c>
      <c r="H10" s="801"/>
      <c r="I10" s="15"/>
      <c r="J10" s="15"/>
      <c r="K10" s="16"/>
      <c r="L10" s="17"/>
      <c r="M10" s="17"/>
      <c r="N10" s="13"/>
    </row>
    <row r="11" spans="1:14" ht="14.5" x14ac:dyDescent="0.35">
      <c r="A11" s="132">
        <v>3</v>
      </c>
      <c r="B11" s="235" t="s">
        <v>648</v>
      </c>
      <c r="C11" s="236" t="s">
        <v>649</v>
      </c>
      <c r="D11" s="237" t="e">
        <f t="shared" si="1"/>
        <v>#REF!</v>
      </c>
      <c r="E11" s="237" t="e">
        <f t="shared" ref="E11:E16" si="2">D11</f>
        <v>#REF!</v>
      </c>
      <c r="F11" s="12"/>
      <c r="G11" s="12">
        <f>HCS!A15</f>
        <v>9</v>
      </c>
      <c r="H11" s="245">
        <f t="shared" ref="H11:H16" si="3">SUM(F11:G11)</f>
        <v>9</v>
      </c>
      <c r="I11" s="15"/>
      <c r="J11" s="15"/>
      <c r="K11" s="16"/>
      <c r="L11" s="17"/>
      <c r="M11" s="17"/>
      <c r="N11" s="13"/>
    </row>
    <row r="12" spans="1:14" ht="14.5" x14ac:dyDescent="0.35">
      <c r="A12" s="132">
        <v>4</v>
      </c>
      <c r="B12" s="235" t="s">
        <v>650</v>
      </c>
      <c r="C12" s="236" t="s">
        <v>651</v>
      </c>
      <c r="D12" s="237">
        <f>HCPE!G16</f>
        <v>1221000000</v>
      </c>
      <c r="E12" s="237">
        <f t="shared" si="2"/>
        <v>1221000000</v>
      </c>
      <c r="F12" s="12"/>
      <c r="G12" s="12">
        <f>HCPE!A8</f>
        <v>2</v>
      </c>
      <c r="H12" s="245">
        <f t="shared" si="3"/>
        <v>2</v>
      </c>
      <c r="I12" s="15"/>
      <c r="J12" s="15"/>
      <c r="K12" s="16"/>
      <c r="L12" s="17"/>
      <c r="M12" s="17"/>
      <c r="N12" s="13"/>
    </row>
    <row r="13" spans="1:14" ht="14.5" x14ac:dyDescent="0.35">
      <c r="A13" s="132">
        <v>5</v>
      </c>
      <c r="B13" s="235" t="s">
        <v>58</v>
      </c>
      <c r="C13" s="236" t="s">
        <v>652</v>
      </c>
      <c r="D13" s="246">
        <f>GA!G16</f>
        <v>8443631921</v>
      </c>
      <c r="E13" s="246">
        <f t="shared" si="2"/>
        <v>8443631921</v>
      </c>
      <c r="F13" s="12"/>
      <c r="G13" s="12" t="str">
        <f>GA!A14</f>
        <v>Total</v>
      </c>
      <c r="H13" s="245">
        <f t="shared" si="3"/>
        <v>0</v>
      </c>
      <c r="I13" s="15"/>
      <c r="J13" s="15"/>
      <c r="K13" s="16"/>
      <c r="L13" s="17"/>
      <c r="M13" s="17"/>
      <c r="N13" s="13"/>
    </row>
    <row r="14" spans="1:14" ht="14.5" x14ac:dyDescent="0.35">
      <c r="A14" s="132">
        <v>6</v>
      </c>
      <c r="B14" s="235" t="s">
        <v>653</v>
      </c>
      <c r="C14" s="236" t="s">
        <v>654</v>
      </c>
      <c r="D14" s="237">
        <f>Business!G15</f>
        <v>0</v>
      </c>
      <c r="E14" s="237">
        <f t="shared" si="2"/>
        <v>0</v>
      </c>
      <c r="F14" s="12"/>
      <c r="G14" s="12">
        <v>2</v>
      </c>
      <c r="H14" s="245">
        <f t="shared" si="3"/>
        <v>2</v>
      </c>
      <c r="I14" s="15"/>
      <c r="J14" s="15"/>
      <c r="K14" s="16"/>
      <c r="L14" s="17"/>
      <c r="M14" s="17"/>
      <c r="N14" s="13"/>
    </row>
    <row r="15" spans="1:14" ht="14.5" x14ac:dyDescent="0.35">
      <c r="A15" s="132">
        <v>7</v>
      </c>
      <c r="B15" s="235" t="s">
        <v>44</v>
      </c>
      <c r="C15" s="247"/>
      <c r="D15" s="237">
        <f>GRC!G11</f>
        <v>440000000</v>
      </c>
      <c r="E15" s="237">
        <f t="shared" si="2"/>
        <v>440000000</v>
      </c>
      <c r="F15" s="12"/>
      <c r="G15" s="12"/>
      <c r="H15" s="245">
        <f t="shared" si="3"/>
        <v>0</v>
      </c>
      <c r="I15" s="15"/>
      <c r="J15" s="15"/>
      <c r="K15" s="16"/>
      <c r="L15" s="17"/>
      <c r="M15" s="17"/>
      <c r="N15" s="13"/>
    </row>
    <row r="16" spans="1:14" ht="14.5" x14ac:dyDescent="0.35">
      <c r="A16" s="132">
        <v>8</v>
      </c>
      <c r="B16" s="235" t="s">
        <v>59</v>
      </c>
      <c r="C16" s="236" t="s">
        <v>81</v>
      </c>
      <c r="D16" s="237">
        <f>FA!G15</f>
        <v>775000000</v>
      </c>
      <c r="E16" s="237">
        <f t="shared" si="2"/>
        <v>775000000</v>
      </c>
      <c r="F16" s="12"/>
      <c r="G16" s="12">
        <v>2</v>
      </c>
      <c r="H16" s="245">
        <f t="shared" si="3"/>
        <v>2</v>
      </c>
      <c r="I16" s="15"/>
      <c r="J16" s="15"/>
      <c r="K16" s="16"/>
      <c r="L16" s="17"/>
      <c r="M16" s="17"/>
      <c r="N16" s="13"/>
    </row>
    <row r="17" spans="1:14" ht="14.5" x14ac:dyDescent="0.35">
      <c r="A17" s="132">
        <v>9</v>
      </c>
      <c r="B17" s="235"/>
      <c r="C17" s="247"/>
      <c r="D17" s="247"/>
      <c r="E17" s="247"/>
      <c r="F17" s="197"/>
      <c r="G17" s="13"/>
      <c r="H17" s="245"/>
      <c r="I17" s="15"/>
      <c r="J17" s="15"/>
      <c r="K17" s="16"/>
      <c r="L17" s="17"/>
      <c r="M17" s="17"/>
      <c r="N17" s="13"/>
    </row>
    <row r="18" spans="1:14" ht="14.5" x14ac:dyDescent="0.35">
      <c r="B18" s="235"/>
      <c r="C18" s="235" t="s">
        <v>84</v>
      </c>
      <c r="D18" s="248" t="e">
        <f t="shared" ref="D18:H18" si="4">SUM(D6:D17)</f>
        <v>#REF!</v>
      </c>
      <c r="E18" s="249" t="e">
        <f t="shared" si="4"/>
        <v>#REF!</v>
      </c>
      <c r="F18" s="250" t="e">
        <f t="shared" si="4"/>
        <v>#REF!</v>
      </c>
      <c r="G18" s="250" t="e">
        <f t="shared" si="4"/>
        <v>#REF!</v>
      </c>
      <c r="H18" s="250" t="e">
        <f t="shared" si="4"/>
        <v>#REF!</v>
      </c>
      <c r="I18" s="15"/>
      <c r="J18" s="15"/>
      <c r="K18" s="16"/>
      <c r="L18" s="17"/>
      <c r="M18" s="17"/>
      <c r="N18" s="13"/>
    </row>
    <row r="19" spans="1:14" ht="14.5" x14ac:dyDescent="0.35">
      <c r="A19" s="1"/>
      <c r="I19" s="19"/>
      <c r="J19" s="19"/>
      <c r="K19" s="20"/>
    </row>
    <row r="20" spans="1:14" ht="21" x14ac:dyDescent="0.5">
      <c r="A20" s="1"/>
      <c r="B20" s="21"/>
      <c r="I20" s="19"/>
      <c r="J20" s="19"/>
      <c r="K20" s="20"/>
    </row>
    <row r="21" spans="1:14" ht="15.75" customHeight="1" x14ac:dyDescent="0.35">
      <c r="A21" s="1"/>
      <c r="B21" s="22"/>
      <c r="I21" s="19"/>
      <c r="J21" s="19"/>
      <c r="K21" s="20"/>
    </row>
    <row r="22" spans="1:14" ht="15.75" customHeight="1" x14ac:dyDescent="0.35">
      <c r="A22" s="1"/>
      <c r="B22" s="23"/>
      <c r="E22" s="251" t="s">
        <v>655</v>
      </c>
      <c r="F22" s="252">
        <v>43529443203</v>
      </c>
      <c r="G22" s="232" t="e">
        <f>E18-F22</f>
        <v>#REF!</v>
      </c>
      <c r="I22" s="19"/>
      <c r="J22" s="19"/>
      <c r="K22" s="20"/>
    </row>
    <row r="23" spans="1:14" ht="15.75" customHeight="1" x14ac:dyDescent="0.35">
      <c r="A23" s="1"/>
      <c r="B23" s="23"/>
      <c r="I23" s="19"/>
      <c r="J23" s="19"/>
      <c r="K23" s="20"/>
    </row>
    <row r="24" spans="1:14" ht="15.75" customHeight="1" x14ac:dyDescent="0.35">
      <c r="A24" s="1"/>
      <c r="B24" s="23"/>
      <c r="I24" s="19"/>
      <c r="J24" s="19"/>
      <c r="K24" s="20"/>
    </row>
    <row r="25" spans="1:14" ht="35.25" customHeight="1" x14ac:dyDescent="0.35">
      <c r="A25" s="233" t="s">
        <v>6</v>
      </c>
      <c r="B25" s="233" t="s">
        <v>636</v>
      </c>
      <c r="C25" s="233" t="s">
        <v>637</v>
      </c>
      <c r="D25" s="234" t="s">
        <v>656</v>
      </c>
      <c r="E25" s="233" t="s">
        <v>639</v>
      </c>
      <c r="G25" s="253"/>
      <c r="I25" s="19"/>
      <c r="J25" s="19"/>
      <c r="K25" s="20"/>
    </row>
    <row r="26" spans="1:14" ht="15.75" customHeight="1" x14ac:dyDescent="0.35">
      <c r="A26" s="132">
        <v>1</v>
      </c>
      <c r="B26" s="235" t="s">
        <v>48</v>
      </c>
      <c r="C26" s="236" t="s">
        <v>643</v>
      </c>
      <c r="D26" s="248" t="e">
        <f>#REF!</f>
        <v>#REF!</v>
      </c>
      <c r="E26" s="800" t="e">
        <f>SUM(D26:D27)</f>
        <v>#REF!</v>
      </c>
      <c r="I26" s="19"/>
      <c r="J26" s="19"/>
      <c r="K26" s="20"/>
    </row>
    <row r="27" spans="1:14" ht="15.75" customHeight="1" x14ac:dyDescent="0.35">
      <c r="A27" s="132"/>
      <c r="B27" s="235"/>
      <c r="C27" s="243" t="s">
        <v>644</v>
      </c>
      <c r="D27" s="247">
        <v>0</v>
      </c>
      <c r="E27" s="801"/>
      <c r="I27" s="19"/>
      <c r="J27" s="19"/>
      <c r="K27" s="20"/>
    </row>
    <row r="28" spans="1:14" ht="15.75" customHeight="1" x14ac:dyDescent="0.35">
      <c r="A28" s="132">
        <v>2</v>
      </c>
      <c r="B28" s="235" t="s">
        <v>646</v>
      </c>
      <c r="C28" s="236" t="s">
        <v>53</v>
      </c>
      <c r="D28" s="248">
        <f>'IT Planning'!H68</f>
        <v>92509799266.508118</v>
      </c>
      <c r="E28" s="800">
        <f>SUM(D28:D29)</f>
        <v>92509799266.508118</v>
      </c>
      <c r="I28" s="19"/>
      <c r="J28" s="19"/>
      <c r="K28" s="20"/>
    </row>
    <row r="29" spans="1:14" ht="15.75" customHeight="1" x14ac:dyDescent="0.35">
      <c r="A29" s="132"/>
      <c r="B29" s="235"/>
      <c r="C29" s="236" t="s">
        <v>647</v>
      </c>
      <c r="D29" s="247">
        <f>0</f>
        <v>0</v>
      </c>
      <c r="E29" s="801"/>
      <c r="I29" s="19"/>
      <c r="J29" s="19"/>
      <c r="K29" s="20"/>
    </row>
    <row r="30" spans="1:14" ht="15.75" customHeight="1" x14ac:dyDescent="0.35">
      <c r="A30" s="132">
        <v>3</v>
      </c>
      <c r="B30" s="235" t="s">
        <v>648</v>
      </c>
      <c r="C30" s="236" t="s">
        <v>649</v>
      </c>
      <c r="D30" s="247">
        <v>0</v>
      </c>
      <c r="E30" s="247">
        <f t="shared" ref="E30:E35" si="5">D30</f>
        <v>0</v>
      </c>
      <c r="I30" s="19"/>
      <c r="J30" s="19"/>
      <c r="K30" s="20"/>
    </row>
    <row r="31" spans="1:14" ht="15.75" customHeight="1" x14ac:dyDescent="0.35">
      <c r="A31" s="132">
        <v>4</v>
      </c>
      <c r="B31" s="235" t="s">
        <v>650</v>
      </c>
      <c r="C31" s="236" t="s">
        <v>651</v>
      </c>
      <c r="D31" s="247">
        <v>0</v>
      </c>
      <c r="E31" s="247">
        <f t="shared" si="5"/>
        <v>0</v>
      </c>
      <c r="I31" s="19"/>
      <c r="J31" s="19"/>
      <c r="K31" s="20"/>
    </row>
    <row r="32" spans="1:14" ht="15.75" customHeight="1" x14ac:dyDescent="0.35">
      <c r="A32" s="132">
        <v>5</v>
      </c>
      <c r="B32" s="235" t="s">
        <v>58</v>
      </c>
      <c r="C32" s="236" t="s">
        <v>652</v>
      </c>
      <c r="D32" s="246" t="e">
        <f>GA!#REF!+#REF!+#REF!</f>
        <v>#REF!</v>
      </c>
      <c r="E32" s="246" t="e">
        <f t="shared" si="5"/>
        <v>#REF!</v>
      </c>
      <c r="I32" s="19"/>
      <c r="J32" s="19"/>
      <c r="K32" s="20"/>
    </row>
    <row r="33" spans="1:11" ht="15.75" customHeight="1" x14ac:dyDescent="0.35">
      <c r="A33" s="132">
        <v>6</v>
      </c>
      <c r="B33" s="235" t="s">
        <v>653</v>
      </c>
      <c r="C33" s="236" t="s">
        <v>654</v>
      </c>
      <c r="D33" s="237">
        <f>Business!G15</f>
        <v>0</v>
      </c>
      <c r="E33" s="237">
        <f t="shared" si="5"/>
        <v>0</v>
      </c>
      <c r="I33" s="19"/>
      <c r="J33" s="19"/>
      <c r="K33" s="20"/>
    </row>
    <row r="34" spans="1:11" ht="15.75" customHeight="1" x14ac:dyDescent="0.35">
      <c r="A34" s="132">
        <v>7</v>
      </c>
      <c r="B34" s="235" t="s">
        <v>44</v>
      </c>
      <c r="C34" s="247"/>
      <c r="D34" s="247">
        <v>0</v>
      </c>
      <c r="E34" s="247">
        <f t="shared" si="5"/>
        <v>0</v>
      </c>
      <c r="I34" s="19"/>
      <c r="J34" s="19"/>
      <c r="K34" s="20"/>
    </row>
    <row r="35" spans="1:11" ht="15.75" customHeight="1" x14ac:dyDescent="0.35">
      <c r="A35" s="132">
        <v>8</v>
      </c>
      <c r="B35" s="235" t="s">
        <v>59</v>
      </c>
      <c r="C35" s="236" t="s">
        <v>81</v>
      </c>
      <c r="D35" s="237">
        <f>FA!G15</f>
        <v>775000000</v>
      </c>
      <c r="E35" s="237">
        <f t="shared" si="5"/>
        <v>775000000</v>
      </c>
      <c r="I35" s="19"/>
      <c r="J35" s="19"/>
      <c r="K35" s="20"/>
    </row>
    <row r="36" spans="1:11" ht="15.75" customHeight="1" x14ac:dyDescent="0.35">
      <c r="A36" s="132">
        <v>9</v>
      </c>
      <c r="B36" s="235"/>
      <c r="C36" s="247"/>
      <c r="D36" s="247"/>
      <c r="E36" s="247"/>
      <c r="I36" s="19"/>
      <c r="J36" s="19"/>
      <c r="K36" s="20"/>
    </row>
    <row r="37" spans="1:11" ht="15.75" customHeight="1" x14ac:dyDescent="0.35">
      <c r="B37" s="235"/>
      <c r="C37" s="235" t="s">
        <v>84</v>
      </c>
      <c r="D37" s="248" t="e">
        <f t="shared" ref="D37:E37" si="6">SUM(D26:D36)</f>
        <v>#REF!</v>
      </c>
      <c r="E37" s="249" t="e">
        <f t="shared" si="6"/>
        <v>#REF!</v>
      </c>
      <c r="I37" s="19"/>
      <c r="J37" s="19"/>
      <c r="K37" s="20"/>
    </row>
    <row r="38" spans="1:11" ht="15.75" customHeight="1" x14ac:dyDescent="0.35">
      <c r="A38" s="1"/>
      <c r="I38" s="19"/>
      <c r="J38" s="19"/>
      <c r="K38" s="20"/>
    </row>
    <row r="39" spans="1:11" ht="15.75" customHeight="1" x14ac:dyDescent="0.35">
      <c r="A39" s="1"/>
      <c r="I39" s="19"/>
      <c r="J39" s="19"/>
      <c r="K39" s="20"/>
    </row>
    <row r="40" spans="1:11" ht="15.75" customHeight="1" x14ac:dyDescent="0.35">
      <c r="A40" s="1"/>
      <c r="I40" s="19"/>
      <c r="J40" s="19"/>
      <c r="K40" s="20"/>
    </row>
    <row r="41" spans="1:11" ht="15.75" customHeight="1" x14ac:dyDescent="0.35">
      <c r="A41" s="1"/>
      <c r="I41" s="19"/>
      <c r="J41" s="19"/>
      <c r="K41" s="20"/>
    </row>
    <row r="42" spans="1:11" ht="15.75" customHeight="1" x14ac:dyDescent="0.35">
      <c r="A42" s="1"/>
      <c r="I42" s="19"/>
      <c r="J42" s="19"/>
      <c r="K42" s="20"/>
    </row>
    <row r="43" spans="1:11" ht="15.75" customHeight="1" x14ac:dyDescent="0.35">
      <c r="A43" s="1"/>
      <c r="I43" s="19"/>
      <c r="J43" s="19"/>
      <c r="K43" s="20"/>
    </row>
    <row r="44" spans="1:11" ht="15.75" customHeight="1" x14ac:dyDescent="0.35">
      <c r="A44" s="1"/>
      <c r="I44" s="19"/>
      <c r="J44" s="19"/>
      <c r="K44" s="20"/>
    </row>
    <row r="45" spans="1:11" ht="15.75" customHeight="1" x14ac:dyDescent="0.35">
      <c r="A45" s="1"/>
      <c r="I45" s="19"/>
      <c r="J45" s="19"/>
      <c r="K45" s="20"/>
    </row>
    <row r="46" spans="1:11" ht="15.75" customHeight="1" x14ac:dyDescent="0.35">
      <c r="A46" s="1"/>
      <c r="I46" s="19"/>
      <c r="J46" s="19"/>
      <c r="K46" s="20"/>
    </row>
    <row r="47" spans="1:11" ht="15.75" customHeight="1" x14ac:dyDescent="0.35">
      <c r="A47" s="1"/>
      <c r="I47" s="19"/>
      <c r="J47" s="19"/>
      <c r="K47" s="20"/>
    </row>
    <row r="48" spans="1:11" ht="15.75" customHeight="1" x14ac:dyDescent="0.35">
      <c r="A48" s="1"/>
      <c r="I48" s="19"/>
      <c r="J48" s="19"/>
      <c r="K48" s="20"/>
    </row>
    <row r="49" spans="1:11" ht="15.75" customHeight="1" x14ac:dyDescent="0.35">
      <c r="A49" s="1"/>
      <c r="I49" s="19"/>
      <c r="J49" s="19"/>
      <c r="K49" s="20"/>
    </row>
    <row r="50" spans="1:11" ht="15.75" customHeight="1" x14ac:dyDescent="0.35">
      <c r="A50" s="1"/>
      <c r="I50" s="19"/>
      <c r="J50" s="19"/>
      <c r="K50" s="20"/>
    </row>
    <row r="51" spans="1:11" ht="15.75" customHeight="1" x14ac:dyDescent="0.35">
      <c r="A51" s="1"/>
      <c r="I51" s="19"/>
      <c r="J51" s="19"/>
      <c r="K51" s="20"/>
    </row>
    <row r="52" spans="1:11" ht="15.75" customHeight="1" x14ac:dyDescent="0.35">
      <c r="A52" s="1"/>
      <c r="I52" s="19"/>
      <c r="J52" s="19"/>
      <c r="K52" s="20"/>
    </row>
    <row r="53" spans="1:11" ht="15.75" customHeight="1" x14ac:dyDescent="0.35">
      <c r="A53" s="1"/>
      <c r="I53" s="19"/>
      <c r="J53" s="19"/>
      <c r="K53" s="20"/>
    </row>
    <row r="54" spans="1:11" ht="15.75" customHeight="1" x14ac:dyDescent="0.35">
      <c r="A54" s="1"/>
      <c r="I54" s="19"/>
      <c r="J54" s="19"/>
      <c r="K54" s="20"/>
    </row>
    <row r="55" spans="1:11" ht="15.75" customHeight="1" x14ac:dyDescent="0.35">
      <c r="A55" s="1"/>
      <c r="I55" s="19"/>
      <c r="J55" s="19"/>
      <c r="K55" s="20"/>
    </row>
    <row r="56" spans="1:11" ht="15.75" customHeight="1" x14ac:dyDescent="0.35">
      <c r="A56" s="1"/>
      <c r="I56" s="19"/>
      <c r="J56" s="19"/>
      <c r="K56" s="20"/>
    </row>
    <row r="57" spans="1:11" ht="15.75" customHeight="1" x14ac:dyDescent="0.35">
      <c r="A57" s="1"/>
      <c r="I57" s="19"/>
      <c r="J57" s="19"/>
      <c r="K57" s="20"/>
    </row>
    <row r="58" spans="1:11" ht="15.75" customHeight="1" x14ac:dyDescent="0.35">
      <c r="A58" s="1"/>
      <c r="I58" s="19"/>
      <c r="J58" s="19"/>
      <c r="K58" s="20"/>
    </row>
    <row r="59" spans="1:11" ht="15.75" customHeight="1" x14ac:dyDescent="0.35">
      <c r="A59" s="1"/>
      <c r="I59" s="19"/>
      <c r="J59" s="19"/>
      <c r="K59" s="20"/>
    </row>
    <row r="60" spans="1:11" ht="15.75" customHeight="1" x14ac:dyDescent="0.35">
      <c r="A60" s="1"/>
      <c r="I60" s="19"/>
      <c r="J60" s="19"/>
      <c r="K60" s="20"/>
    </row>
    <row r="61" spans="1:11" ht="15.75" customHeight="1" x14ac:dyDescent="0.35">
      <c r="A61" s="1"/>
      <c r="I61" s="19"/>
      <c r="J61" s="19"/>
      <c r="K61" s="20"/>
    </row>
    <row r="62" spans="1:11" ht="15.75" customHeight="1" x14ac:dyDescent="0.35">
      <c r="A62" s="1"/>
      <c r="I62" s="19"/>
      <c r="J62" s="19"/>
      <c r="K62" s="20"/>
    </row>
    <row r="63" spans="1:11" ht="15.75" customHeight="1" x14ac:dyDescent="0.35">
      <c r="A63" s="1"/>
      <c r="I63" s="19"/>
      <c r="J63" s="19"/>
      <c r="K63" s="20"/>
    </row>
    <row r="64" spans="1:11" ht="15.75" customHeight="1" x14ac:dyDescent="0.35">
      <c r="A64" s="1"/>
      <c r="I64" s="19"/>
      <c r="J64" s="19"/>
      <c r="K64" s="20"/>
    </row>
    <row r="65" spans="1:11" ht="15.75" customHeight="1" x14ac:dyDescent="0.35">
      <c r="A65" s="1"/>
      <c r="I65" s="19"/>
      <c r="J65" s="19"/>
      <c r="K65" s="20"/>
    </row>
    <row r="66" spans="1:11" ht="15.75" customHeight="1" x14ac:dyDescent="0.35">
      <c r="A66" s="1"/>
      <c r="I66" s="19"/>
      <c r="J66" s="19"/>
      <c r="K66" s="20"/>
    </row>
    <row r="67" spans="1:11" ht="15.75" customHeight="1" x14ac:dyDescent="0.35">
      <c r="A67" s="1"/>
      <c r="I67" s="19"/>
      <c r="J67" s="19"/>
      <c r="K67" s="20"/>
    </row>
    <row r="68" spans="1:11" ht="15.75" customHeight="1" x14ac:dyDescent="0.35">
      <c r="A68" s="1"/>
      <c r="I68" s="19"/>
      <c r="J68" s="19"/>
      <c r="K68" s="20"/>
    </row>
    <row r="69" spans="1:11" ht="15.75" customHeight="1" x14ac:dyDescent="0.35">
      <c r="A69" s="1"/>
      <c r="I69" s="19"/>
      <c r="J69" s="19"/>
      <c r="K69" s="20"/>
    </row>
    <row r="70" spans="1:11" ht="15.75" customHeight="1" x14ac:dyDescent="0.35">
      <c r="A70" s="1"/>
      <c r="I70" s="19"/>
      <c r="J70" s="19"/>
      <c r="K70" s="20"/>
    </row>
    <row r="71" spans="1:11" ht="15.75" customHeight="1" x14ac:dyDescent="0.35">
      <c r="A71" s="1"/>
      <c r="I71" s="19"/>
      <c r="J71" s="19"/>
      <c r="K71" s="20"/>
    </row>
    <row r="72" spans="1:11" ht="15.75" customHeight="1" x14ac:dyDescent="0.35">
      <c r="A72" s="1"/>
      <c r="I72" s="19"/>
      <c r="J72" s="19"/>
      <c r="K72" s="20"/>
    </row>
    <row r="73" spans="1:11" ht="15.75" customHeight="1" x14ac:dyDescent="0.35">
      <c r="A73" s="1"/>
      <c r="I73" s="19"/>
      <c r="J73" s="19"/>
      <c r="K73" s="20"/>
    </row>
    <row r="74" spans="1:11" ht="15.75" customHeight="1" x14ac:dyDescent="0.35">
      <c r="A74" s="1"/>
      <c r="I74" s="19"/>
      <c r="J74" s="19"/>
      <c r="K74" s="20"/>
    </row>
    <row r="75" spans="1:11" ht="15.75" customHeight="1" x14ac:dyDescent="0.35">
      <c r="A75" s="1"/>
      <c r="I75" s="19"/>
      <c r="J75" s="19"/>
      <c r="K75" s="20"/>
    </row>
    <row r="76" spans="1:11" ht="15.75" customHeight="1" x14ac:dyDescent="0.35">
      <c r="A76" s="1"/>
      <c r="I76" s="19"/>
      <c r="J76" s="19"/>
      <c r="K76" s="20"/>
    </row>
    <row r="77" spans="1:11" ht="15.75" customHeight="1" x14ac:dyDescent="0.35">
      <c r="A77" s="1"/>
      <c r="I77" s="19"/>
      <c r="J77" s="19"/>
      <c r="K77" s="20"/>
    </row>
    <row r="78" spans="1:11" ht="15.75" customHeight="1" x14ac:dyDescent="0.35">
      <c r="A78" s="1"/>
      <c r="I78" s="19"/>
      <c r="J78" s="19"/>
      <c r="K78" s="20"/>
    </row>
    <row r="79" spans="1:11" ht="15.75" customHeight="1" x14ac:dyDescent="0.35">
      <c r="A79" s="1"/>
      <c r="I79" s="19"/>
      <c r="J79" s="19"/>
      <c r="K79" s="20"/>
    </row>
    <row r="80" spans="1:11" ht="15.75" customHeight="1" x14ac:dyDescent="0.35">
      <c r="A80" s="1"/>
      <c r="I80" s="19"/>
      <c r="J80" s="19"/>
      <c r="K80" s="20"/>
    </row>
    <row r="81" spans="1:11" ht="15.75" customHeight="1" x14ac:dyDescent="0.35">
      <c r="A81" s="1"/>
      <c r="I81" s="19"/>
      <c r="J81" s="19"/>
      <c r="K81" s="20"/>
    </row>
    <row r="82" spans="1:11" ht="15.75" customHeight="1" x14ac:dyDescent="0.35">
      <c r="A82" s="1"/>
      <c r="I82" s="19"/>
      <c r="J82" s="19"/>
      <c r="K82" s="20"/>
    </row>
    <row r="83" spans="1:11" ht="15.75" customHeight="1" x14ac:dyDescent="0.35">
      <c r="A83" s="1"/>
      <c r="I83" s="19"/>
      <c r="J83" s="19"/>
      <c r="K83" s="20"/>
    </row>
    <row r="84" spans="1:11" ht="15.75" customHeight="1" x14ac:dyDescent="0.35">
      <c r="A84" s="1"/>
      <c r="I84" s="19"/>
      <c r="J84" s="19"/>
      <c r="K84" s="20"/>
    </row>
    <row r="85" spans="1:11" ht="15.75" customHeight="1" x14ac:dyDescent="0.35">
      <c r="A85" s="1"/>
      <c r="I85" s="19"/>
      <c r="J85" s="19"/>
      <c r="K85" s="20"/>
    </row>
    <row r="86" spans="1:11" ht="15.75" customHeight="1" x14ac:dyDescent="0.35">
      <c r="A86" s="1"/>
      <c r="I86" s="19"/>
      <c r="J86" s="19"/>
      <c r="K86" s="20"/>
    </row>
    <row r="87" spans="1:11" ht="15.75" customHeight="1" x14ac:dyDescent="0.35">
      <c r="A87" s="1"/>
      <c r="I87" s="19"/>
      <c r="J87" s="19"/>
      <c r="K87" s="20"/>
    </row>
    <row r="88" spans="1:11" ht="15.75" customHeight="1" x14ac:dyDescent="0.35">
      <c r="A88" s="1"/>
      <c r="I88" s="19"/>
      <c r="J88" s="19"/>
      <c r="K88" s="20"/>
    </row>
    <row r="89" spans="1:11" ht="15.75" customHeight="1" x14ac:dyDescent="0.35">
      <c r="A89" s="1"/>
      <c r="I89" s="19"/>
      <c r="J89" s="19"/>
      <c r="K89" s="20"/>
    </row>
    <row r="90" spans="1:11" ht="15.75" customHeight="1" x14ac:dyDescent="0.35">
      <c r="A90" s="1"/>
      <c r="I90" s="19"/>
      <c r="J90" s="19"/>
      <c r="K90" s="20"/>
    </row>
    <row r="91" spans="1:11" ht="15.75" customHeight="1" x14ac:dyDescent="0.35">
      <c r="A91" s="1"/>
      <c r="I91" s="19"/>
      <c r="J91" s="19"/>
      <c r="K91" s="20"/>
    </row>
    <row r="92" spans="1:11" ht="15.75" customHeight="1" x14ac:dyDescent="0.35">
      <c r="A92" s="1"/>
      <c r="I92" s="19"/>
      <c r="J92" s="19"/>
      <c r="K92" s="20"/>
    </row>
    <row r="93" spans="1:11" ht="15.75" customHeight="1" x14ac:dyDescent="0.35">
      <c r="A93" s="1"/>
      <c r="I93" s="19"/>
      <c r="J93" s="19"/>
      <c r="K93" s="20"/>
    </row>
    <row r="94" spans="1:11" ht="15.75" customHeight="1" x14ac:dyDescent="0.35">
      <c r="A94" s="1"/>
      <c r="I94" s="19"/>
      <c r="J94" s="19"/>
      <c r="K94" s="20"/>
    </row>
    <row r="95" spans="1:11" ht="15.75" customHeight="1" x14ac:dyDescent="0.35">
      <c r="A95" s="1"/>
      <c r="I95" s="19"/>
      <c r="J95" s="19"/>
      <c r="K95" s="20"/>
    </row>
    <row r="96" spans="1:11" ht="15.75" customHeight="1" x14ac:dyDescent="0.35">
      <c r="A96" s="1"/>
      <c r="I96" s="19"/>
      <c r="J96" s="19"/>
      <c r="K96" s="20"/>
    </row>
    <row r="97" spans="1:11" ht="15.75" customHeight="1" x14ac:dyDescent="0.35">
      <c r="A97" s="1"/>
      <c r="I97" s="19"/>
      <c r="J97" s="19"/>
      <c r="K97" s="20"/>
    </row>
    <row r="98" spans="1:11" ht="15.75" customHeight="1" x14ac:dyDescent="0.35">
      <c r="A98" s="1"/>
      <c r="I98" s="19"/>
      <c r="J98" s="19"/>
      <c r="K98" s="20"/>
    </row>
    <row r="99" spans="1:11" ht="15.75" customHeight="1" x14ac:dyDescent="0.35">
      <c r="A99" s="1"/>
      <c r="I99" s="19"/>
      <c r="J99" s="19"/>
      <c r="K99" s="20"/>
    </row>
    <row r="100" spans="1:11" ht="15.75" customHeight="1" x14ac:dyDescent="0.35">
      <c r="A100" s="1"/>
      <c r="I100" s="19"/>
      <c r="J100" s="19"/>
      <c r="K100" s="20"/>
    </row>
    <row r="101" spans="1:11" ht="15.75" customHeight="1" x14ac:dyDescent="0.35">
      <c r="A101" s="1"/>
      <c r="I101" s="19"/>
      <c r="J101" s="19"/>
      <c r="K101" s="20"/>
    </row>
    <row r="102" spans="1:11" ht="15.75" customHeight="1" x14ac:dyDescent="0.35">
      <c r="A102" s="1"/>
      <c r="I102" s="19"/>
      <c r="J102" s="19"/>
      <c r="K102" s="20"/>
    </row>
    <row r="103" spans="1:11" ht="15.75" customHeight="1" x14ac:dyDescent="0.35">
      <c r="A103" s="1"/>
      <c r="I103" s="19"/>
      <c r="J103" s="19"/>
      <c r="K103" s="20"/>
    </row>
    <row r="104" spans="1:11" ht="15.75" customHeight="1" x14ac:dyDescent="0.35">
      <c r="A104" s="1"/>
      <c r="I104" s="19"/>
      <c r="J104" s="19"/>
      <c r="K104" s="20"/>
    </row>
    <row r="105" spans="1:11" ht="15.75" customHeight="1" x14ac:dyDescent="0.35">
      <c r="A105" s="1"/>
      <c r="I105" s="19"/>
      <c r="J105" s="19"/>
      <c r="K105" s="20"/>
    </row>
    <row r="106" spans="1:11" ht="15.75" customHeight="1" x14ac:dyDescent="0.35">
      <c r="A106" s="1"/>
      <c r="I106" s="19"/>
      <c r="J106" s="19"/>
      <c r="K106" s="20"/>
    </row>
    <row r="107" spans="1:11" ht="15.75" customHeight="1" x14ac:dyDescent="0.35">
      <c r="A107" s="1"/>
      <c r="I107" s="19"/>
      <c r="J107" s="19"/>
      <c r="K107" s="20"/>
    </row>
    <row r="108" spans="1:11" ht="15.75" customHeight="1" x14ac:dyDescent="0.35">
      <c r="A108" s="1"/>
      <c r="I108" s="19"/>
      <c r="J108" s="19"/>
      <c r="K108" s="20"/>
    </row>
    <row r="109" spans="1:11" ht="15.75" customHeight="1" x14ac:dyDescent="0.35">
      <c r="A109" s="1"/>
      <c r="I109" s="19"/>
      <c r="J109" s="19"/>
      <c r="K109" s="20"/>
    </row>
    <row r="110" spans="1:11" ht="15.75" customHeight="1" x14ac:dyDescent="0.35">
      <c r="A110" s="1"/>
      <c r="I110" s="19"/>
      <c r="J110" s="19"/>
      <c r="K110" s="20"/>
    </row>
    <row r="111" spans="1:11" ht="15.75" customHeight="1" x14ac:dyDescent="0.35">
      <c r="A111" s="1"/>
      <c r="I111" s="19"/>
      <c r="J111" s="19"/>
      <c r="K111" s="20"/>
    </row>
    <row r="112" spans="1:11" ht="15.75" customHeight="1" x14ac:dyDescent="0.35">
      <c r="A112" s="1"/>
      <c r="I112" s="19"/>
      <c r="J112" s="19"/>
      <c r="K112" s="20"/>
    </row>
    <row r="113" spans="1:11" ht="15.75" customHeight="1" x14ac:dyDescent="0.35">
      <c r="A113" s="1"/>
      <c r="I113" s="19"/>
      <c r="J113" s="19"/>
      <c r="K113" s="20"/>
    </row>
    <row r="114" spans="1:11" ht="15.75" customHeight="1" x14ac:dyDescent="0.35">
      <c r="A114" s="1"/>
      <c r="I114" s="19"/>
      <c r="J114" s="19"/>
      <c r="K114" s="20"/>
    </row>
    <row r="115" spans="1:11" ht="15.75" customHeight="1" x14ac:dyDescent="0.35">
      <c r="A115" s="1"/>
      <c r="I115" s="19"/>
      <c r="J115" s="19"/>
      <c r="K115" s="20"/>
    </row>
    <row r="116" spans="1:11" ht="15.75" customHeight="1" x14ac:dyDescent="0.35">
      <c r="A116" s="1"/>
      <c r="I116" s="19"/>
      <c r="J116" s="19"/>
      <c r="K116" s="20"/>
    </row>
    <row r="117" spans="1:11" ht="15.75" customHeight="1" x14ac:dyDescent="0.35">
      <c r="A117" s="1"/>
      <c r="I117" s="19"/>
      <c r="J117" s="19"/>
      <c r="K117" s="20"/>
    </row>
    <row r="118" spans="1:11" ht="15.75" customHeight="1" x14ac:dyDescent="0.35">
      <c r="A118" s="1"/>
      <c r="I118" s="19"/>
      <c r="J118" s="19"/>
      <c r="K118" s="20"/>
    </row>
    <row r="119" spans="1:11" ht="15.75" customHeight="1" x14ac:dyDescent="0.35">
      <c r="A119" s="1"/>
      <c r="I119" s="19"/>
      <c r="J119" s="19"/>
      <c r="K119" s="20"/>
    </row>
    <row r="120" spans="1:11" ht="15.75" customHeight="1" x14ac:dyDescent="0.35">
      <c r="A120" s="1"/>
      <c r="I120" s="19"/>
      <c r="J120" s="19"/>
      <c r="K120" s="20"/>
    </row>
    <row r="121" spans="1:11" ht="15.75" customHeight="1" x14ac:dyDescent="0.35">
      <c r="A121" s="1"/>
      <c r="I121" s="19"/>
      <c r="J121" s="19"/>
      <c r="K121" s="20"/>
    </row>
    <row r="122" spans="1:11" ht="15.75" customHeight="1" x14ac:dyDescent="0.35">
      <c r="A122" s="1"/>
      <c r="I122" s="19"/>
      <c r="J122" s="19"/>
      <c r="K122" s="20"/>
    </row>
    <row r="123" spans="1:11" ht="15.75" customHeight="1" x14ac:dyDescent="0.35">
      <c r="A123" s="1"/>
      <c r="I123" s="19"/>
      <c r="J123" s="19"/>
      <c r="K123" s="20"/>
    </row>
    <row r="124" spans="1:11" ht="15.75" customHeight="1" x14ac:dyDescent="0.35">
      <c r="A124" s="1"/>
      <c r="I124" s="19"/>
      <c r="J124" s="19"/>
      <c r="K124" s="20"/>
    </row>
    <row r="125" spans="1:11" ht="15.75" customHeight="1" x14ac:dyDescent="0.35">
      <c r="A125" s="1"/>
      <c r="I125" s="19"/>
      <c r="J125" s="19"/>
      <c r="K125" s="20"/>
    </row>
    <row r="126" spans="1:11" ht="15.75" customHeight="1" x14ac:dyDescent="0.35">
      <c r="A126" s="1"/>
      <c r="I126" s="19"/>
      <c r="J126" s="19"/>
      <c r="K126" s="20"/>
    </row>
    <row r="127" spans="1:11" ht="15.75" customHeight="1" x14ac:dyDescent="0.35">
      <c r="A127" s="1"/>
      <c r="I127" s="19"/>
      <c r="J127" s="19"/>
      <c r="K127" s="20"/>
    </row>
    <row r="128" spans="1:11" ht="15.75" customHeight="1" x14ac:dyDescent="0.35">
      <c r="A128" s="1"/>
      <c r="I128" s="19"/>
      <c r="J128" s="19"/>
      <c r="K128" s="20"/>
    </row>
    <row r="129" spans="1:11" ht="15.75" customHeight="1" x14ac:dyDescent="0.35">
      <c r="A129" s="1"/>
      <c r="I129" s="19"/>
      <c r="J129" s="19"/>
      <c r="K129" s="20"/>
    </row>
    <row r="130" spans="1:11" ht="15.75" customHeight="1" x14ac:dyDescent="0.35">
      <c r="A130" s="1"/>
      <c r="I130" s="19"/>
      <c r="J130" s="19"/>
      <c r="K130" s="20"/>
    </row>
    <row r="131" spans="1:11" ht="15.75" customHeight="1" x14ac:dyDescent="0.35">
      <c r="A131" s="1"/>
      <c r="I131" s="19"/>
      <c r="J131" s="19"/>
      <c r="K131" s="20"/>
    </row>
    <row r="132" spans="1:11" ht="15.75" customHeight="1" x14ac:dyDescent="0.35">
      <c r="A132" s="1"/>
      <c r="I132" s="19"/>
      <c r="J132" s="19"/>
      <c r="K132" s="20"/>
    </row>
    <row r="133" spans="1:11" ht="15.75" customHeight="1" x14ac:dyDescent="0.35">
      <c r="A133" s="1"/>
      <c r="I133" s="19"/>
      <c r="J133" s="19"/>
      <c r="K133" s="20"/>
    </row>
    <row r="134" spans="1:11" ht="15.75" customHeight="1" x14ac:dyDescent="0.35">
      <c r="A134" s="1"/>
      <c r="I134" s="19"/>
      <c r="J134" s="19"/>
      <c r="K134" s="20"/>
    </row>
    <row r="135" spans="1:11" ht="15.75" customHeight="1" x14ac:dyDescent="0.35">
      <c r="A135" s="1"/>
      <c r="I135" s="19"/>
      <c r="J135" s="19"/>
      <c r="K135" s="20"/>
    </row>
    <row r="136" spans="1:11" ht="15.75" customHeight="1" x14ac:dyDescent="0.35">
      <c r="A136" s="1"/>
      <c r="I136" s="19"/>
      <c r="J136" s="19"/>
      <c r="K136" s="20"/>
    </row>
    <row r="137" spans="1:11" ht="15.75" customHeight="1" x14ac:dyDescent="0.35">
      <c r="A137" s="1"/>
      <c r="I137" s="19"/>
      <c r="J137" s="19"/>
      <c r="K137" s="20"/>
    </row>
    <row r="138" spans="1:11" ht="15.75" customHeight="1" x14ac:dyDescent="0.35">
      <c r="A138" s="1"/>
      <c r="I138" s="19"/>
      <c r="J138" s="19"/>
      <c r="K138" s="20"/>
    </row>
    <row r="139" spans="1:11" ht="15.75" customHeight="1" x14ac:dyDescent="0.35">
      <c r="A139" s="1"/>
      <c r="I139" s="19"/>
      <c r="J139" s="19"/>
      <c r="K139" s="20"/>
    </row>
    <row r="140" spans="1:11" ht="15.75" customHeight="1" x14ac:dyDescent="0.35">
      <c r="A140" s="1"/>
      <c r="I140" s="19"/>
      <c r="J140" s="19"/>
      <c r="K140" s="20"/>
    </row>
    <row r="141" spans="1:11" ht="15.75" customHeight="1" x14ac:dyDescent="0.35">
      <c r="A141" s="1"/>
      <c r="I141" s="19"/>
      <c r="J141" s="19"/>
      <c r="K141" s="20"/>
    </row>
    <row r="142" spans="1:11" ht="15.75" customHeight="1" x14ac:dyDescent="0.35">
      <c r="A142" s="1"/>
      <c r="I142" s="19"/>
      <c r="J142" s="19"/>
      <c r="K142" s="20"/>
    </row>
    <row r="143" spans="1:11" ht="15.75" customHeight="1" x14ac:dyDescent="0.35">
      <c r="A143" s="1"/>
      <c r="I143" s="19"/>
      <c r="J143" s="19"/>
      <c r="K143" s="20"/>
    </row>
    <row r="144" spans="1:11" ht="15.75" customHeight="1" x14ac:dyDescent="0.35">
      <c r="A144" s="1"/>
      <c r="I144" s="19"/>
      <c r="J144" s="19"/>
      <c r="K144" s="20"/>
    </row>
    <row r="145" spans="1:11" ht="15.75" customHeight="1" x14ac:dyDescent="0.35">
      <c r="A145" s="1"/>
      <c r="I145" s="19"/>
      <c r="J145" s="19"/>
      <c r="K145" s="20"/>
    </row>
    <row r="146" spans="1:11" ht="15.75" customHeight="1" x14ac:dyDescent="0.35">
      <c r="A146" s="1"/>
      <c r="I146" s="19"/>
      <c r="J146" s="19"/>
      <c r="K146" s="20"/>
    </row>
    <row r="147" spans="1:11" ht="15.75" customHeight="1" x14ac:dyDescent="0.35">
      <c r="A147" s="1"/>
      <c r="I147" s="19"/>
      <c r="J147" s="19"/>
      <c r="K147" s="20"/>
    </row>
    <row r="148" spans="1:11" ht="15.75" customHeight="1" x14ac:dyDescent="0.35">
      <c r="A148" s="1"/>
      <c r="I148" s="19"/>
      <c r="J148" s="19"/>
      <c r="K148" s="20"/>
    </row>
    <row r="149" spans="1:11" ht="15.75" customHeight="1" x14ac:dyDescent="0.35">
      <c r="A149" s="1"/>
      <c r="I149" s="19"/>
      <c r="J149" s="19"/>
      <c r="K149" s="20"/>
    </row>
    <row r="150" spans="1:11" ht="15.75" customHeight="1" x14ac:dyDescent="0.35">
      <c r="A150" s="1"/>
      <c r="I150" s="19"/>
      <c r="J150" s="19"/>
      <c r="K150" s="20"/>
    </row>
    <row r="151" spans="1:11" ht="15.75" customHeight="1" x14ac:dyDescent="0.35">
      <c r="A151" s="1"/>
      <c r="I151" s="19"/>
      <c r="J151" s="19"/>
      <c r="K151" s="20"/>
    </row>
    <row r="152" spans="1:11" ht="15.75" customHeight="1" x14ac:dyDescent="0.35">
      <c r="A152" s="1"/>
      <c r="I152" s="19"/>
      <c r="J152" s="19"/>
      <c r="K152" s="20"/>
    </row>
    <row r="153" spans="1:11" ht="15.75" customHeight="1" x14ac:dyDescent="0.35">
      <c r="A153" s="1"/>
      <c r="I153" s="19"/>
      <c r="J153" s="19"/>
      <c r="K153" s="20"/>
    </row>
    <row r="154" spans="1:11" ht="15.75" customHeight="1" x14ac:dyDescent="0.35">
      <c r="A154" s="1"/>
      <c r="I154" s="19"/>
      <c r="J154" s="19"/>
      <c r="K154" s="20"/>
    </row>
    <row r="155" spans="1:11" ht="15.75" customHeight="1" x14ac:dyDescent="0.35">
      <c r="A155" s="1"/>
      <c r="I155" s="19"/>
      <c r="J155" s="19"/>
      <c r="K155" s="20"/>
    </row>
    <row r="156" spans="1:11" ht="15.75" customHeight="1" x14ac:dyDescent="0.35">
      <c r="A156" s="1"/>
      <c r="I156" s="19"/>
      <c r="J156" s="19"/>
      <c r="K156" s="20"/>
    </row>
    <row r="157" spans="1:11" ht="15.75" customHeight="1" x14ac:dyDescent="0.35">
      <c r="A157" s="1"/>
      <c r="I157" s="19"/>
      <c r="J157" s="19"/>
      <c r="K157" s="20"/>
    </row>
    <row r="158" spans="1:11" ht="15.75" customHeight="1" x14ac:dyDescent="0.35">
      <c r="A158" s="1"/>
      <c r="I158" s="19"/>
      <c r="J158" s="19"/>
      <c r="K158" s="20"/>
    </row>
    <row r="159" spans="1:11" ht="15.75" customHeight="1" x14ac:dyDescent="0.35">
      <c r="A159" s="1"/>
      <c r="I159" s="19"/>
      <c r="J159" s="19"/>
      <c r="K159" s="20"/>
    </row>
    <row r="160" spans="1:11" ht="15.75" customHeight="1" x14ac:dyDescent="0.35">
      <c r="A160" s="1"/>
      <c r="I160" s="19"/>
      <c r="J160" s="19"/>
      <c r="K160" s="20"/>
    </row>
    <row r="161" spans="1:11" ht="15.75" customHeight="1" x14ac:dyDescent="0.35">
      <c r="A161" s="1"/>
      <c r="I161" s="19"/>
      <c r="J161" s="19"/>
      <c r="K161" s="20"/>
    </row>
    <row r="162" spans="1:11" ht="15.75" customHeight="1" x14ac:dyDescent="0.35">
      <c r="A162" s="1"/>
      <c r="I162" s="19"/>
      <c r="J162" s="19"/>
      <c r="K162" s="20"/>
    </row>
    <row r="163" spans="1:11" ht="15.75" customHeight="1" x14ac:dyDescent="0.35">
      <c r="A163" s="1"/>
      <c r="I163" s="19"/>
      <c r="J163" s="19"/>
      <c r="K163" s="20"/>
    </row>
    <row r="164" spans="1:11" ht="15.75" customHeight="1" x14ac:dyDescent="0.35">
      <c r="A164" s="1"/>
      <c r="I164" s="19"/>
      <c r="J164" s="19"/>
      <c r="K164" s="20"/>
    </row>
    <row r="165" spans="1:11" ht="15.75" customHeight="1" x14ac:dyDescent="0.35">
      <c r="A165" s="1"/>
      <c r="I165" s="19"/>
      <c r="J165" s="19"/>
      <c r="K165" s="20"/>
    </row>
    <row r="166" spans="1:11" ht="15.75" customHeight="1" x14ac:dyDescent="0.35">
      <c r="A166" s="1"/>
      <c r="I166" s="19"/>
      <c r="J166" s="19"/>
      <c r="K166" s="20"/>
    </row>
    <row r="167" spans="1:11" ht="15.75" customHeight="1" x14ac:dyDescent="0.35">
      <c r="A167" s="1"/>
      <c r="I167" s="19"/>
      <c r="J167" s="19"/>
      <c r="K167" s="20"/>
    </row>
    <row r="168" spans="1:11" ht="15.75" customHeight="1" x14ac:dyDescent="0.35">
      <c r="A168" s="1"/>
      <c r="I168" s="19"/>
      <c r="J168" s="19"/>
      <c r="K168" s="20"/>
    </row>
    <row r="169" spans="1:11" ht="15.75" customHeight="1" x14ac:dyDescent="0.35">
      <c r="A169" s="1"/>
      <c r="I169" s="19"/>
      <c r="J169" s="19"/>
      <c r="K169" s="20"/>
    </row>
    <row r="170" spans="1:11" ht="15.75" customHeight="1" x14ac:dyDescent="0.35">
      <c r="A170" s="1"/>
      <c r="I170" s="19"/>
      <c r="J170" s="19"/>
      <c r="K170" s="20"/>
    </row>
    <row r="171" spans="1:11" ht="15.75" customHeight="1" x14ac:dyDescent="0.35">
      <c r="A171" s="1"/>
      <c r="I171" s="19"/>
      <c r="J171" s="19"/>
      <c r="K171" s="20"/>
    </row>
    <row r="172" spans="1:11" ht="15.75" customHeight="1" x14ac:dyDescent="0.35">
      <c r="A172" s="1"/>
      <c r="I172" s="19"/>
      <c r="J172" s="19"/>
      <c r="K172" s="20"/>
    </row>
    <row r="173" spans="1:11" ht="15.75" customHeight="1" x14ac:dyDescent="0.35">
      <c r="A173" s="1"/>
      <c r="I173" s="19"/>
      <c r="J173" s="19"/>
      <c r="K173" s="20"/>
    </row>
    <row r="174" spans="1:11" ht="15.75" customHeight="1" x14ac:dyDescent="0.35">
      <c r="A174" s="1"/>
      <c r="I174" s="19"/>
      <c r="J174" s="19"/>
      <c r="K174" s="20"/>
    </row>
    <row r="175" spans="1:11" ht="15.75" customHeight="1" x14ac:dyDescent="0.35">
      <c r="A175" s="1"/>
      <c r="I175" s="19"/>
      <c r="J175" s="19"/>
      <c r="K175" s="20"/>
    </row>
    <row r="176" spans="1:11" ht="15.75" customHeight="1" x14ac:dyDescent="0.35">
      <c r="A176" s="1"/>
      <c r="I176" s="19"/>
      <c r="J176" s="19"/>
      <c r="K176" s="20"/>
    </row>
    <row r="177" spans="1:11" ht="15.75" customHeight="1" x14ac:dyDescent="0.35">
      <c r="A177" s="1"/>
      <c r="I177" s="19"/>
      <c r="J177" s="19"/>
      <c r="K177" s="20"/>
    </row>
    <row r="178" spans="1:11" ht="15.75" customHeight="1" x14ac:dyDescent="0.35">
      <c r="A178" s="1"/>
      <c r="I178" s="19"/>
      <c r="J178" s="19"/>
      <c r="K178" s="20"/>
    </row>
    <row r="179" spans="1:11" ht="15.75" customHeight="1" x14ac:dyDescent="0.35">
      <c r="A179" s="1"/>
      <c r="I179" s="19"/>
      <c r="J179" s="19"/>
      <c r="K179" s="20"/>
    </row>
    <row r="180" spans="1:11" ht="15.75" customHeight="1" x14ac:dyDescent="0.35">
      <c r="A180" s="1"/>
      <c r="I180" s="19"/>
      <c r="J180" s="19"/>
      <c r="K180" s="20"/>
    </row>
    <row r="181" spans="1:11" ht="15.75" customHeight="1" x14ac:dyDescent="0.35">
      <c r="A181" s="1"/>
      <c r="I181" s="19"/>
      <c r="J181" s="19"/>
      <c r="K181" s="20"/>
    </row>
    <row r="182" spans="1:11" ht="15.75" customHeight="1" x14ac:dyDescent="0.35">
      <c r="A182" s="1"/>
      <c r="I182" s="19"/>
      <c r="J182" s="19"/>
      <c r="K182" s="20"/>
    </row>
    <row r="183" spans="1:11" ht="15.75" customHeight="1" x14ac:dyDescent="0.35">
      <c r="A183" s="1"/>
      <c r="I183" s="19"/>
      <c r="J183" s="19"/>
      <c r="K183" s="20"/>
    </row>
    <row r="184" spans="1:11" ht="15.75" customHeight="1" x14ac:dyDescent="0.35">
      <c r="A184" s="1"/>
      <c r="I184" s="19"/>
      <c r="J184" s="19"/>
      <c r="K184" s="20"/>
    </row>
    <row r="185" spans="1:11" ht="15.75" customHeight="1" x14ac:dyDescent="0.35">
      <c r="A185" s="1"/>
      <c r="I185" s="19"/>
      <c r="J185" s="19"/>
      <c r="K185" s="20"/>
    </row>
    <row r="186" spans="1:11" ht="15.75" customHeight="1" x14ac:dyDescent="0.35">
      <c r="A186" s="1"/>
      <c r="I186" s="19"/>
      <c r="J186" s="19"/>
      <c r="K186" s="20"/>
    </row>
    <row r="187" spans="1:11" ht="15.75" customHeight="1" x14ac:dyDescent="0.35">
      <c r="A187" s="1"/>
      <c r="I187" s="19"/>
      <c r="J187" s="19"/>
      <c r="K187" s="20"/>
    </row>
    <row r="188" spans="1:11" ht="15.75" customHeight="1" x14ac:dyDescent="0.35">
      <c r="A188" s="1"/>
      <c r="I188" s="19"/>
      <c r="J188" s="19"/>
      <c r="K188" s="20"/>
    </row>
    <row r="189" spans="1:11" ht="15.75" customHeight="1" x14ac:dyDescent="0.35">
      <c r="A189" s="1"/>
      <c r="I189" s="19"/>
      <c r="J189" s="19"/>
      <c r="K189" s="20"/>
    </row>
    <row r="190" spans="1:11" ht="15.75" customHeight="1" x14ac:dyDescent="0.35">
      <c r="A190" s="1"/>
      <c r="I190" s="19"/>
      <c r="J190" s="19"/>
      <c r="K190" s="20"/>
    </row>
    <row r="191" spans="1:11" ht="15.75" customHeight="1" x14ac:dyDescent="0.35">
      <c r="A191" s="1"/>
      <c r="I191" s="19"/>
      <c r="J191" s="19"/>
      <c r="K191" s="20"/>
    </row>
    <row r="192" spans="1:11" ht="15.75" customHeight="1" x14ac:dyDescent="0.35">
      <c r="A192" s="1"/>
      <c r="I192" s="19"/>
      <c r="J192" s="19"/>
      <c r="K192" s="20"/>
    </row>
    <row r="193" spans="1:11" ht="15.75" customHeight="1" x14ac:dyDescent="0.35">
      <c r="A193" s="1"/>
      <c r="I193" s="19"/>
      <c r="J193" s="19"/>
      <c r="K193" s="20"/>
    </row>
    <row r="194" spans="1:11" ht="15.75" customHeight="1" x14ac:dyDescent="0.35">
      <c r="A194" s="1"/>
      <c r="I194" s="19"/>
      <c r="J194" s="19"/>
      <c r="K194" s="20"/>
    </row>
    <row r="195" spans="1:11" ht="15.75" customHeight="1" x14ac:dyDescent="0.35">
      <c r="A195" s="1"/>
      <c r="I195" s="19"/>
      <c r="J195" s="19"/>
      <c r="K195" s="20"/>
    </row>
    <row r="196" spans="1:11" ht="15.75" customHeight="1" x14ac:dyDescent="0.35">
      <c r="A196" s="1"/>
      <c r="I196" s="19"/>
      <c r="J196" s="19"/>
      <c r="K196" s="20"/>
    </row>
    <row r="197" spans="1:11" ht="15.75" customHeight="1" x14ac:dyDescent="0.35">
      <c r="A197" s="1"/>
      <c r="I197" s="19"/>
      <c r="J197" s="19"/>
      <c r="K197" s="20"/>
    </row>
    <row r="198" spans="1:11" ht="15.75" customHeight="1" x14ac:dyDescent="0.35">
      <c r="A198" s="1"/>
      <c r="I198" s="19"/>
      <c r="J198" s="19"/>
      <c r="K198" s="20"/>
    </row>
    <row r="199" spans="1:11" ht="15.75" customHeight="1" x14ac:dyDescent="0.35">
      <c r="A199" s="1"/>
      <c r="I199" s="19"/>
      <c r="J199" s="19"/>
      <c r="K199" s="20"/>
    </row>
    <row r="200" spans="1:11" ht="15.75" customHeight="1" x14ac:dyDescent="0.35">
      <c r="A200" s="1"/>
      <c r="I200" s="19"/>
      <c r="J200" s="19"/>
      <c r="K200" s="20"/>
    </row>
    <row r="201" spans="1:11" ht="15.75" customHeight="1" x14ac:dyDescent="0.35">
      <c r="A201" s="1"/>
      <c r="I201" s="19"/>
      <c r="J201" s="19"/>
      <c r="K201" s="20"/>
    </row>
    <row r="202" spans="1:11" ht="15.75" customHeight="1" x14ac:dyDescent="0.35">
      <c r="A202" s="1"/>
      <c r="I202" s="19"/>
      <c r="J202" s="19"/>
      <c r="K202" s="20"/>
    </row>
    <row r="203" spans="1:11" ht="15.75" customHeight="1" x14ac:dyDescent="0.35">
      <c r="A203" s="1"/>
      <c r="I203" s="19"/>
      <c r="J203" s="19"/>
      <c r="K203" s="20"/>
    </row>
    <row r="204" spans="1:11" ht="15.75" customHeight="1" x14ac:dyDescent="0.35">
      <c r="A204" s="1"/>
      <c r="I204" s="19"/>
      <c r="J204" s="19"/>
      <c r="K204" s="20"/>
    </row>
    <row r="205" spans="1:11" ht="15.75" customHeight="1" x14ac:dyDescent="0.35">
      <c r="A205" s="1"/>
      <c r="I205" s="19"/>
      <c r="J205" s="19"/>
      <c r="K205" s="20"/>
    </row>
    <row r="206" spans="1:11" ht="15.75" customHeight="1" x14ac:dyDescent="0.35">
      <c r="A206" s="1"/>
      <c r="I206" s="19"/>
      <c r="J206" s="19"/>
      <c r="K206" s="20"/>
    </row>
    <row r="207" spans="1:11" ht="15.75" customHeight="1" x14ac:dyDescent="0.35">
      <c r="A207" s="1"/>
      <c r="I207" s="19"/>
      <c r="J207" s="19"/>
      <c r="K207" s="20"/>
    </row>
    <row r="208" spans="1:11" ht="15.75" customHeight="1" x14ac:dyDescent="0.35">
      <c r="A208" s="1"/>
      <c r="I208" s="19"/>
      <c r="J208" s="19"/>
      <c r="K208" s="20"/>
    </row>
    <row r="209" spans="1:11" ht="15.75" customHeight="1" x14ac:dyDescent="0.35">
      <c r="A209" s="1"/>
      <c r="I209" s="19"/>
      <c r="J209" s="19"/>
      <c r="K209" s="20"/>
    </row>
    <row r="210" spans="1:11" ht="15.75" customHeight="1" x14ac:dyDescent="0.35">
      <c r="A210" s="1"/>
      <c r="I210" s="19"/>
      <c r="J210" s="19"/>
      <c r="K210" s="20"/>
    </row>
    <row r="211" spans="1:11" ht="15.75" customHeight="1" x14ac:dyDescent="0.35">
      <c r="A211" s="1"/>
      <c r="I211" s="19"/>
      <c r="J211" s="19"/>
      <c r="K211" s="20"/>
    </row>
    <row r="212" spans="1:11" ht="15.75" customHeight="1" x14ac:dyDescent="0.35">
      <c r="A212" s="1"/>
      <c r="I212" s="19"/>
      <c r="J212" s="19"/>
      <c r="K212" s="20"/>
    </row>
    <row r="213" spans="1:11" ht="15.75" customHeight="1" x14ac:dyDescent="0.35">
      <c r="A213" s="1"/>
      <c r="I213" s="19"/>
      <c r="J213" s="19"/>
      <c r="K213" s="20"/>
    </row>
    <row r="214" spans="1:11" ht="15.75" customHeight="1" x14ac:dyDescent="0.35">
      <c r="A214" s="1"/>
      <c r="I214" s="19"/>
      <c r="J214" s="19"/>
      <c r="K214" s="20"/>
    </row>
    <row r="215" spans="1:11" ht="15.75" customHeight="1" x14ac:dyDescent="0.35">
      <c r="A215" s="1"/>
      <c r="I215" s="19"/>
      <c r="J215" s="19"/>
      <c r="K215" s="20"/>
    </row>
    <row r="216" spans="1:11" ht="15.75" customHeight="1" x14ac:dyDescent="0.35">
      <c r="A216" s="1"/>
      <c r="I216" s="19"/>
      <c r="J216" s="19"/>
      <c r="K216" s="20"/>
    </row>
    <row r="217" spans="1:11" ht="15.75" customHeight="1" x14ac:dyDescent="0.35">
      <c r="A217" s="1"/>
      <c r="I217" s="19"/>
      <c r="J217" s="19"/>
      <c r="K217" s="20"/>
    </row>
    <row r="218" spans="1:11" ht="15.75" customHeight="1" x14ac:dyDescent="0.35">
      <c r="A218" s="1"/>
      <c r="I218" s="19"/>
      <c r="J218" s="19"/>
      <c r="K218" s="20"/>
    </row>
    <row r="219" spans="1:11" ht="15.75" customHeight="1" x14ac:dyDescent="0.35">
      <c r="A219" s="1"/>
      <c r="I219" s="19"/>
      <c r="J219" s="19"/>
      <c r="K219" s="20"/>
    </row>
    <row r="220" spans="1:11" ht="15.75" customHeight="1" x14ac:dyDescent="0.35">
      <c r="A220" s="1"/>
      <c r="I220" s="19"/>
      <c r="J220" s="19"/>
      <c r="K220" s="20"/>
    </row>
    <row r="221" spans="1:11" ht="15.75" customHeight="1" x14ac:dyDescent="0.35">
      <c r="A221" s="1"/>
      <c r="I221" s="19"/>
      <c r="J221" s="19"/>
      <c r="K221" s="20"/>
    </row>
    <row r="222" spans="1:11" ht="15.75" customHeight="1" x14ac:dyDescent="0.35">
      <c r="A222" s="1"/>
      <c r="I222" s="19"/>
      <c r="J222" s="19"/>
      <c r="K222" s="20"/>
    </row>
    <row r="223" spans="1:11" ht="15.75" customHeight="1" x14ac:dyDescent="0.35">
      <c r="A223" s="1"/>
      <c r="I223" s="19"/>
      <c r="J223" s="19"/>
      <c r="K223" s="20"/>
    </row>
    <row r="224" spans="1:11" ht="15.75" customHeight="1" x14ac:dyDescent="0.35">
      <c r="A224" s="1"/>
      <c r="I224" s="19"/>
      <c r="J224" s="19"/>
      <c r="K224" s="20"/>
    </row>
    <row r="225" spans="1:11" ht="15.75" customHeight="1" x14ac:dyDescent="0.35">
      <c r="A225" s="1"/>
      <c r="I225" s="19"/>
      <c r="J225" s="19"/>
      <c r="K225" s="20"/>
    </row>
    <row r="226" spans="1:11" ht="15.75" customHeight="1" x14ac:dyDescent="0.35">
      <c r="A226" s="1"/>
      <c r="I226" s="19"/>
      <c r="J226" s="19"/>
      <c r="K226" s="20"/>
    </row>
    <row r="227" spans="1:11" ht="15.75" customHeight="1" x14ac:dyDescent="0.35">
      <c r="A227" s="1"/>
      <c r="I227" s="19"/>
      <c r="J227" s="19"/>
      <c r="K227" s="20"/>
    </row>
    <row r="228" spans="1:11" ht="15.75" customHeight="1" x14ac:dyDescent="0.35">
      <c r="A228" s="1"/>
      <c r="I228" s="19"/>
      <c r="J228" s="19"/>
      <c r="K228" s="20"/>
    </row>
    <row r="229" spans="1:11" ht="15.75" customHeight="1" x14ac:dyDescent="0.35">
      <c r="A229" s="1"/>
      <c r="I229" s="19"/>
      <c r="J229" s="19"/>
      <c r="K229" s="20"/>
    </row>
    <row r="230" spans="1:11" ht="15.75" customHeight="1" x14ac:dyDescent="0.35">
      <c r="A230" s="1"/>
      <c r="I230" s="19"/>
      <c r="J230" s="19"/>
      <c r="K230" s="20"/>
    </row>
    <row r="231" spans="1:11" ht="15.75" customHeight="1" x14ac:dyDescent="0.35">
      <c r="A231" s="1"/>
      <c r="I231" s="19"/>
      <c r="J231" s="19"/>
      <c r="K231" s="20"/>
    </row>
    <row r="232" spans="1:11" ht="15.75" customHeight="1" x14ac:dyDescent="0.35">
      <c r="A232" s="1"/>
      <c r="I232" s="19"/>
      <c r="J232" s="19"/>
      <c r="K232" s="20"/>
    </row>
    <row r="233" spans="1:11" ht="15.75" customHeight="1" x14ac:dyDescent="0.35"/>
    <row r="234" spans="1:11" ht="15.75" customHeight="1" x14ac:dyDescent="0.35"/>
    <row r="235" spans="1:11" ht="15.75" customHeight="1" x14ac:dyDescent="0.35"/>
    <row r="236" spans="1:11" ht="15.75" customHeight="1" x14ac:dyDescent="0.35"/>
    <row r="237" spans="1:11" ht="15.75" customHeight="1" x14ac:dyDescent="0.35"/>
  </sheetData>
  <mergeCells count="8">
    <mergeCell ref="E26:E27"/>
    <mergeCell ref="E28:E29"/>
    <mergeCell ref="B1:N1"/>
    <mergeCell ref="B2:N2"/>
    <mergeCell ref="B3:N3"/>
    <mergeCell ref="H6:H8"/>
    <mergeCell ref="E9:E10"/>
    <mergeCell ref="H9:H10"/>
  </mergeCells>
  <pageMargins left="0.70866141732283472" right="0.70866141732283472" top="0.74803149606299213" bottom="0.74803149606299213" header="0" footer="0"/>
  <pageSetup paperSize="9"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AB290"/>
  <sheetViews>
    <sheetView zoomScale="85" zoomScaleNormal="85" workbookViewId="0">
      <pane ySplit="6" topLeftCell="A64" activePane="bottomLeft" state="frozen"/>
      <selection activeCell="B12" sqref="B12"/>
      <selection pane="bottomLeft" activeCell="B12" sqref="B12"/>
    </sheetView>
  </sheetViews>
  <sheetFormatPr defaultColWidth="14.453125" defaultRowHeight="15" customHeight="1" x14ac:dyDescent="0.35"/>
  <cols>
    <col min="1" max="1" width="7" style="335" customWidth="1"/>
    <col min="2" max="2" width="21.54296875" style="335" customWidth="1"/>
    <col min="3" max="3" width="59.81640625" style="335" customWidth="1"/>
    <col min="4" max="4" width="24.26953125" style="335" hidden="1" customWidth="1"/>
    <col min="5" max="5" width="66.81640625" style="335" customWidth="1"/>
    <col min="6" max="6" width="16.81640625" style="335" customWidth="1"/>
    <col min="7" max="7" width="29.54296875" style="335" customWidth="1"/>
    <col min="8" max="8" width="17" style="335" customWidth="1"/>
    <col min="9" max="10" width="17" style="335" hidden="1" customWidth="1"/>
    <col min="11" max="11" width="22" style="665" customWidth="1"/>
    <col min="12" max="12" width="16.1796875" style="335" customWidth="1"/>
    <col min="13" max="13" width="17" style="335" customWidth="1"/>
    <col min="14" max="14" width="17" style="335" hidden="1" customWidth="1"/>
    <col min="15" max="15" width="9.81640625" style="335" customWidth="1"/>
    <col min="16" max="16" width="18" style="399" customWidth="1"/>
    <col min="17" max="17" width="18.453125" style="335" customWidth="1"/>
    <col min="18" max="19" width="14.453125" style="335" hidden="1" customWidth="1"/>
    <col min="20" max="20" width="14.453125" style="335"/>
    <col min="21" max="21" width="14.54296875" style="335" bestFit="1" customWidth="1"/>
    <col min="22" max="16384" width="14.453125" style="335"/>
  </cols>
  <sheetData>
    <row r="1" spans="1:28" ht="14.5" x14ac:dyDescent="0.35">
      <c r="A1" s="41"/>
      <c r="B1" s="740" t="s">
        <v>1</v>
      </c>
      <c r="C1" s="797"/>
      <c r="D1" s="797"/>
      <c r="E1" s="797"/>
      <c r="F1" s="797"/>
      <c r="G1" s="797"/>
      <c r="H1" s="797"/>
      <c r="I1" s="797"/>
      <c r="J1" s="797"/>
      <c r="K1" s="797"/>
      <c r="L1" s="797"/>
      <c r="M1" s="797"/>
      <c r="N1" s="797"/>
      <c r="O1" s="797"/>
      <c r="P1" s="41"/>
      <c r="Q1" s="73"/>
      <c r="R1" s="73"/>
      <c r="S1" s="73"/>
      <c r="T1" s="73"/>
      <c r="U1" s="73"/>
      <c r="V1" s="73"/>
      <c r="W1" s="73"/>
      <c r="X1" s="73"/>
      <c r="Y1" s="73"/>
      <c r="Z1" s="73"/>
      <c r="AA1" s="73"/>
      <c r="AB1" s="73"/>
    </row>
    <row r="2" spans="1:28" ht="14.5" x14ac:dyDescent="0.35">
      <c r="A2" s="41"/>
      <c r="B2" s="798" t="s">
        <v>2</v>
      </c>
      <c r="C2" s="797"/>
      <c r="D2" s="797"/>
      <c r="E2" s="797"/>
      <c r="F2" s="797"/>
      <c r="G2" s="797"/>
      <c r="H2" s="797"/>
      <c r="I2" s="797"/>
      <c r="J2" s="797"/>
      <c r="K2" s="797"/>
      <c r="L2" s="797"/>
      <c r="M2" s="797"/>
      <c r="N2" s="797"/>
      <c r="O2" s="797"/>
      <c r="P2" s="41"/>
      <c r="Q2" s="73"/>
      <c r="R2" s="73"/>
      <c r="S2" s="73"/>
      <c r="T2" s="73"/>
      <c r="U2" s="73"/>
      <c r="V2" s="73"/>
      <c r="W2" s="73"/>
      <c r="X2" s="73"/>
      <c r="Y2" s="73"/>
      <c r="Z2" s="73"/>
      <c r="AA2" s="73"/>
      <c r="AB2" s="73"/>
    </row>
    <row r="3" spans="1:28" ht="14.5" x14ac:dyDescent="0.35">
      <c r="A3" s="41"/>
      <c r="B3" s="740" t="str">
        <f>'IT Infra'!B3:M3</f>
        <v>TAHUN 2023</v>
      </c>
      <c r="C3" s="797"/>
      <c r="D3" s="797"/>
      <c r="E3" s="797"/>
      <c r="F3" s="797"/>
      <c r="G3" s="797"/>
      <c r="H3" s="797"/>
      <c r="I3" s="797"/>
      <c r="J3" s="797"/>
      <c r="K3" s="797"/>
      <c r="L3" s="797"/>
      <c r="M3" s="797"/>
      <c r="N3" s="797"/>
      <c r="O3" s="797"/>
      <c r="P3" s="41"/>
      <c r="Q3" s="73"/>
      <c r="R3" s="73"/>
      <c r="S3" s="73"/>
      <c r="T3" s="73"/>
      <c r="U3" s="73"/>
      <c r="V3" s="73"/>
      <c r="W3" s="73"/>
      <c r="X3" s="73"/>
      <c r="Y3" s="73"/>
      <c r="Z3" s="73"/>
      <c r="AA3" s="73"/>
      <c r="AB3" s="73"/>
    </row>
    <row r="4" spans="1:28" ht="14.5" x14ac:dyDescent="0.35">
      <c r="A4" s="41"/>
      <c r="B4" s="2"/>
      <c r="C4" s="323"/>
      <c r="D4" s="2"/>
      <c r="E4" s="2"/>
      <c r="F4" s="2"/>
      <c r="G4" s="2"/>
      <c r="H4" s="451"/>
      <c r="I4" s="2"/>
      <c r="J4" s="2"/>
      <c r="K4" s="652"/>
      <c r="L4" s="599"/>
      <c r="M4" s="599"/>
      <c r="N4" s="2"/>
      <c r="O4" s="2"/>
      <c r="P4" s="41"/>
      <c r="Q4" s="73"/>
      <c r="R4" s="73"/>
      <c r="S4" s="73"/>
      <c r="T4" s="73"/>
      <c r="U4" s="73"/>
      <c r="V4" s="73"/>
      <c r="W4" s="73"/>
      <c r="X4" s="73"/>
      <c r="Y4" s="73"/>
      <c r="Z4" s="73"/>
      <c r="AA4" s="73"/>
      <c r="AB4" s="73"/>
    </row>
    <row r="5" spans="1:28" ht="14.5" hidden="1" x14ac:dyDescent="0.35">
      <c r="A5" s="41" t="s">
        <v>4</v>
      </c>
      <c r="B5" s="73"/>
      <c r="C5" s="96" t="s">
        <v>4</v>
      </c>
      <c r="D5" s="41" t="s">
        <v>4</v>
      </c>
      <c r="E5" s="41"/>
      <c r="F5" s="41" t="s">
        <v>4</v>
      </c>
      <c r="G5" s="41" t="s">
        <v>4</v>
      </c>
      <c r="H5" s="452" t="s">
        <v>4</v>
      </c>
      <c r="I5" s="41" t="s">
        <v>4</v>
      </c>
      <c r="J5" s="41" t="s">
        <v>4</v>
      </c>
      <c r="K5" s="653"/>
      <c r="L5" s="41" t="s">
        <v>5</v>
      </c>
      <c r="M5" s="41" t="s">
        <v>4</v>
      </c>
      <c r="N5" s="41" t="s">
        <v>4</v>
      </c>
      <c r="O5" s="41" t="s">
        <v>4</v>
      </c>
      <c r="P5" s="453" t="s">
        <v>4</v>
      </c>
      <c r="Q5" s="40" t="s">
        <v>5</v>
      </c>
      <c r="R5" s="454" t="s">
        <v>4</v>
      </c>
      <c r="S5" s="40" t="s">
        <v>5</v>
      </c>
      <c r="T5" s="73"/>
      <c r="U5" s="73"/>
      <c r="V5" s="73"/>
      <c r="W5" s="73"/>
      <c r="X5" s="73"/>
      <c r="Y5" s="73"/>
      <c r="Z5" s="73"/>
      <c r="AA5" s="73"/>
      <c r="AB5" s="73"/>
    </row>
    <row r="6" spans="1:28" ht="42.75" customHeight="1" x14ac:dyDescent="0.35">
      <c r="A6" s="348" t="s">
        <v>6</v>
      </c>
      <c r="B6" s="348" t="s">
        <v>91</v>
      </c>
      <c r="C6" s="351" t="s">
        <v>8</v>
      </c>
      <c r="D6" s="348" t="s">
        <v>9</v>
      </c>
      <c r="E6" s="348" t="s">
        <v>884</v>
      </c>
      <c r="F6" s="348" t="s">
        <v>10</v>
      </c>
      <c r="G6" s="348" t="s">
        <v>11</v>
      </c>
      <c r="H6" s="349" t="s">
        <v>12</v>
      </c>
      <c r="I6" s="350" t="s">
        <v>13</v>
      </c>
      <c r="J6" s="350" t="s">
        <v>14</v>
      </c>
      <c r="K6" s="650" t="s">
        <v>887</v>
      </c>
      <c r="L6" s="351" t="s">
        <v>15</v>
      </c>
      <c r="M6" s="351" t="s">
        <v>16</v>
      </c>
      <c r="N6" s="351" t="s">
        <v>17</v>
      </c>
      <c r="O6" s="351" t="s">
        <v>18</v>
      </c>
      <c r="P6" s="351" t="s">
        <v>19</v>
      </c>
      <c r="Q6" s="348" t="s">
        <v>92</v>
      </c>
      <c r="R6" s="11" t="s">
        <v>93</v>
      </c>
      <c r="S6" s="9" t="s">
        <v>94</v>
      </c>
    </row>
    <row r="7" spans="1:28" ht="30" customHeight="1" x14ac:dyDescent="0.35">
      <c r="A7" s="39"/>
      <c r="B7" s="210"/>
      <c r="C7" s="455" t="s">
        <v>657</v>
      </c>
      <c r="D7" s="46"/>
      <c r="E7" s="46"/>
      <c r="F7" s="40"/>
      <c r="G7" s="40"/>
      <c r="H7" s="379"/>
      <c r="I7" s="263"/>
      <c r="J7" s="263"/>
      <c r="K7" s="655"/>
      <c r="L7" s="265"/>
      <c r="M7" s="456"/>
      <c r="N7" s="456"/>
      <c r="O7" s="39"/>
      <c r="P7" s="475"/>
      <c r="Q7" s="53"/>
      <c r="R7" s="206"/>
      <c r="S7" s="53"/>
      <c r="T7" s="73"/>
      <c r="U7" s="73"/>
      <c r="V7" s="73"/>
      <c r="W7" s="73"/>
      <c r="X7" s="73"/>
      <c r="Y7" s="73"/>
      <c r="Z7" s="73"/>
      <c r="AA7" s="73"/>
      <c r="AB7" s="73"/>
    </row>
    <row r="8" spans="1:28" ht="30" customHeight="1" x14ac:dyDescent="0.35">
      <c r="A8" s="215">
        <v>1</v>
      </c>
      <c r="B8" s="46" t="s">
        <v>658</v>
      </c>
      <c r="C8" s="171" t="s">
        <v>659</v>
      </c>
      <c r="D8" s="254" t="s">
        <v>53</v>
      </c>
      <c r="E8" s="649"/>
      <c r="F8" s="255" t="s">
        <v>108</v>
      </c>
      <c r="G8" s="255" t="s">
        <v>855</v>
      </c>
      <c r="H8" s="256">
        <v>199705800</v>
      </c>
      <c r="I8" s="257">
        <v>45139</v>
      </c>
      <c r="J8" s="258">
        <v>45504</v>
      </c>
      <c r="K8" s="656"/>
      <c r="L8" s="259">
        <f t="shared" ref="L8:L14" si="0">J8-I8</f>
        <v>365</v>
      </c>
      <c r="M8" s="260">
        <v>45110</v>
      </c>
      <c r="N8" s="261">
        <v>45114</v>
      </c>
      <c r="O8" s="108" t="s">
        <v>98</v>
      </c>
      <c r="P8" s="476">
        <v>0.9</v>
      </c>
      <c r="Q8" s="262">
        <f t="shared" ref="Q8:Q20" si="1">P8*H8</f>
        <v>179735220</v>
      </c>
      <c r="R8" s="206">
        <v>1</v>
      </c>
      <c r="S8" s="53">
        <f t="shared" ref="S8:S19" si="2">R8*H8</f>
        <v>199705800</v>
      </c>
      <c r="T8" s="73"/>
      <c r="U8" s="73"/>
      <c r="V8" s="73"/>
      <c r="W8" s="73"/>
      <c r="X8" s="73"/>
      <c r="Y8" s="73"/>
      <c r="Z8" s="73"/>
      <c r="AA8" s="73"/>
      <c r="AB8" s="73"/>
    </row>
    <row r="9" spans="1:28" ht="30" customHeight="1" x14ac:dyDescent="0.35">
      <c r="A9" s="215">
        <v>2</v>
      </c>
      <c r="B9" s="46" t="s">
        <v>660</v>
      </c>
      <c r="C9" s="715" t="s">
        <v>661</v>
      </c>
      <c r="D9" s="46" t="s">
        <v>53</v>
      </c>
      <c r="E9" s="46"/>
      <c r="F9" s="40" t="s">
        <v>108</v>
      </c>
      <c r="G9" s="255" t="s">
        <v>855</v>
      </c>
      <c r="H9" s="256">
        <v>97461500</v>
      </c>
      <c r="I9" s="263">
        <v>44985</v>
      </c>
      <c r="J9" s="264">
        <v>45350</v>
      </c>
      <c r="K9" s="657"/>
      <c r="L9" s="265">
        <f t="shared" si="0"/>
        <v>365</v>
      </c>
      <c r="M9" s="266">
        <v>44949</v>
      </c>
      <c r="N9" s="267">
        <v>44953</v>
      </c>
      <c r="O9" s="211" t="s">
        <v>98</v>
      </c>
      <c r="P9" s="477">
        <v>0.9</v>
      </c>
      <c r="Q9" s="53">
        <f t="shared" si="1"/>
        <v>87715350</v>
      </c>
      <c r="R9" s="206">
        <v>1</v>
      </c>
      <c r="S9" s="53">
        <f t="shared" si="2"/>
        <v>97461500</v>
      </c>
      <c r="T9" s="73"/>
      <c r="U9" s="73"/>
      <c r="V9" s="73"/>
      <c r="W9" s="73"/>
      <c r="X9" s="73"/>
      <c r="Y9" s="73"/>
      <c r="Z9" s="73"/>
      <c r="AA9" s="73"/>
      <c r="AB9" s="73"/>
    </row>
    <row r="10" spans="1:28" ht="30" customHeight="1" x14ac:dyDescent="0.35">
      <c r="A10" s="215">
        <v>3</v>
      </c>
      <c r="B10" s="46" t="s">
        <v>662</v>
      </c>
      <c r="C10" s="715" t="s">
        <v>663</v>
      </c>
      <c r="D10" s="46" t="s">
        <v>53</v>
      </c>
      <c r="E10" s="46"/>
      <c r="F10" s="40" t="s">
        <v>108</v>
      </c>
      <c r="G10" s="255" t="s">
        <v>855</v>
      </c>
      <c r="H10" s="256">
        <v>178290525</v>
      </c>
      <c r="I10" s="263">
        <v>45169</v>
      </c>
      <c r="J10" s="264">
        <v>45534</v>
      </c>
      <c r="K10" s="657"/>
      <c r="L10" s="265">
        <f t="shared" si="0"/>
        <v>365</v>
      </c>
      <c r="M10" s="50">
        <v>45145</v>
      </c>
      <c r="N10" s="268">
        <v>45145</v>
      </c>
      <c r="O10" s="211" t="s">
        <v>98</v>
      </c>
      <c r="P10" s="477">
        <v>0.9</v>
      </c>
      <c r="Q10" s="52">
        <f t="shared" si="1"/>
        <v>160461472.5</v>
      </c>
      <c r="R10" s="206">
        <v>1</v>
      </c>
      <c r="S10" s="53">
        <f t="shared" si="2"/>
        <v>178290525</v>
      </c>
      <c r="T10" s="73"/>
      <c r="U10" s="73"/>
      <c r="V10" s="73"/>
      <c r="W10" s="73"/>
      <c r="X10" s="73"/>
      <c r="Y10" s="73"/>
      <c r="Z10" s="73"/>
      <c r="AA10" s="73"/>
      <c r="AB10" s="73"/>
    </row>
    <row r="11" spans="1:28" ht="30" customHeight="1" x14ac:dyDescent="0.35">
      <c r="A11" s="215">
        <v>4</v>
      </c>
      <c r="B11" s="46" t="s">
        <v>664</v>
      </c>
      <c r="C11" s="715" t="s">
        <v>665</v>
      </c>
      <c r="D11" s="46" t="s">
        <v>53</v>
      </c>
      <c r="E11" s="46"/>
      <c r="F11" s="40" t="s">
        <v>108</v>
      </c>
      <c r="G11" s="255" t="s">
        <v>855</v>
      </c>
      <c r="H11" s="256">
        <v>136572658</v>
      </c>
      <c r="I11" s="263">
        <v>44926</v>
      </c>
      <c r="J11" s="264">
        <v>45291</v>
      </c>
      <c r="K11" s="657"/>
      <c r="L11" s="265">
        <f t="shared" si="0"/>
        <v>365</v>
      </c>
      <c r="M11" s="266">
        <v>44896</v>
      </c>
      <c r="N11" s="267">
        <v>44903</v>
      </c>
      <c r="O11" s="211" t="s">
        <v>98</v>
      </c>
      <c r="P11" s="477">
        <v>0.9</v>
      </c>
      <c r="Q11" s="52">
        <f t="shared" si="1"/>
        <v>122915392.2</v>
      </c>
      <c r="R11" s="206">
        <v>1</v>
      </c>
      <c r="S11" s="53">
        <f t="shared" si="2"/>
        <v>136572658</v>
      </c>
      <c r="T11" s="73"/>
      <c r="U11" s="73"/>
      <c r="V11" s="73"/>
      <c r="W11" s="73"/>
      <c r="X11" s="73"/>
      <c r="Y11" s="73"/>
      <c r="Z11" s="73"/>
      <c r="AA11" s="73"/>
      <c r="AB11" s="73"/>
    </row>
    <row r="12" spans="1:28" ht="30" customHeight="1" x14ac:dyDescent="0.35">
      <c r="A12" s="215">
        <v>5</v>
      </c>
      <c r="B12" s="46" t="s">
        <v>666</v>
      </c>
      <c r="C12" s="171" t="s">
        <v>667</v>
      </c>
      <c r="D12" s="46" t="s">
        <v>53</v>
      </c>
      <c r="E12" s="46"/>
      <c r="F12" s="40" t="s">
        <v>108</v>
      </c>
      <c r="G12" s="255" t="s">
        <v>855</v>
      </c>
      <c r="H12" s="256">
        <v>148102500</v>
      </c>
      <c r="I12" s="263">
        <v>44985</v>
      </c>
      <c r="J12" s="264">
        <v>45350</v>
      </c>
      <c r="K12" s="657"/>
      <c r="L12" s="265">
        <f t="shared" si="0"/>
        <v>365</v>
      </c>
      <c r="M12" s="266">
        <v>44958</v>
      </c>
      <c r="N12" s="267">
        <v>44965</v>
      </c>
      <c r="O12" s="211" t="s">
        <v>98</v>
      </c>
      <c r="P12" s="477">
        <v>0.9</v>
      </c>
      <c r="Q12" s="52">
        <f t="shared" si="1"/>
        <v>133292250</v>
      </c>
      <c r="R12" s="206">
        <v>1</v>
      </c>
      <c r="S12" s="53">
        <f t="shared" si="2"/>
        <v>148102500</v>
      </c>
      <c r="T12" s="73"/>
      <c r="U12" s="73"/>
      <c r="V12" s="73"/>
      <c r="W12" s="73"/>
      <c r="X12" s="73"/>
      <c r="Y12" s="73"/>
      <c r="Z12" s="73"/>
      <c r="AA12" s="73"/>
      <c r="AB12" s="73"/>
    </row>
    <row r="13" spans="1:28" ht="30" customHeight="1" x14ac:dyDescent="0.35">
      <c r="A13" s="215">
        <v>6</v>
      </c>
      <c r="B13" s="46" t="s">
        <v>668</v>
      </c>
      <c r="C13" s="171" t="s">
        <v>669</v>
      </c>
      <c r="D13" s="46" t="s">
        <v>53</v>
      </c>
      <c r="E13" s="46"/>
      <c r="F13" s="40" t="s">
        <v>108</v>
      </c>
      <c r="G13" s="255" t="s">
        <v>855</v>
      </c>
      <c r="H13" s="256">
        <v>179224500</v>
      </c>
      <c r="I13" s="263">
        <v>44985</v>
      </c>
      <c r="J13" s="264">
        <v>45350</v>
      </c>
      <c r="K13" s="657"/>
      <c r="L13" s="265">
        <f t="shared" si="0"/>
        <v>365</v>
      </c>
      <c r="M13" s="50">
        <v>44963</v>
      </c>
      <c r="N13" s="268">
        <v>44967</v>
      </c>
      <c r="O13" s="211" t="s">
        <v>98</v>
      </c>
      <c r="P13" s="477">
        <v>0.9</v>
      </c>
      <c r="Q13" s="52">
        <f t="shared" si="1"/>
        <v>161302050</v>
      </c>
      <c r="R13" s="206">
        <v>1</v>
      </c>
      <c r="S13" s="53">
        <f t="shared" si="2"/>
        <v>179224500</v>
      </c>
      <c r="T13" s="73"/>
      <c r="U13" s="73"/>
      <c r="V13" s="73"/>
      <c r="W13" s="73"/>
      <c r="X13" s="73"/>
      <c r="Y13" s="73"/>
      <c r="Z13" s="73"/>
      <c r="AA13" s="73"/>
      <c r="AB13" s="73"/>
    </row>
    <row r="14" spans="1:28" ht="30" customHeight="1" x14ac:dyDescent="0.35">
      <c r="A14" s="215">
        <v>7</v>
      </c>
      <c r="B14" s="46" t="s">
        <v>670</v>
      </c>
      <c r="C14" s="715" t="s">
        <v>671</v>
      </c>
      <c r="D14" s="46" t="s">
        <v>53</v>
      </c>
      <c r="E14" s="46"/>
      <c r="F14" s="40" t="s">
        <v>108</v>
      </c>
      <c r="G14" s="255" t="s">
        <v>855</v>
      </c>
      <c r="H14" s="256">
        <v>148102500</v>
      </c>
      <c r="I14" s="263">
        <v>44958</v>
      </c>
      <c r="J14" s="264">
        <v>45323</v>
      </c>
      <c r="K14" s="657"/>
      <c r="L14" s="265">
        <f t="shared" si="0"/>
        <v>365</v>
      </c>
      <c r="M14" s="50">
        <v>44935</v>
      </c>
      <c r="N14" s="268">
        <v>44942</v>
      </c>
      <c r="O14" s="211" t="s">
        <v>98</v>
      </c>
      <c r="P14" s="477">
        <v>0.9</v>
      </c>
      <c r="Q14" s="52">
        <f t="shared" si="1"/>
        <v>133292250</v>
      </c>
      <c r="R14" s="206">
        <v>1</v>
      </c>
      <c r="S14" s="53">
        <f t="shared" si="2"/>
        <v>148102500</v>
      </c>
      <c r="T14" s="73"/>
      <c r="U14" s="73"/>
      <c r="V14" s="73"/>
      <c r="W14" s="73"/>
      <c r="X14" s="73"/>
      <c r="Y14" s="73"/>
      <c r="Z14" s="73"/>
      <c r="AA14" s="73"/>
      <c r="AB14" s="73"/>
    </row>
    <row r="15" spans="1:28" ht="30" customHeight="1" x14ac:dyDescent="0.35">
      <c r="A15" s="215">
        <v>8</v>
      </c>
      <c r="B15" s="46" t="s">
        <v>672</v>
      </c>
      <c r="C15" s="458" t="s">
        <v>673</v>
      </c>
      <c r="D15" s="46" t="s">
        <v>53</v>
      </c>
      <c r="E15" s="46"/>
      <c r="F15" s="40" t="s">
        <v>23</v>
      </c>
      <c r="G15" s="479" t="s">
        <v>101</v>
      </c>
      <c r="H15" s="459">
        <v>600000000</v>
      </c>
      <c r="I15" s="271">
        <v>44927</v>
      </c>
      <c r="J15" s="460">
        <v>45291</v>
      </c>
      <c r="K15" s="658"/>
      <c r="L15" s="265">
        <v>365</v>
      </c>
      <c r="M15" s="50">
        <v>44935</v>
      </c>
      <c r="N15" s="221"/>
      <c r="O15" s="204" t="s">
        <v>105</v>
      </c>
      <c r="P15" s="477">
        <v>0.9</v>
      </c>
      <c r="Q15" s="52">
        <f t="shared" si="1"/>
        <v>540000000</v>
      </c>
      <c r="R15" s="206">
        <v>1</v>
      </c>
      <c r="S15" s="53">
        <f t="shared" si="2"/>
        <v>600000000</v>
      </c>
      <c r="T15" s="73"/>
      <c r="U15" s="73"/>
      <c r="V15" s="73"/>
      <c r="W15" s="73"/>
      <c r="X15" s="73"/>
      <c r="Y15" s="73"/>
      <c r="Z15" s="73"/>
      <c r="AA15" s="73"/>
      <c r="AB15" s="73"/>
    </row>
    <row r="16" spans="1:28" ht="30" customHeight="1" x14ac:dyDescent="0.35">
      <c r="A16" s="215">
        <v>9</v>
      </c>
      <c r="B16" s="46" t="s">
        <v>674</v>
      </c>
      <c r="C16" s="47" t="s">
        <v>675</v>
      </c>
      <c r="D16" s="46" t="s">
        <v>53</v>
      </c>
      <c r="E16" s="46"/>
      <c r="F16" s="40" t="s">
        <v>23</v>
      </c>
      <c r="G16" s="479" t="s">
        <v>101</v>
      </c>
      <c r="H16" s="459">
        <v>500000000</v>
      </c>
      <c r="I16" s="271">
        <v>44927</v>
      </c>
      <c r="J16" s="460">
        <v>45291</v>
      </c>
      <c r="K16" s="658"/>
      <c r="L16" s="265">
        <v>365</v>
      </c>
      <c r="M16" s="50">
        <v>44935</v>
      </c>
      <c r="N16" s="221"/>
      <c r="O16" s="204" t="s">
        <v>105</v>
      </c>
      <c r="P16" s="477">
        <v>0.9</v>
      </c>
      <c r="Q16" s="52">
        <f t="shared" si="1"/>
        <v>450000000</v>
      </c>
      <c r="R16" s="206">
        <v>1</v>
      </c>
      <c r="S16" s="53">
        <f t="shared" si="2"/>
        <v>500000000</v>
      </c>
      <c r="T16" s="73"/>
      <c r="U16" s="73"/>
      <c r="V16" s="73"/>
      <c r="W16" s="73"/>
      <c r="X16" s="73"/>
      <c r="Y16" s="73"/>
      <c r="Z16" s="73"/>
      <c r="AA16" s="73"/>
      <c r="AB16" s="73"/>
    </row>
    <row r="17" spans="1:28" ht="30" customHeight="1" x14ac:dyDescent="0.35">
      <c r="A17" s="215">
        <v>10</v>
      </c>
      <c r="B17" s="46" t="s">
        <v>676</v>
      </c>
      <c r="C17" s="637" t="s">
        <v>677</v>
      </c>
      <c r="D17" s="46" t="s">
        <v>53</v>
      </c>
      <c r="E17" s="46"/>
      <c r="F17" s="40" t="s">
        <v>23</v>
      </c>
      <c r="G17" s="479" t="s">
        <v>101</v>
      </c>
      <c r="H17" s="459">
        <v>500000000</v>
      </c>
      <c r="I17" s="271">
        <v>44927</v>
      </c>
      <c r="J17" s="460">
        <v>45291</v>
      </c>
      <c r="K17" s="658"/>
      <c r="L17" s="265">
        <v>365</v>
      </c>
      <c r="M17" s="50">
        <v>44935</v>
      </c>
      <c r="N17" s="221"/>
      <c r="O17" s="204" t="s">
        <v>105</v>
      </c>
      <c r="P17" s="477">
        <v>0.9</v>
      </c>
      <c r="Q17" s="52">
        <f t="shared" si="1"/>
        <v>450000000</v>
      </c>
      <c r="R17" s="206">
        <v>1</v>
      </c>
      <c r="S17" s="53">
        <f t="shared" si="2"/>
        <v>500000000</v>
      </c>
      <c r="T17" s="73"/>
      <c r="U17" s="73"/>
      <c r="V17" s="73"/>
      <c r="W17" s="73"/>
      <c r="X17" s="73"/>
      <c r="Y17" s="73"/>
      <c r="Z17" s="73"/>
      <c r="AA17" s="73"/>
      <c r="AB17" s="73"/>
    </row>
    <row r="18" spans="1:28" ht="30" customHeight="1" x14ac:dyDescent="0.35">
      <c r="A18" s="215">
        <v>11</v>
      </c>
      <c r="B18" s="46" t="s">
        <v>678</v>
      </c>
      <c r="C18" s="47" t="s">
        <v>679</v>
      </c>
      <c r="D18" s="46" t="s">
        <v>53</v>
      </c>
      <c r="E18" s="46"/>
      <c r="F18" s="40" t="s">
        <v>23</v>
      </c>
      <c r="G18" s="255" t="s">
        <v>855</v>
      </c>
      <c r="H18" s="459">
        <v>94988250</v>
      </c>
      <c r="I18" s="274">
        <v>45229</v>
      </c>
      <c r="J18" s="461">
        <v>45260</v>
      </c>
      <c r="K18" s="659"/>
      <c r="L18" s="265">
        <f t="shared" ref="L18:L20" si="3">J18-I18</f>
        <v>31</v>
      </c>
      <c r="M18" s="50">
        <v>45208</v>
      </c>
      <c r="N18" s="462">
        <v>45212</v>
      </c>
      <c r="O18" s="204" t="s">
        <v>98</v>
      </c>
      <c r="P18" s="477">
        <v>0.9</v>
      </c>
      <c r="Q18" s="52">
        <f t="shared" si="1"/>
        <v>85489425</v>
      </c>
      <c r="R18" s="206">
        <v>1</v>
      </c>
      <c r="S18" s="53">
        <f t="shared" si="2"/>
        <v>94988250</v>
      </c>
      <c r="T18" s="73"/>
      <c r="U18" s="73"/>
      <c r="V18" s="73"/>
      <c r="W18" s="73"/>
      <c r="X18" s="73"/>
      <c r="Y18" s="73"/>
      <c r="Z18" s="73"/>
      <c r="AA18" s="73"/>
      <c r="AB18" s="73"/>
    </row>
    <row r="19" spans="1:28" ht="30" customHeight="1" x14ac:dyDescent="0.35">
      <c r="A19" s="215">
        <v>12</v>
      </c>
      <c r="B19" s="46" t="s">
        <v>680</v>
      </c>
      <c r="C19" s="171" t="s">
        <v>681</v>
      </c>
      <c r="D19" s="46" t="s">
        <v>53</v>
      </c>
      <c r="E19" s="46"/>
      <c r="F19" s="40" t="s">
        <v>23</v>
      </c>
      <c r="G19" s="255" t="s">
        <v>855</v>
      </c>
      <c r="H19" s="459">
        <v>610139250</v>
      </c>
      <c r="I19" s="274">
        <v>45230</v>
      </c>
      <c r="J19" s="461">
        <v>45260</v>
      </c>
      <c r="K19" s="659"/>
      <c r="L19" s="265">
        <f t="shared" si="3"/>
        <v>30</v>
      </c>
      <c r="M19" s="50">
        <v>45180</v>
      </c>
      <c r="N19" s="462">
        <v>45208</v>
      </c>
      <c r="O19" s="204" t="s">
        <v>98</v>
      </c>
      <c r="P19" s="477">
        <v>0.9</v>
      </c>
      <c r="Q19" s="52">
        <f t="shared" si="1"/>
        <v>549125325</v>
      </c>
      <c r="R19" s="206">
        <v>1</v>
      </c>
      <c r="S19" s="53">
        <f t="shared" si="2"/>
        <v>610139250</v>
      </c>
      <c r="T19" s="73"/>
      <c r="U19" s="73"/>
      <c r="V19" s="73"/>
      <c r="W19" s="73"/>
      <c r="X19" s="73"/>
      <c r="Y19" s="73"/>
      <c r="Z19" s="73"/>
      <c r="AA19" s="73"/>
      <c r="AB19" s="73"/>
    </row>
    <row r="20" spans="1:28" ht="30" customHeight="1" x14ac:dyDescent="0.35">
      <c r="A20" s="215">
        <v>13</v>
      </c>
      <c r="B20" s="46" t="s">
        <v>682</v>
      </c>
      <c r="C20" s="68" t="s">
        <v>683</v>
      </c>
      <c r="D20" s="46" t="s">
        <v>53</v>
      </c>
      <c r="E20" s="46"/>
      <c r="F20" s="40" t="s">
        <v>23</v>
      </c>
      <c r="G20" s="479" t="s">
        <v>101</v>
      </c>
      <c r="H20" s="459">
        <v>721681903.10810804</v>
      </c>
      <c r="I20" s="263">
        <v>44958</v>
      </c>
      <c r="J20" s="264">
        <v>45322</v>
      </c>
      <c r="K20" s="657"/>
      <c r="L20" s="265">
        <f t="shared" si="3"/>
        <v>364</v>
      </c>
      <c r="M20" s="50">
        <v>44928</v>
      </c>
      <c r="N20" s="211" t="s">
        <v>684</v>
      </c>
      <c r="O20" s="204" t="s">
        <v>98</v>
      </c>
      <c r="P20" s="477">
        <v>0.75</v>
      </c>
      <c r="Q20" s="52">
        <f t="shared" si="1"/>
        <v>541261427.33108103</v>
      </c>
      <c r="R20" s="46"/>
      <c r="S20" s="53"/>
      <c r="T20" s="463"/>
      <c r="U20" s="73"/>
      <c r="V20" s="73"/>
      <c r="W20" s="73"/>
      <c r="X20" s="73"/>
      <c r="Y20" s="73"/>
      <c r="Z20" s="73"/>
      <c r="AA20" s="73"/>
      <c r="AB20" s="73"/>
    </row>
    <row r="21" spans="1:28" s="493" customFormat="1" ht="30" customHeight="1" x14ac:dyDescent="0.35">
      <c r="A21" s="480">
        <v>14</v>
      </c>
      <c r="B21" s="481" t="s">
        <v>687</v>
      </c>
      <c r="C21" s="482" t="s">
        <v>834</v>
      </c>
      <c r="D21" s="483"/>
      <c r="E21" s="483"/>
      <c r="F21" s="479" t="s">
        <v>23</v>
      </c>
      <c r="G21" s="255" t="s">
        <v>855</v>
      </c>
      <c r="H21" s="484">
        <v>198265199</v>
      </c>
      <c r="I21" s="485"/>
      <c r="J21" s="486"/>
      <c r="K21" s="660"/>
      <c r="L21" s="487" t="s">
        <v>835</v>
      </c>
      <c r="M21" s="50">
        <v>44928</v>
      </c>
      <c r="N21" s="488"/>
      <c r="O21" s="489" t="s">
        <v>98</v>
      </c>
      <c r="P21" s="630">
        <v>0.9</v>
      </c>
      <c r="Q21" s="490">
        <f>P21*H21</f>
        <v>178438679.09999999</v>
      </c>
      <c r="R21" s="483"/>
      <c r="S21" s="491">
        <f t="shared" ref="S21:S23" si="4">R21*H21</f>
        <v>0</v>
      </c>
      <c r="T21" s="492"/>
      <c r="U21" s="492"/>
      <c r="V21" s="492"/>
      <c r="W21" s="492"/>
      <c r="X21" s="492"/>
      <c r="Y21" s="492"/>
      <c r="Z21" s="492"/>
      <c r="AA21" s="492"/>
      <c r="AB21" s="492"/>
    </row>
    <row r="22" spans="1:28" ht="45.75" customHeight="1" x14ac:dyDescent="0.35">
      <c r="A22" s="348" t="s">
        <v>6</v>
      </c>
      <c r="B22" s="348" t="s">
        <v>91</v>
      </c>
      <c r="C22" s="351" t="s">
        <v>8</v>
      </c>
      <c r="D22" s="348" t="s">
        <v>9</v>
      </c>
      <c r="E22" s="348"/>
      <c r="F22" s="348" t="s">
        <v>10</v>
      </c>
      <c r="G22" s="348" t="s">
        <v>11</v>
      </c>
      <c r="H22" s="349" t="s">
        <v>12</v>
      </c>
      <c r="I22" s="350" t="s">
        <v>13</v>
      </c>
      <c r="J22" s="350" t="s">
        <v>14</v>
      </c>
      <c r="K22" s="654"/>
      <c r="L22" s="351" t="s">
        <v>15</v>
      </c>
      <c r="M22" s="351" t="s">
        <v>16</v>
      </c>
      <c r="N22" s="351" t="s">
        <v>17</v>
      </c>
      <c r="O22" s="351" t="s">
        <v>18</v>
      </c>
      <c r="P22" s="351" t="s">
        <v>19</v>
      </c>
      <c r="Q22" s="348" t="s">
        <v>92</v>
      </c>
      <c r="R22" s="11" t="s">
        <v>93</v>
      </c>
      <c r="S22" s="9" t="s">
        <v>94</v>
      </c>
    </row>
    <row r="23" spans="1:28" ht="30" customHeight="1" x14ac:dyDescent="0.35">
      <c r="A23" s="215"/>
      <c r="B23" s="177"/>
      <c r="C23" s="455" t="s">
        <v>685</v>
      </c>
      <c r="D23" s="210"/>
      <c r="E23" s="210"/>
      <c r="F23" s="39"/>
      <c r="G23" s="39"/>
      <c r="H23" s="270"/>
      <c r="I23" s="274"/>
      <c r="J23" s="275"/>
      <c r="K23" s="659"/>
      <c r="L23" s="464"/>
      <c r="M23" s="437"/>
      <c r="N23" s="276"/>
      <c r="O23" s="39"/>
      <c r="P23" s="39"/>
      <c r="Q23" s="52"/>
      <c r="R23" s="46"/>
      <c r="S23" s="53">
        <f t="shared" si="4"/>
        <v>0</v>
      </c>
      <c r="T23" s="73"/>
      <c r="U23" s="73"/>
      <c r="V23" s="73"/>
      <c r="W23" s="73"/>
      <c r="X23" s="73"/>
      <c r="Y23" s="73"/>
      <c r="Z23" s="73"/>
      <c r="AA23" s="73"/>
      <c r="AB23" s="73"/>
    </row>
    <row r="24" spans="1:28" ht="30" customHeight="1" x14ac:dyDescent="0.35">
      <c r="A24" s="215"/>
      <c r="B24" s="177"/>
      <c r="C24" s="455" t="s">
        <v>686</v>
      </c>
      <c r="D24" s="210"/>
      <c r="E24" s="210"/>
      <c r="F24" s="39"/>
      <c r="G24" s="39"/>
      <c r="H24" s="270"/>
      <c r="I24" s="274"/>
      <c r="J24" s="461"/>
      <c r="K24" s="659"/>
      <c r="L24" s="464"/>
      <c r="M24" s="49"/>
      <c r="N24" s="213"/>
      <c r="O24" s="39"/>
      <c r="P24" s="475"/>
      <c r="Q24" s="52"/>
      <c r="R24" s="46"/>
      <c r="S24" s="53"/>
      <c r="T24" s="73"/>
      <c r="U24" s="73"/>
      <c r="V24" s="73"/>
      <c r="W24" s="73"/>
      <c r="X24" s="73"/>
      <c r="Y24" s="73"/>
      <c r="Z24" s="73"/>
      <c r="AA24" s="73"/>
      <c r="AB24" s="73"/>
    </row>
    <row r="25" spans="1:28" ht="30" customHeight="1" x14ac:dyDescent="0.35">
      <c r="A25" s="215">
        <v>15</v>
      </c>
      <c r="B25" s="46" t="s">
        <v>690</v>
      </c>
      <c r="C25" s="637" t="s">
        <v>688</v>
      </c>
      <c r="D25" s="210" t="s">
        <v>53</v>
      </c>
      <c r="E25" s="210"/>
      <c r="F25" s="39" t="s">
        <v>108</v>
      </c>
      <c r="G25" s="255" t="s">
        <v>855</v>
      </c>
      <c r="H25" s="270">
        <v>155850000</v>
      </c>
      <c r="I25" s="274">
        <v>44986</v>
      </c>
      <c r="J25" s="461">
        <v>45291</v>
      </c>
      <c r="K25" s="659"/>
      <c r="L25" s="464" t="s">
        <v>689</v>
      </c>
      <c r="M25" s="50">
        <v>44986</v>
      </c>
      <c r="N25" s="213">
        <v>45291</v>
      </c>
      <c r="O25" s="39" t="s">
        <v>98</v>
      </c>
      <c r="P25" s="477">
        <v>0.9</v>
      </c>
      <c r="Q25" s="52">
        <f t="shared" ref="Q25:Q31" si="5">P25*H25</f>
        <v>140265000</v>
      </c>
      <c r="R25" s="220">
        <v>1</v>
      </c>
      <c r="S25" s="53">
        <f t="shared" ref="S25:S34" si="6">R25*H25</f>
        <v>155850000</v>
      </c>
      <c r="T25" s="73"/>
      <c r="U25" s="73"/>
      <c r="V25" s="73"/>
      <c r="W25" s="73"/>
      <c r="X25" s="73"/>
      <c r="Y25" s="73"/>
      <c r="Z25" s="73"/>
      <c r="AA25" s="73"/>
      <c r="AB25" s="73"/>
    </row>
    <row r="26" spans="1:28" ht="30" customHeight="1" x14ac:dyDescent="0.35">
      <c r="A26" s="215">
        <v>16</v>
      </c>
      <c r="B26" s="46" t="s">
        <v>692</v>
      </c>
      <c r="C26" s="637" t="s">
        <v>691</v>
      </c>
      <c r="D26" s="210" t="s">
        <v>53</v>
      </c>
      <c r="E26" s="210"/>
      <c r="F26" s="39" t="s">
        <v>108</v>
      </c>
      <c r="G26" s="255" t="s">
        <v>855</v>
      </c>
      <c r="H26" s="270">
        <v>175061250</v>
      </c>
      <c r="I26" s="274">
        <v>44986</v>
      </c>
      <c r="J26" s="461">
        <v>45291</v>
      </c>
      <c r="K26" s="659"/>
      <c r="L26" s="464" t="s">
        <v>689</v>
      </c>
      <c r="M26" s="50">
        <v>44986</v>
      </c>
      <c r="N26" s="213">
        <v>45291</v>
      </c>
      <c r="O26" s="39" t="s">
        <v>98</v>
      </c>
      <c r="P26" s="477">
        <v>0.9</v>
      </c>
      <c r="Q26" s="52">
        <f t="shared" si="5"/>
        <v>157555125</v>
      </c>
      <c r="R26" s="220">
        <v>1</v>
      </c>
      <c r="S26" s="53">
        <f t="shared" si="6"/>
        <v>175061250</v>
      </c>
      <c r="T26" s="73"/>
      <c r="U26" s="73"/>
      <c r="V26" s="73"/>
      <c r="W26" s="73"/>
      <c r="X26" s="73"/>
      <c r="Y26" s="73"/>
      <c r="Z26" s="73"/>
      <c r="AA26" s="73"/>
      <c r="AB26" s="73"/>
    </row>
    <row r="27" spans="1:28" ht="30" customHeight="1" x14ac:dyDescent="0.35">
      <c r="A27" s="215">
        <v>17</v>
      </c>
      <c r="B27" s="46" t="s">
        <v>694</v>
      </c>
      <c r="C27" s="47" t="s">
        <v>693</v>
      </c>
      <c r="D27" s="210" t="s">
        <v>53</v>
      </c>
      <c r="E27" s="210"/>
      <c r="F27" s="39" t="s">
        <v>23</v>
      </c>
      <c r="G27" s="496" t="s">
        <v>101</v>
      </c>
      <c r="H27" s="270">
        <v>1462351352</v>
      </c>
      <c r="I27" s="274">
        <v>44986</v>
      </c>
      <c r="J27" s="461">
        <v>45291</v>
      </c>
      <c r="K27" s="659"/>
      <c r="L27" s="464" t="s">
        <v>689</v>
      </c>
      <c r="M27" s="50">
        <v>44986</v>
      </c>
      <c r="N27" s="213">
        <v>45291</v>
      </c>
      <c r="O27" s="39" t="s">
        <v>105</v>
      </c>
      <c r="P27" s="477">
        <v>0.75</v>
      </c>
      <c r="Q27" s="52">
        <f t="shared" si="5"/>
        <v>1096763514</v>
      </c>
      <c r="R27" s="220">
        <v>1</v>
      </c>
      <c r="S27" s="53">
        <f t="shared" si="6"/>
        <v>1462351352</v>
      </c>
      <c r="T27" s="73"/>
      <c r="U27" s="73"/>
      <c r="V27" s="73"/>
      <c r="W27" s="73"/>
      <c r="X27" s="73"/>
      <c r="Y27" s="73"/>
      <c r="Z27" s="73"/>
      <c r="AA27" s="73"/>
      <c r="AB27" s="73"/>
    </row>
    <row r="28" spans="1:28" ht="30" customHeight="1" x14ac:dyDescent="0.35">
      <c r="A28" s="215">
        <v>18</v>
      </c>
      <c r="B28" s="46" t="s">
        <v>696</v>
      </c>
      <c r="C28" s="47" t="s">
        <v>695</v>
      </c>
      <c r="D28" s="210" t="s">
        <v>53</v>
      </c>
      <c r="E28" s="210"/>
      <c r="F28" s="39" t="s">
        <v>23</v>
      </c>
      <c r="G28" s="496" t="s">
        <v>101</v>
      </c>
      <c r="H28" s="270">
        <v>753280000</v>
      </c>
      <c r="I28" s="274">
        <v>44986</v>
      </c>
      <c r="J28" s="461">
        <v>45291</v>
      </c>
      <c r="K28" s="659"/>
      <c r="L28" s="464" t="s">
        <v>689</v>
      </c>
      <c r="M28" s="50">
        <v>44986</v>
      </c>
      <c r="N28" s="213">
        <v>45291</v>
      </c>
      <c r="O28" s="39" t="s">
        <v>105</v>
      </c>
      <c r="P28" s="477">
        <v>0.4</v>
      </c>
      <c r="Q28" s="52">
        <f t="shared" si="5"/>
        <v>301312000</v>
      </c>
      <c r="R28" s="206">
        <v>0.4</v>
      </c>
      <c r="S28" s="53">
        <f t="shared" si="6"/>
        <v>301312000</v>
      </c>
      <c r="T28" s="73"/>
      <c r="U28" s="73"/>
      <c r="V28" s="73"/>
      <c r="W28" s="73"/>
      <c r="X28" s="73"/>
      <c r="Y28" s="73"/>
      <c r="Z28" s="73"/>
      <c r="AA28" s="73"/>
      <c r="AB28" s="73"/>
    </row>
    <row r="29" spans="1:28" ht="30" customHeight="1" x14ac:dyDescent="0.35">
      <c r="A29" s="215">
        <v>19</v>
      </c>
      <c r="B29" s="46" t="s">
        <v>698</v>
      </c>
      <c r="C29" s="47" t="s">
        <v>697</v>
      </c>
      <c r="D29" s="210" t="s">
        <v>53</v>
      </c>
      <c r="E29" s="210"/>
      <c r="F29" s="39" t="s">
        <v>23</v>
      </c>
      <c r="G29" s="496" t="s">
        <v>101</v>
      </c>
      <c r="H29" s="270">
        <v>2270616000</v>
      </c>
      <c r="I29" s="274">
        <v>44986</v>
      </c>
      <c r="J29" s="461">
        <v>45291</v>
      </c>
      <c r="K29" s="659"/>
      <c r="L29" s="464" t="s">
        <v>689</v>
      </c>
      <c r="M29" s="50">
        <v>44986</v>
      </c>
      <c r="N29" s="213">
        <v>45291</v>
      </c>
      <c r="O29" s="39" t="s">
        <v>105</v>
      </c>
      <c r="P29" s="477">
        <v>0.4</v>
      </c>
      <c r="Q29" s="52">
        <f t="shared" si="5"/>
        <v>908246400</v>
      </c>
      <c r="R29" s="206">
        <v>0.4</v>
      </c>
      <c r="S29" s="53">
        <f t="shared" si="6"/>
        <v>908246400</v>
      </c>
      <c r="T29" s="73"/>
      <c r="U29" s="73"/>
      <c r="V29" s="73"/>
      <c r="W29" s="73"/>
      <c r="X29" s="73"/>
      <c r="Y29" s="73"/>
      <c r="Z29" s="73"/>
      <c r="AA29" s="73"/>
      <c r="AB29" s="73"/>
    </row>
    <row r="30" spans="1:28" ht="30" customHeight="1" x14ac:dyDescent="0.35">
      <c r="A30" s="215">
        <v>20</v>
      </c>
      <c r="B30" s="46" t="s">
        <v>700</v>
      </c>
      <c r="C30" s="47" t="s">
        <v>699</v>
      </c>
      <c r="D30" s="210" t="s">
        <v>53</v>
      </c>
      <c r="E30" s="210"/>
      <c r="F30" s="39" t="s">
        <v>23</v>
      </c>
      <c r="G30" s="496" t="s">
        <v>101</v>
      </c>
      <c r="H30" s="270">
        <f>3862800000/2</f>
        <v>1931400000</v>
      </c>
      <c r="I30" s="274">
        <v>44986</v>
      </c>
      <c r="J30" s="461">
        <v>45291</v>
      </c>
      <c r="K30" s="659"/>
      <c r="L30" s="464" t="s">
        <v>689</v>
      </c>
      <c r="M30" s="50">
        <v>44986</v>
      </c>
      <c r="N30" s="213">
        <v>45291</v>
      </c>
      <c r="O30" s="39" t="s">
        <v>105</v>
      </c>
      <c r="P30" s="477">
        <v>0.9</v>
      </c>
      <c r="Q30" s="52">
        <f t="shared" si="5"/>
        <v>1738260000</v>
      </c>
      <c r="R30" s="206">
        <v>0.9</v>
      </c>
      <c r="S30" s="53">
        <f t="shared" si="6"/>
        <v>1738260000</v>
      </c>
      <c r="T30" s="73"/>
      <c r="U30" s="73"/>
      <c r="V30" s="73"/>
      <c r="W30" s="73"/>
      <c r="X30" s="73"/>
      <c r="Y30" s="73"/>
      <c r="Z30" s="73"/>
      <c r="AA30" s="73"/>
      <c r="AB30" s="73"/>
    </row>
    <row r="31" spans="1:28" ht="30" customHeight="1" x14ac:dyDescent="0.35">
      <c r="A31" s="215">
        <v>21</v>
      </c>
      <c r="B31" s="46" t="s">
        <v>703</v>
      </c>
      <c r="C31" s="47" t="s">
        <v>701</v>
      </c>
      <c r="D31" s="210" t="s">
        <v>53</v>
      </c>
      <c r="E31" s="210"/>
      <c r="F31" s="39" t="s">
        <v>23</v>
      </c>
      <c r="G31" s="496" t="s">
        <v>101</v>
      </c>
      <c r="H31" s="270">
        <f>H30</f>
        <v>1931400000</v>
      </c>
      <c r="I31" s="274">
        <v>44986</v>
      </c>
      <c r="J31" s="461">
        <v>45291</v>
      </c>
      <c r="K31" s="659"/>
      <c r="L31" s="464" t="s">
        <v>689</v>
      </c>
      <c r="M31" s="50">
        <v>44986</v>
      </c>
      <c r="N31" s="213">
        <v>45291</v>
      </c>
      <c r="O31" s="39" t="s">
        <v>105</v>
      </c>
      <c r="P31" s="477">
        <v>0.9</v>
      </c>
      <c r="Q31" s="52">
        <f t="shared" si="5"/>
        <v>1738260000</v>
      </c>
      <c r="R31" s="206">
        <v>0.9</v>
      </c>
      <c r="S31" s="53">
        <f t="shared" si="6"/>
        <v>1738260000</v>
      </c>
      <c r="T31" s="73"/>
      <c r="U31" s="73"/>
      <c r="V31" s="73"/>
      <c r="W31" s="73"/>
      <c r="X31" s="73"/>
      <c r="Y31" s="73"/>
      <c r="Z31" s="73"/>
      <c r="AA31" s="73"/>
      <c r="AB31" s="73"/>
    </row>
    <row r="32" spans="1:28" ht="30" customHeight="1" x14ac:dyDescent="0.35">
      <c r="A32" s="215"/>
      <c r="B32" s="177"/>
      <c r="C32" s="455" t="s">
        <v>702</v>
      </c>
      <c r="D32" s="210"/>
      <c r="E32" s="210"/>
      <c r="F32" s="39"/>
      <c r="G32" s="39"/>
      <c r="H32" s="270"/>
      <c r="I32" s="274"/>
      <c r="J32" s="461"/>
      <c r="K32" s="659"/>
      <c r="L32" s="465"/>
      <c r="M32" s="49"/>
      <c r="N32" s="213"/>
      <c r="O32" s="39"/>
      <c r="P32" s="477"/>
      <c r="Q32" s="52"/>
      <c r="R32" s="46"/>
      <c r="S32" s="53">
        <f t="shared" si="6"/>
        <v>0</v>
      </c>
      <c r="T32" s="73"/>
      <c r="U32" s="73"/>
      <c r="V32" s="73"/>
      <c r="W32" s="73"/>
      <c r="X32" s="73"/>
      <c r="Y32" s="73"/>
      <c r="Z32" s="73"/>
      <c r="AA32" s="73"/>
      <c r="AB32" s="73"/>
    </row>
    <row r="33" spans="1:28" ht="30" customHeight="1" x14ac:dyDescent="0.35">
      <c r="A33" s="215">
        <v>22</v>
      </c>
      <c r="B33" s="46" t="s">
        <v>705</v>
      </c>
      <c r="C33" s="47" t="s">
        <v>878</v>
      </c>
      <c r="D33" s="210" t="s">
        <v>53</v>
      </c>
      <c r="E33" s="210"/>
      <c r="F33" s="39" t="s">
        <v>23</v>
      </c>
      <c r="G33" s="496" t="s">
        <v>101</v>
      </c>
      <c r="H33" s="270">
        <f>354479371+175149061+360588209+600000000</f>
        <v>1490216641</v>
      </c>
      <c r="I33" s="274">
        <v>44927</v>
      </c>
      <c r="J33" s="461">
        <v>45291</v>
      </c>
      <c r="K33" s="659"/>
      <c r="L33" s="464" t="s">
        <v>704</v>
      </c>
      <c r="M33" s="50">
        <v>44986</v>
      </c>
      <c r="N33" s="213">
        <v>45291</v>
      </c>
      <c r="O33" s="39" t="s">
        <v>98</v>
      </c>
      <c r="P33" s="477">
        <v>0.75</v>
      </c>
      <c r="Q33" s="52">
        <f>P33*H33</f>
        <v>1117662480.75</v>
      </c>
      <c r="R33" s="457">
        <v>0.75</v>
      </c>
      <c r="S33" s="53">
        <f t="shared" si="6"/>
        <v>1117662480.75</v>
      </c>
      <c r="T33" s="73"/>
      <c r="U33" s="73"/>
      <c r="V33" s="73"/>
      <c r="W33" s="73"/>
      <c r="X33" s="73"/>
      <c r="Y33" s="73"/>
      <c r="Z33" s="73"/>
      <c r="AA33" s="73"/>
      <c r="AB33" s="73"/>
    </row>
    <row r="34" spans="1:28" ht="30" customHeight="1" x14ac:dyDescent="0.35">
      <c r="A34" s="215">
        <v>23</v>
      </c>
      <c r="B34" s="46" t="s">
        <v>707</v>
      </c>
      <c r="C34" s="47" t="s">
        <v>879</v>
      </c>
      <c r="D34" s="210" t="s">
        <v>53</v>
      </c>
      <c r="E34" s="210"/>
      <c r="F34" s="39" t="s">
        <v>23</v>
      </c>
      <c r="G34" s="496" t="s">
        <v>101</v>
      </c>
      <c r="H34" s="270">
        <v>800000000</v>
      </c>
      <c r="I34" s="274">
        <v>44927</v>
      </c>
      <c r="J34" s="461">
        <v>45291</v>
      </c>
      <c r="K34" s="659"/>
      <c r="L34" s="464" t="s">
        <v>704</v>
      </c>
      <c r="M34" s="50">
        <v>44986</v>
      </c>
      <c r="N34" s="213">
        <v>45291</v>
      </c>
      <c r="O34" s="39" t="s">
        <v>98</v>
      </c>
      <c r="P34" s="477">
        <v>0.75</v>
      </c>
      <c r="Q34" s="52">
        <f>P34*H34</f>
        <v>600000000</v>
      </c>
      <c r="R34" s="434">
        <v>0</v>
      </c>
      <c r="S34" s="53">
        <f t="shared" si="6"/>
        <v>0</v>
      </c>
      <c r="T34" s="73"/>
      <c r="U34" s="73"/>
      <c r="V34" s="73"/>
      <c r="W34" s="73"/>
      <c r="X34" s="73"/>
      <c r="Y34" s="73"/>
      <c r="Z34" s="73"/>
      <c r="AA34" s="73"/>
      <c r="AB34" s="73"/>
    </row>
    <row r="35" spans="1:28" ht="30" customHeight="1" x14ac:dyDescent="0.35">
      <c r="A35" s="255"/>
      <c r="B35" s="439"/>
      <c r="C35" s="171"/>
      <c r="D35" s="46"/>
      <c r="E35" s="46"/>
      <c r="F35" s="40"/>
      <c r="G35" s="40"/>
      <c r="H35" s="270"/>
      <c r="I35" s="271"/>
      <c r="J35" s="272"/>
      <c r="K35" s="658"/>
      <c r="L35" s="16"/>
      <c r="M35" s="274"/>
      <c r="N35" s="271"/>
      <c r="O35" s="108"/>
      <c r="P35" s="255"/>
      <c r="Q35" s="52"/>
      <c r="R35" s="46"/>
      <c r="S35" s="53"/>
      <c r="T35" s="73"/>
      <c r="U35" s="73"/>
      <c r="V35" s="73"/>
      <c r="W35" s="73"/>
      <c r="X35" s="73"/>
      <c r="Y35" s="73"/>
      <c r="Z35" s="73"/>
      <c r="AA35" s="73"/>
      <c r="AB35" s="73"/>
    </row>
    <row r="36" spans="1:28" ht="43.5" customHeight="1" x14ac:dyDescent="0.35">
      <c r="A36" s="348" t="s">
        <v>6</v>
      </c>
      <c r="B36" s="348" t="s">
        <v>91</v>
      </c>
      <c r="C36" s="351" t="s">
        <v>8</v>
      </c>
      <c r="D36" s="348" t="s">
        <v>9</v>
      </c>
      <c r="E36" s="348"/>
      <c r="F36" s="348" t="s">
        <v>10</v>
      </c>
      <c r="G36" s="348" t="s">
        <v>11</v>
      </c>
      <c r="H36" s="349" t="s">
        <v>12</v>
      </c>
      <c r="I36" s="350" t="s">
        <v>13</v>
      </c>
      <c r="J36" s="350" t="s">
        <v>14</v>
      </c>
      <c r="K36" s="654"/>
      <c r="L36" s="351" t="s">
        <v>15</v>
      </c>
      <c r="M36" s="351" t="s">
        <v>16</v>
      </c>
      <c r="N36" s="351" t="s">
        <v>17</v>
      </c>
      <c r="O36" s="351" t="s">
        <v>18</v>
      </c>
      <c r="P36" s="351" t="s">
        <v>19</v>
      </c>
      <c r="Q36" s="348" t="s">
        <v>92</v>
      </c>
      <c r="R36" s="11" t="s">
        <v>93</v>
      </c>
      <c r="S36" s="9" t="s">
        <v>94</v>
      </c>
    </row>
    <row r="37" spans="1:28" ht="30" customHeight="1" x14ac:dyDescent="0.35">
      <c r="A37" s="255"/>
      <c r="B37" s="439"/>
      <c r="C37" s="448" t="s">
        <v>706</v>
      </c>
      <c r="D37" s="46"/>
      <c r="E37" s="46"/>
      <c r="F37" s="40"/>
      <c r="G37" s="40"/>
      <c r="H37" s="270"/>
      <c r="I37" s="271"/>
      <c r="J37" s="272"/>
      <c r="K37" s="658"/>
      <c r="L37" s="16"/>
      <c r="M37" s="274"/>
      <c r="N37" s="271"/>
      <c r="O37" s="108"/>
      <c r="P37" s="255"/>
      <c r="Q37" s="52"/>
      <c r="R37" s="46"/>
      <c r="S37" s="53"/>
      <c r="T37" s="73"/>
      <c r="U37" s="73"/>
      <c r="V37" s="73"/>
      <c r="W37" s="73"/>
      <c r="X37" s="73"/>
      <c r="Y37" s="73"/>
      <c r="Z37" s="73"/>
      <c r="AA37" s="73"/>
      <c r="AB37" s="73"/>
    </row>
    <row r="38" spans="1:28" s="493" customFormat="1" ht="30" customHeight="1" x14ac:dyDescent="0.35">
      <c r="A38" s="494">
        <v>24</v>
      </c>
      <c r="B38" s="495" t="s">
        <v>709</v>
      </c>
      <c r="C38" s="636" t="s">
        <v>866</v>
      </c>
      <c r="D38" s="483"/>
      <c r="E38" s="478" t="s">
        <v>866</v>
      </c>
      <c r="F38" s="479" t="s">
        <v>23</v>
      </c>
      <c r="G38" s="496" t="s">
        <v>101</v>
      </c>
      <c r="H38" s="497">
        <v>1691831252</v>
      </c>
      <c r="I38" s="498"/>
      <c r="J38" s="499"/>
      <c r="K38" s="661">
        <v>1442050715</v>
      </c>
      <c r="L38" s="500">
        <v>60</v>
      </c>
      <c r="M38" s="50">
        <v>44935</v>
      </c>
      <c r="N38" s="498"/>
      <c r="O38" s="502" t="s">
        <v>105</v>
      </c>
      <c r="P38" s="389">
        <v>0.15</v>
      </c>
      <c r="Q38" s="52">
        <f t="shared" ref="Q38:Q65" si="7">P38*H38</f>
        <v>253774687.79999998</v>
      </c>
      <c r="R38" s="483"/>
      <c r="S38" s="491"/>
      <c r="T38" s="503"/>
      <c r="U38" s="504"/>
      <c r="V38" s="492"/>
      <c r="W38" s="492"/>
      <c r="X38" s="492"/>
      <c r="Y38" s="492"/>
      <c r="Z38" s="492"/>
      <c r="AA38" s="492"/>
      <c r="AB38" s="492"/>
    </row>
    <row r="39" spans="1:28" ht="30" customHeight="1" x14ac:dyDescent="0.35">
      <c r="A39" s="479">
        <v>25</v>
      </c>
      <c r="B39" s="495" t="s">
        <v>710</v>
      </c>
      <c r="C39" s="636" t="s">
        <v>708</v>
      </c>
      <c r="D39" s="46" t="s">
        <v>53</v>
      </c>
      <c r="E39" s="46"/>
      <c r="F39" s="40" t="s">
        <v>23</v>
      </c>
      <c r="G39" s="40" t="s">
        <v>97</v>
      </c>
      <c r="H39" s="270">
        <f>(3887065362-700372136)+4852609541</f>
        <v>8039302767</v>
      </c>
      <c r="I39" s="271">
        <v>45110</v>
      </c>
      <c r="J39" s="272">
        <v>45170</v>
      </c>
      <c r="K39" s="658"/>
      <c r="L39" s="16">
        <f t="shared" ref="L39:L54" si="8">J39-I39</f>
        <v>60</v>
      </c>
      <c r="M39" s="50">
        <v>45017</v>
      </c>
      <c r="N39" s="271">
        <v>45108</v>
      </c>
      <c r="O39" s="108" t="s">
        <v>105</v>
      </c>
      <c r="P39" s="389">
        <v>0.15</v>
      </c>
      <c r="Q39" s="52">
        <f t="shared" si="7"/>
        <v>1205895415.05</v>
      </c>
      <c r="R39" s="206">
        <v>0.19</v>
      </c>
      <c r="S39" s="53">
        <f t="shared" ref="S39:S64" si="9">R39*H39</f>
        <v>1527467525.73</v>
      </c>
      <c r="T39" s="73"/>
      <c r="U39" s="73"/>
      <c r="V39" s="73"/>
      <c r="W39" s="73"/>
      <c r="X39" s="73"/>
      <c r="Y39" s="73"/>
      <c r="Z39" s="73"/>
      <c r="AA39" s="73"/>
      <c r="AB39" s="73"/>
    </row>
    <row r="40" spans="1:28" ht="30" customHeight="1" x14ac:dyDescent="0.35">
      <c r="A40" s="494">
        <v>26</v>
      </c>
      <c r="B40" s="495" t="s">
        <v>711</v>
      </c>
      <c r="C40" s="636" t="s">
        <v>838</v>
      </c>
      <c r="D40" s="46" t="s">
        <v>53</v>
      </c>
      <c r="E40" s="46"/>
      <c r="F40" s="40" t="s">
        <v>23</v>
      </c>
      <c r="G40" s="40" t="s">
        <v>97</v>
      </c>
      <c r="H40" s="270">
        <f>2819989036+1651380562</f>
        <v>4471369598</v>
      </c>
      <c r="I40" s="271">
        <v>45110</v>
      </c>
      <c r="J40" s="272">
        <v>45170</v>
      </c>
      <c r="K40" s="658"/>
      <c r="L40" s="16">
        <f t="shared" si="8"/>
        <v>60</v>
      </c>
      <c r="M40" s="50">
        <v>45078</v>
      </c>
      <c r="N40" s="271">
        <v>45108</v>
      </c>
      <c r="O40" s="108" t="s">
        <v>105</v>
      </c>
      <c r="P40" s="389">
        <v>0.15</v>
      </c>
      <c r="Q40" s="52">
        <f t="shared" si="7"/>
        <v>670705439.69999993</v>
      </c>
      <c r="R40" s="206">
        <v>0.19</v>
      </c>
      <c r="S40" s="53">
        <f t="shared" si="9"/>
        <v>849560223.62</v>
      </c>
      <c r="T40" s="73"/>
      <c r="U40" s="73"/>
      <c r="V40" s="73"/>
      <c r="W40" s="73"/>
      <c r="X40" s="73"/>
      <c r="Y40" s="73"/>
      <c r="Z40" s="73"/>
      <c r="AA40" s="73"/>
      <c r="AB40" s="73"/>
    </row>
    <row r="41" spans="1:28" ht="30" customHeight="1" x14ac:dyDescent="0.35">
      <c r="A41" s="479">
        <v>27</v>
      </c>
      <c r="B41" s="495" t="s">
        <v>712</v>
      </c>
      <c r="C41" s="636" t="s">
        <v>845</v>
      </c>
      <c r="D41" s="46" t="s">
        <v>53</v>
      </c>
      <c r="E41" s="478" t="s">
        <v>889</v>
      </c>
      <c r="F41" s="40" t="s">
        <v>23</v>
      </c>
      <c r="G41" s="40" t="s">
        <v>97</v>
      </c>
      <c r="H41" s="270">
        <v>8334901258</v>
      </c>
      <c r="I41" s="271">
        <v>45139</v>
      </c>
      <c r="J41" s="272">
        <v>45199</v>
      </c>
      <c r="K41" s="658">
        <v>2495599680</v>
      </c>
      <c r="L41" s="16">
        <f t="shared" si="8"/>
        <v>60</v>
      </c>
      <c r="M41" s="50">
        <v>45110</v>
      </c>
      <c r="N41" s="271">
        <v>45141</v>
      </c>
      <c r="O41" s="108" t="s">
        <v>105</v>
      </c>
      <c r="P41" s="389">
        <v>0.5</v>
      </c>
      <c r="Q41" s="52">
        <f t="shared" si="7"/>
        <v>4167450629</v>
      </c>
      <c r="R41" s="206">
        <v>0.5</v>
      </c>
      <c r="S41" s="53">
        <f t="shared" si="9"/>
        <v>4167450629</v>
      </c>
      <c r="T41" s="73"/>
      <c r="U41" s="73"/>
      <c r="V41" s="73"/>
      <c r="W41" s="73"/>
      <c r="X41" s="73"/>
      <c r="Y41" s="73"/>
      <c r="Z41" s="73"/>
      <c r="AA41" s="73"/>
      <c r="AB41" s="73"/>
    </row>
    <row r="42" spans="1:28" ht="52.5" customHeight="1" x14ac:dyDescent="0.35">
      <c r="A42" s="494">
        <v>28</v>
      </c>
      <c r="B42" s="495" t="s">
        <v>713</v>
      </c>
      <c r="C42" s="600" t="s">
        <v>870</v>
      </c>
      <c r="D42" s="46" t="s">
        <v>53</v>
      </c>
      <c r="E42" s="46"/>
      <c r="F42" s="40" t="s">
        <v>23</v>
      </c>
      <c r="G42" s="40" t="s">
        <v>97</v>
      </c>
      <c r="H42" s="270">
        <v>3565063123</v>
      </c>
      <c r="I42" s="271">
        <v>45047</v>
      </c>
      <c r="J42" s="272">
        <v>45107</v>
      </c>
      <c r="K42" s="658"/>
      <c r="L42" s="16">
        <f>J42-I42</f>
        <v>60</v>
      </c>
      <c r="M42" s="70">
        <v>45049</v>
      </c>
      <c r="N42" s="273">
        <v>45021</v>
      </c>
      <c r="O42" s="108" t="s">
        <v>105</v>
      </c>
      <c r="P42" s="389">
        <v>0.2</v>
      </c>
      <c r="Q42" s="52">
        <f t="shared" si="7"/>
        <v>713012624.60000002</v>
      </c>
      <c r="R42" s="206">
        <v>0.2</v>
      </c>
      <c r="S42" s="53">
        <f t="shared" si="9"/>
        <v>713012624.60000002</v>
      </c>
      <c r="T42" s="73"/>
      <c r="U42" s="73"/>
      <c r="V42" s="73"/>
      <c r="W42" s="73"/>
      <c r="X42" s="73"/>
      <c r="Y42" s="73"/>
      <c r="Z42" s="73"/>
      <c r="AA42" s="73"/>
      <c r="AB42" s="73"/>
    </row>
    <row r="43" spans="1:28" ht="30" customHeight="1" x14ac:dyDescent="0.35">
      <c r="A43" s="479">
        <v>29</v>
      </c>
      <c r="B43" s="495" t="s">
        <v>714</v>
      </c>
      <c r="C43" s="637" t="s">
        <v>865</v>
      </c>
      <c r="D43" s="46" t="s">
        <v>53</v>
      </c>
      <c r="E43" s="46"/>
      <c r="F43" s="40" t="s">
        <v>23</v>
      </c>
      <c r="G43" s="479" t="s">
        <v>101</v>
      </c>
      <c r="H43" s="270">
        <v>231146550</v>
      </c>
      <c r="I43" s="271">
        <v>45019</v>
      </c>
      <c r="J43" s="272">
        <v>45079</v>
      </c>
      <c r="K43" s="658"/>
      <c r="L43" s="16">
        <f t="shared" si="8"/>
        <v>60</v>
      </c>
      <c r="M43" s="70">
        <v>44927</v>
      </c>
      <c r="N43" s="273">
        <v>45016</v>
      </c>
      <c r="O43" s="108" t="s">
        <v>105</v>
      </c>
      <c r="P43" s="389">
        <v>0.6</v>
      </c>
      <c r="Q43" s="52">
        <f t="shared" si="7"/>
        <v>138687930</v>
      </c>
      <c r="R43" s="206">
        <v>0.6</v>
      </c>
      <c r="S43" s="53">
        <f t="shared" si="9"/>
        <v>138687930</v>
      </c>
      <c r="T43" s="73"/>
      <c r="U43" s="73"/>
      <c r="V43" s="73"/>
      <c r="W43" s="73"/>
      <c r="X43" s="73"/>
      <c r="Y43" s="73"/>
      <c r="Z43" s="73"/>
      <c r="AA43" s="73"/>
      <c r="AB43" s="73"/>
    </row>
    <row r="44" spans="1:28" s="493" customFormat="1" ht="61.5" customHeight="1" x14ac:dyDescent="0.35">
      <c r="A44" s="494">
        <v>30</v>
      </c>
      <c r="B44" s="495" t="s">
        <v>715</v>
      </c>
      <c r="C44" s="637" t="s">
        <v>881</v>
      </c>
      <c r="D44" s="483" t="s">
        <v>53</v>
      </c>
      <c r="E44" s="673" t="s">
        <v>903</v>
      </c>
      <c r="F44" s="479" t="s">
        <v>23</v>
      </c>
      <c r="G44" s="479" t="s">
        <v>101</v>
      </c>
      <c r="H44" s="497">
        <v>1639432465</v>
      </c>
      <c r="I44" s="628">
        <v>45047</v>
      </c>
      <c r="J44" s="499">
        <v>45077</v>
      </c>
      <c r="K44" s="661">
        <v>1272874962</v>
      </c>
      <c r="L44" s="500">
        <f t="shared" si="8"/>
        <v>30</v>
      </c>
      <c r="M44" s="510">
        <v>44929</v>
      </c>
      <c r="N44" s="629">
        <v>45021</v>
      </c>
      <c r="O44" s="512" t="s">
        <v>105</v>
      </c>
      <c r="P44" s="507">
        <v>0.32119999999999999</v>
      </c>
      <c r="Q44" s="490">
        <f t="shared" si="7"/>
        <v>526585707.75799996</v>
      </c>
      <c r="R44" s="508">
        <v>0.40029999999999999</v>
      </c>
      <c r="S44" s="491">
        <f t="shared" si="9"/>
        <v>656264815.73949993</v>
      </c>
      <c r="T44" s="492"/>
      <c r="U44" s="492"/>
      <c r="V44" s="492"/>
      <c r="W44" s="492"/>
      <c r="X44" s="492"/>
      <c r="Y44" s="492"/>
      <c r="Z44" s="492"/>
      <c r="AA44" s="492"/>
      <c r="AB44" s="492"/>
    </row>
    <row r="45" spans="1:28" ht="27.75" customHeight="1" x14ac:dyDescent="0.35">
      <c r="A45" s="479">
        <v>31</v>
      </c>
      <c r="B45" s="495" t="s">
        <v>716</v>
      </c>
      <c r="C45" s="478" t="s">
        <v>869</v>
      </c>
      <c r="D45" s="46" t="s">
        <v>53</v>
      </c>
      <c r="E45" s="46"/>
      <c r="F45" s="40" t="s">
        <v>23</v>
      </c>
      <c r="G45" s="479" t="s">
        <v>101</v>
      </c>
      <c r="H45" s="270">
        <v>521368791</v>
      </c>
      <c r="I45" s="271">
        <v>45139</v>
      </c>
      <c r="J45" s="272">
        <v>45199</v>
      </c>
      <c r="K45" s="658"/>
      <c r="L45" s="16">
        <f t="shared" si="8"/>
        <v>60</v>
      </c>
      <c r="M45" s="50">
        <v>45019</v>
      </c>
      <c r="N45" s="271">
        <v>45141</v>
      </c>
      <c r="O45" s="108" t="s">
        <v>105</v>
      </c>
      <c r="P45" s="389">
        <v>0.4</v>
      </c>
      <c r="Q45" s="52">
        <f t="shared" si="7"/>
        <v>208547516.40000001</v>
      </c>
      <c r="R45" s="206">
        <v>0.4</v>
      </c>
      <c r="S45" s="53">
        <f t="shared" si="9"/>
        <v>208547516.40000001</v>
      </c>
      <c r="T45" s="73"/>
      <c r="U45" s="73"/>
      <c r="V45" s="73"/>
      <c r="W45" s="73"/>
      <c r="X45" s="73"/>
      <c r="Y45" s="73"/>
      <c r="Z45" s="73"/>
      <c r="AA45" s="73"/>
      <c r="AB45" s="73"/>
    </row>
    <row r="46" spans="1:28" ht="30" customHeight="1" x14ac:dyDescent="0.35">
      <c r="A46" s="494">
        <v>32</v>
      </c>
      <c r="B46" s="495" t="s">
        <v>718</v>
      </c>
      <c r="C46" s="478" t="s">
        <v>872</v>
      </c>
      <c r="D46" s="46" t="s">
        <v>53</v>
      </c>
      <c r="E46" s="46"/>
      <c r="F46" s="40" t="s">
        <v>23</v>
      </c>
      <c r="G46" s="479" t="s">
        <v>101</v>
      </c>
      <c r="H46" s="270">
        <f>680985000</f>
        <v>680985000</v>
      </c>
      <c r="I46" s="271">
        <v>45047</v>
      </c>
      <c r="J46" s="272">
        <v>45077</v>
      </c>
      <c r="K46" s="658"/>
      <c r="L46" s="16">
        <f t="shared" si="8"/>
        <v>30</v>
      </c>
      <c r="M46" s="70">
        <v>45019</v>
      </c>
      <c r="N46" s="273">
        <v>45021</v>
      </c>
      <c r="O46" s="108" t="s">
        <v>105</v>
      </c>
      <c r="P46" s="389">
        <v>0</v>
      </c>
      <c r="Q46" s="52">
        <f t="shared" si="7"/>
        <v>0</v>
      </c>
      <c r="R46" s="206">
        <v>0</v>
      </c>
      <c r="S46" s="53">
        <f t="shared" si="9"/>
        <v>0</v>
      </c>
      <c r="T46" s="73"/>
      <c r="U46" s="73"/>
      <c r="V46" s="73"/>
      <c r="W46" s="73"/>
      <c r="X46" s="73"/>
      <c r="Y46" s="73"/>
      <c r="Z46" s="73"/>
      <c r="AA46" s="73"/>
      <c r="AB46" s="73"/>
    </row>
    <row r="47" spans="1:28" ht="30" customHeight="1" x14ac:dyDescent="0.35">
      <c r="A47" s="479">
        <v>33</v>
      </c>
      <c r="B47" s="495" t="s">
        <v>847</v>
      </c>
      <c r="C47" s="478" t="s">
        <v>717</v>
      </c>
      <c r="D47" s="46" t="s">
        <v>53</v>
      </c>
      <c r="E47" s="46"/>
      <c r="F47" s="40" t="s">
        <v>23</v>
      </c>
      <c r="G47" s="479" t="s">
        <v>101</v>
      </c>
      <c r="H47" s="270">
        <f>242908365+220825787</f>
        <v>463734152</v>
      </c>
      <c r="I47" s="271">
        <v>45047</v>
      </c>
      <c r="J47" s="272">
        <v>45077</v>
      </c>
      <c r="K47" s="658"/>
      <c r="L47" s="16">
        <f t="shared" si="8"/>
        <v>30</v>
      </c>
      <c r="M47" s="70">
        <v>44929</v>
      </c>
      <c r="N47" s="273">
        <v>45021</v>
      </c>
      <c r="O47" s="108" t="s">
        <v>105</v>
      </c>
      <c r="P47" s="389">
        <v>0</v>
      </c>
      <c r="Q47" s="52">
        <f t="shared" si="7"/>
        <v>0</v>
      </c>
      <c r="R47" s="206">
        <v>0</v>
      </c>
      <c r="S47" s="53">
        <f t="shared" si="9"/>
        <v>0</v>
      </c>
      <c r="T47" s="73"/>
      <c r="U47" s="73"/>
      <c r="V47" s="73"/>
      <c r="W47" s="73"/>
      <c r="X47" s="73"/>
      <c r="Y47" s="73"/>
      <c r="Z47" s="73"/>
      <c r="AA47" s="73"/>
      <c r="AB47" s="73"/>
    </row>
    <row r="48" spans="1:28" ht="30" customHeight="1" x14ac:dyDescent="0.35">
      <c r="A48" s="494">
        <v>34</v>
      </c>
      <c r="B48" s="495" t="s">
        <v>719</v>
      </c>
      <c r="C48" s="636" t="s">
        <v>837</v>
      </c>
      <c r="D48" s="46" t="s">
        <v>53</v>
      </c>
      <c r="E48" s="46"/>
      <c r="F48" s="40" t="s">
        <v>23</v>
      </c>
      <c r="G48" s="479" t="s">
        <v>101</v>
      </c>
      <c r="H48" s="270">
        <f>174296862+553219029</f>
        <v>727515891</v>
      </c>
      <c r="I48" s="271">
        <v>45047</v>
      </c>
      <c r="J48" s="272">
        <v>45077</v>
      </c>
      <c r="K48" s="658"/>
      <c r="L48" s="16">
        <f t="shared" si="8"/>
        <v>30</v>
      </c>
      <c r="M48" s="70">
        <v>45019</v>
      </c>
      <c r="N48" s="273">
        <v>45021</v>
      </c>
      <c r="O48" s="108" t="s">
        <v>105</v>
      </c>
      <c r="P48" s="389">
        <v>0.32119999999999999</v>
      </c>
      <c r="Q48" s="52">
        <f t="shared" si="7"/>
        <v>233678104.18919998</v>
      </c>
      <c r="R48" s="206">
        <v>0.40029999999999999</v>
      </c>
      <c r="S48" s="53">
        <f t="shared" si="9"/>
        <v>291224611.16729999</v>
      </c>
      <c r="T48" s="73"/>
      <c r="U48" s="73"/>
      <c r="V48" s="73"/>
      <c r="W48" s="73"/>
      <c r="X48" s="73"/>
      <c r="Y48" s="73"/>
      <c r="Z48" s="73"/>
      <c r="AA48" s="73"/>
      <c r="AB48" s="73"/>
    </row>
    <row r="49" spans="1:28" s="493" customFormat="1" ht="30" customHeight="1" x14ac:dyDescent="0.35">
      <c r="A49" s="479">
        <v>35</v>
      </c>
      <c r="B49" s="495" t="s">
        <v>720</v>
      </c>
      <c r="C49" s="638" t="s">
        <v>873</v>
      </c>
      <c r="D49" s="483"/>
      <c r="E49" s="483"/>
      <c r="F49" s="479" t="s">
        <v>23</v>
      </c>
      <c r="G49" s="479" t="s">
        <v>101</v>
      </c>
      <c r="H49" s="505">
        <v>426415000</v>
      </c>
      <c r="I49" s="498"/>
      <c r="J49" s="499"/>
      <c r="K49" s="661"/>
      <c r="L49" s="500">
        <v>60</v>
      </c>
      <c r="M49" s="70">
        <v>44929</v>
      </c>
      <c r="N49" s="498"/>
      <c r="O49" s="502" t="s">
        <v>105</v>
      </c>
      <c r="P49" s="507">
        <v>0.5</v>
      </c>
      <c r="Q49" s="52">
        <f t="shared" si="7"/>
        <v>213207500</v>
      </c>
      <c r="R49" s="508"/>
      <c r="S49" s="491"/>
      <c r="T49" s="492"/>
      <c r="U49" s="492"/>
      <c r="V49" s="492"/>
      <c r="W49" s="492"/>
      <c r="X49" s="492"/>
      <c r="Y49" s="492"/>
      <c r="Z49" s="492"/>
      <c r="AA49" s="492"/>
      <c r="AB49" s="492"/>
    </row>
    <row r="50" spans="1:28" ht="67.5" customHeight="1" x14ac:dyDescent="0.35">
      <c r="A50" s="494">
        <v>36</v>
      </c>
      <c r="B50" s="495" t="s">
        <v>721</v>
      </c>
      <c r="C50" s="637" t="s">
        <v>868</v>
      </c>
      <c r="D50" s="46" t="s">
        <v>53</v>
      </c>
      <c r="E50" s="68" t="s">
        <v>893</v>
      </c>
      <c r="F50" s="40" t="s">
        <v>23</v>
      </c>
      <c r="G50" s="479" t="s">
        <v>101</v>
      </c>
      <c r="H50" s="270">
        <v>2248247254</v>
      </c>
      <c r="I50" s="271">
        <v>45139</v>
      </c>
      <c r="J50" s="272">
        <v>45199</v>
      </c>
      <c r="K50" s="658">
        <v>1593189880</v>
      </c>
      <c r="L50" s="16">
        <f>J50-I50</f>
        <v>60</v>
      </c>
      <c r="M50" s="50">
        <v>44929</v>
      </c>
      <c r="N50" s="271">
        <v>45141</v>
      </c>
      <c r="O50" s="108" t="s">
        <v>105</v>
      </c>
      <c r="P50" s="389">
        <v>0.32119999999999999</v>
      </c>
      <c r="Q50" s="52">
        <f t="shared" si="7"/>
        <v>722137017.98479998</v>
      </c>
      <c r="R50" s="206">
        <v>0.40029999999999999</v>
      </c>
      <c r="S50" s="53">
        <f t="shared" si="9"/>
        <v>899973375.77619994</v>
      </c>
      <c r="T50" s="73"/>
      <c r="U50" s="73"/>
      <c r="V50" s="73"/>
      <c r="W50" s="73"/>
      <c r="X50" s="73"/>
      <c r="Y50" s="73"/>
      <c r="Z50" s="73"/>
      <c r="AA50" s="73"/>
      <c r="AB50" s="73"/>
    </row>
    <row r="51" spans="1:28" ht="45.75" customHeight="1" x14ac:dyDescent="0.35">
      <c r="A51" s="348" t="s">
        <v>6</v>
      </c>
      <c r="B51" s="348" t="s">
        <v>91</v>
      </c>
      <c r="C51" s="351" t="s">
        <v>8</v>
      </c>
      <c r="D51" s="348" t="s">
        <v>9</v>
      </c>
      <c r="E51" s="348"/>
      <c r="F51" s="348" t="s">
        <v>10</v>
      </c>
      <c r="G51" s="348" t="s">
        <v>11</v>
      </c>
      <c r="H51" s="349" t="s">
        <v>12</v>
      </c>
      <c r="I51" s="350" t="s">
        <v>13</v>
      </c>
      <c r="J51" s="350" t="s">
        <v>14</v>
      </c>
      <c r="K51" s="654"/>
      <c r="L51" s="351" t="s">
        <v>15</v>
      </c>
      <c r="M51" s="351" t="s">
        <v>16</v>
      </c>
      <c r="N51" s="351" t="s">
        <v>17</v>
      </c>
      <c r="O51" s="351" t="s">
        <v>18</v>
      </c>
      <c r="P51" s="351" t="s">
        <v>19</v>
      </c>
      <c r="Q51" s="348" t="s">
        <v>92</v>
      </c>
      <c r="R51" s="11" t="s">
        <v>93</v>
      </c>
      <c r="S51" s="9" t="s">
        <v>94</v>
      </c>
    </row>
    <row r="52" spans="1:28" ht="30" customHeight="1" x14ac:dyDescent="0.35">
      <c r="A52" s="494">
        <v>37</v>
      </c>
      <c r="B52" s="495" t="s">
        <v>722</v>
      </c>
      <c r="C52" s="637" t="s">
        <v>871</v>
      </c>
      <c r="D52" s="46" t="s">
        <v>53</v>
      </c>
      <c r="E52" s="68" t="s">
        <v>892</v>
      </c>
      <c r="F52" s="40" t="s">
        <v>23</v>
      </c>
      <c r="G52" s="479" t="s">
        <v>101</v>
      </c>
      <c r="H52" s="270">
        <v>325000000</v>
      </c>
      <c r="I52" s="271">
        <v>45019</v>
      </c>
      <c r="J52" s="272">
        <v>45079</v>
      </c>
      <c r="K52" s="658">
        <v>283573920</v>
      </c>
      <c r="L52" s="16">
        <f>J52-I52</f>
        <v>60</v>
      </c>
      <c r="M52" s="50">
        <v>44929</v>
      </c>
      <c r="N52" s="273">
        <v>45016</v>
      </c>
      <c r="O52" s="108" t="s">
        <v>105</v>
      </c>
      <c r="P52" s="389">
        <v>0.32119999999999999</v>
      </c>
      <c r="Q52" s="52">
        <f>P52*H52</f>
        <v>104390000</v>
      </c>
      <c r="R52" s="206">
        <v>0.40029999999999999</v>
      </c>
      <c r="S52" s="53">
        <f>R52*H52</f>
        <v>130097500</v>
      </c>
      <c r="T52" s="73"/>
      <c r="U52" s="73"/>
      <c r="V52" s="73"/>
      <c r="W52" s="73"/>
      <c r="X52" s="73"/>
      <c r="Y52" s="73"/>
      <c r="Z52" s="73"/>
      <c r="AA52" s="73"/>
      <c r="AB52" s="73"/>
    </row>
    <row r="53" spans="1:28" ht="30" customHeight="1" x14ac:dyDescent="0.35">
      <c r="A53" s="40">
        <v>38</v>
      </c>
      <c r="B53" s="631" t="s">
        <v>724</v>
      </c>
      <c r="C53" s="637" t="s">
        <v>882</v>
      </c>
      <c r="D53" s="46"/>
      <c r="E53" s="68" t="s">
        <v>882</v>
      </c>
      <c r="F53" s="40" t="s">
        <v>23</v>
      </c>
      <c r="G53" s="40" t="s">
        <v>101</v>
      </c>
      <c r="H53" s="270">
        <v>1100000000</v>
      </c>
      <c r="I53" s="632"/>
      <c r="J53" s="272"/>
      <c r="K53" s="658">
        <v>1008371175</v>
      </c>
      <c r="L53" s="16">
        <v>60</v>
      </c>
      <c r="M53" s="50">
        <v>44929</v>
      </c>
      <c r="N53" s="633"/>
      <c r="O53" s="108" t="s">
        <v>105</v>
      </c>
      <c r="P53" s="389">
        <v>0.15</v>
      </c>
      <c r="Q53" s="52">
        <f>P53*H53</f>
        <v>165000000</v>
      </c>
      <c r="R53" s="206"/>
      <c r="S53" s="53"/>
      <c r="T53" s="73"/>
      <c r="U53" s="73"/>
      <c r="V53" s="73"/>
      <c r="W53" s="73"/>
      <c r="X53" s="73"/>
      <c r="Y53" s="73"/>
      <c r="Z53" s="73"/>
      <c r="AA53" s="73"/>
      <c r="AB53" s="73"/>
    </row>
    <row r="54" spans="1:28" ht="50.25" customHeight="1" x14ac:dyDescent="0.35">
      <c r="A54" s="494">
        <v>39</v>
      </c>
      <c r="B54" s="495" t="s">
        <v>727</v>
      </c>
      <c r="C54" s="636" t="s">
        <v>836</v>
      </c>
      <c r="D54" s="46" t="s">
        <v>53</v>
      </c>
      <c r="E54" s="68" t="s">
        <v>890</v>
      </c>
      <c r="F54" s="40" t="s">
        <v>23</v>
      </c>
      <c r="G54" s="479" t="s">
        <v>101</v>
      </c>
      <c r="H54" s="270">
        <f>777671339+58905180</f>
        <v>836576519</v>
      </c>
      <c r="I54" s="271">
        <v>45047</v>
      </c>
      <c r="J54" s="272">
        <v>45107</v>
      </c>
      <c r="K54" s="658"/>
      <c r="L54" s="16">
        <f t="shared" si="8"/>
        <v>60</v>
      </c>
      <c r="M54" s="50">
        <v>44929</v>
      </c>
      <c r="N54" s="273">
        <v>45021</v>
      </c>
      <c r="O54" s="108" t="s">
        <v>105</v>
      </c>
      <c r="P54" s="389">
        <v>0.6</v>
      </c>
      <c r="Q54" s="52">
        <f t="shared" si="7"/>
        <v>501945911.39999998</v>
      </c>
      <c r="R54" s="206">
        <v>0.6</v>
      </c>
      <c r="S54" s="53">
        <f t="shared" si="9"/>
        <v>501945911.39999998</v>
      </c>
      <c r="T54" s="73"/>
      <c r="U54" s="73"/>
      <c r="V54" s="73"/>
      <c r="W54" s="73"/>
      <c r="X54" s="73"/>
      <c r="Y54" s="73"/>
      <c r="Z54" s="73"/>
      <c r="AA54" s="73"/>
      <c r="AB54" s="73"/>
    </row>
    <row r="55" spans="1:28" ht="30" customHeight="1" x14ac:dyDescent="0.35">
      <c r="A55" s="479">
        <v>40</v>
      </c>
      <c r="B55" s="495" t="s">
        <v>728</v>
      </c>
      <c r="C55" s="636" t="s">
        <v>723</v>
      </c>
      <c r="D55" s="46" t="s">
        <v>53</v>
      </c>
      <c r="E55" s="46"/>
      <c r="F55" s="40" t="s">
        <v>23</v>
      </c>
      <c r="G55" s="255" t="s">
        <v>855</v>
      </c>
      <c r="H55" s="270">
        <v>55988400</v>
      </c>
      <c r="I55" s="271">
        <v>45047</v>
      </c>
      <c r="J55" s="272">
        <v>45107</v>
      </c>
      <c r="K55" s="658"/>
      <c r="L55" s="16">
        <v>30</v>
      </c>
      <c r="M55" s="50">
        <v>44929</v>
      </c>
      <c r="N55" s="273">
        <v>45021</v>
      </c>
      <c r="O55" s="108" t="s">
        <v>105</v>
      </c>
      <c r="P55" s="389">
        <v>0.6</v>
      </c>
      <c r="Q55" s="52">
        <f t="shared" si="7"/>
        <v>33593040</v>
      </c>
      <c r="R55" s="206">
        <v>0.6</v>
      </c>
      <c r="S55" s="53">
        <f t="shared" si="9"/>
        <v>33593040</v>
      </c>
      <c r="T55" s="73"/>
      <c r="U55" s="73"/>
      <c r="V55" s="73"/>
      <c r="W55" s="73"/>
      <c r="X55" s="73"/>
      <c r="Y55" s="73"/>
      <c r="Z55" s="73"/>
      <c r="AA55" s="73"/>
      <c r="AB55" s="73"/>
    </row>
    <row r="56" spans="1:28" ht="46.5" customHeight="1" x14ac:dyDescent="0.35">
      <c r="A56" s="494">
        <v>41</v>
      </c>
      <c r="B56" s="495" t="s">
        <v>729</v>
      </c>
      <c r="C56" s="636" t="s">
        <v>725</v>
      </c>
      <c r="D56" s="46" t="s">
        <v>726</v>
      </c>
      <c r="E56" s="68" t="s">
        <v>908</v>
      </c>
      <c r="F56" s="40" t="s">
        <v>23</v>
      </c>
      <c r="G56" s="479" t="s">
        <v>101</v>
      </c>
      <c r="H56" s="270">
        <v>511432500</v>
      </c>
      <c r="I56" s="271">
        <v>45047</v>
      </c>
      <c r="J56" s="272">
        <v>45107</v>
      </c>
      <c r="K56" s="658"/>
      <c r="L56" s="16">
        <v>30</v>
      </c>
      <c r="M56" s="50">
        <v>44929</v>
      </c>
      <c r="N56" s="273">
        <v>45021</v>
      </c>
      <c r="O56" s="108" t="s">
        <v>105</v>
      </c>
      <c r="P56" s="389">
        <v>0.7</v>
      </c>
      <c r="Q56" s="52">
        <f t="shared" si="7"/>
        <v>358002750</v>
      </c>
      <c r="R56" s="206">
        <v>0.7</v>
      </c>
      <c r="S56" s="53">
        <f t="shared" si="9"/>
        <v>358002750</v>
      </c>
      <c r="T56" s="73"/>
      <c r="U56" s="73"/>
      <c r="V56" s="73"/>
      <c r="W56" s="73"/>
      <c r="X56" s="73"/>
      <c r="Y56" s="73"/>
      <c r="Z56" s="73"/>
      <c r="AA56" s="73"/>
      <c r="AB56" s="73"/>
    </row>
    <row r="57" spans="1:28" s="493" customFormat="1" ht="48.75" customHeight="1" x14ac:dyDescent="0.35">
      <c r="A57" s="479">
        <v>42</v>
      </c>
      <c r="B57" s="495" t="s">
        <v>731</v>
      </c>
      <c r="C57" s="638" t="s">
        <v>844</v>
      </c>
      <c r="D57" s="483"/>
      <c r="E57" s="513" t="s">
        <v>894</v>
      </c>
      <c r="F57" s="479" t="s">
        <v>23</v>
      </c>
      <c r="G57" s="479" t="s">
        <v>101</v>
      </c>
      <c r="H57" s="497">
        <v>1305901435.8</v>
      </c>
      <c r="I57" s="498"/>
      <c r="J57" s="499"/>
      <c r="K57" s="661">
        <v>1222590208</v>
      </c>
      <c r="L57" s="500">
        <v>60</v>
      </c>
      <c r="M57" s="506">
        <v>44929</v>
      </c>
      <c r="N57" s="509"/>
      <c r="O57" s="502" t="s">
        <v>105</v>
      </c>
      <c r="P57" s="507">
        <v>0.15</v>
      </c>
      <c r="Q57" s="490">
        <f t="shared" si="7"/>
        <v>195885215.36999997</v>
      </c>
      <c r="R57" s="508"/>
      <c r="S57" s="491"/>
      <c r="T57" s="492"/>
      <c r="U57" s="492"/>
      <c r="V57" s="492"/>
      <c r="W57" s="492"/>
      <c r="X57" s="492"/>
      <c r="Y57" s="492"/>
      <c r="Z57" s="492"/>
      <c r="AA57" s="492"/>
      <c r="AB57" s="492"/>
    </row>
    <row r="58" spans="1:28" s="493" customFormat="1" ht="30" customHeight="1" x14ac:dyDescent="0.35">
      <c r="A58" s="494">
        <v>43</v>
      </c>
      <c r="B58" s="495" t="s">
        <v>733</v>
      </c>
      <c r="C58" s="637" t="s">
        <v>839</v>
      </c>
      <c r="D58" s="483" t="s">
        <v>53</v>
      </c>
      <c r="E58" s="483"/>
      <c r="F58" s="479" t="s">
        <v>23</v>
      </c>
      <c r="G58" s="479" t="s">
        <v>29</v>
      </c>
      <c r="H58" s="497">
        <v>1940000000</v>
      </c>
      <c r="I58" s="501"/>
      <c r="J58" s="486"/>
      <c r="K58" s="660"/>
      <c r="L58" s="500">
        <v>120</v>
      </c>
      <c r="M58" s="510">
        <v>45019</v>
      </c>
      <c r="N58" s="511"/>
      <c r="O58" s="512" t="s">
        <v>105</v>
      </c>
      <c r="P58" s="507">
        <v>0.5</v>
      </c>
      <c r="Q58" s="490">
        <f t="shared" si="7"/>
        <v>970000000</v>
      </c>
      <c r="R58" s="508">
        <v>0.5</v>
      </c>
      <c r="S58" s="491">
        <f t="shared" si="9"/>
        <v>970000000</v>
      </c>
      <c r="T58" s="492"/>
      <c r="U58" s="492"/>
      <c r="V58" s="492"/>
      <c r="W58" s="492"/>
      <c r="X58" s="492"/>
      <c r="Y58" s="492"/>
      <c r="Z58" s="492"/>
      <c r="AA58" s="492"/>
      <c r="AB58" s="492"/>
    </row>
    <row r="59" spans="1:28" s="493" customFormat="1" ht="30" customHeight="1" x14ac:dyDescent="0.35">
      <c r="A59" s="479">
        <v>44</v>
      </c>
      <c r="B59" s="495" t="s">
        <v>734</v>
      </c>
      <c r="C59" s="627" t="s">
        <v>840</v>
      </c>
      <c r="D59" s="483" t="s">
        <v>53</v>
      </c>
      <c r="E59" s="513" t="s">
        <v>891</v>
      </c>
      <c r="F59" s="479" t="s">
        <v>23</v>
      </c>
      <c r="G59" s="479" t="s">
        <v>101</v>
      </c>
      <c r="H59" s="514">
        <v>582000000</v>
      </c>
      <c r="I59" s="515"/>
      <c r="J59" s="516"/>
      <c r="K59" s="662">
        <v>522493650</v>
      </c>
      <c r="L59" s="500">
        <v>120</v>
      </c>
      <c r="M59" s="510">
        <v>44929</v>
      </c>
      <c r="N59" s="517"/>
      <c r="O59" s="512" t="s">
        <v>105</v>
      </c>
      <c r="P59" s="507">
        <v>0.32119999999999999</v>
      </c>
      <c r="Q59" s="490">
        <f t="shared" si="7"/>
        <v>186938400</v>
      </c>
      <c r="R59" s="508">
        <v>0.40029999999999999</v>
      </c>
      <c r="S59" s="491">
        <f t="shared" si="9"/>
        <v>232974600</v>
      </c>
      <c r="T59" s="492"/>
      <c r="U59" s="492"/>
      <c r="V59" s="492"/>
      <c r="W59" s="492"/>
      <c r="X59" s="492"/>
      <c r="Y59" s="492"/>
      <c r="Z59" s="492"/>
      <c r="AA59" s="492"/>
      <c r="AB59" s="492"/>
    </row>
    <row r="60" spans="1:28" s="493" customFormat="1" ht="30" customHeight="1" x14ac:dyDescent="0.35">
      <c r="A60" s="494">
        <v>45</v>
      </c>
      <c r="B60" s="495" t="s">
        <v>841</v>
      </c>
      <c r="C60" s="627" t="s">
        <v>730</v>
      </c>
      <c r="D60" s="483" t="s">
        <v>53</v>
      </c>
      <c r="E60" s="483"/>
      <c r="F60" s="479" t="s">
        <v>23</v>
      </c>
      <c r="G60" s="479" t="s">
        <v>97</v>
      </c>
      <c r="H60" s="514">
        <v>11423590527.6</v>
      </c>
      <c r="I60" s="515"/>
      <c r="J60" s="516"/>
      <c r="K60" s="662"/>
      <c r="L60" s="500">
        <v>120</v>
      </c>
      <c r="M60" s="510">
        <v>44960</v>
      </c>
      <c r="N60" s="517"/>
      <c r="O60" s="512" t="s">
        <v>105</v>
      </c>
      <c r="P60" s="507">
        <v>0.5</v>
      </c>
      <c r="Q60" s="490">
        <f>P60*H60</f>
        <v>5711795263.8000002</v>
      </c>
      <c r="R60" s="508">
        <v>0.5</v>
      </c>
      <c r="S60" s="491">
        <f t="shared" si="9"/>
        <v>5711795263.8000002</v>
      </c>
      <c r="T60" s="492"/>
      <c r="U60" s="492"/>
      <c r="V60" s="492"/>
      <c r="W60" s="492"/>
      <c r="X60" s="492"/>
      <c r="Y60" s="492"/>
      <c r="Z60" s="492"/>
      <c r="AA60" s="492"/>
      <c r="AB60" s="492"/>
    </row>
    <row r="61" spans="1:28" s="493" customFormat="1" ht="30" customHeight="1" x14ac:dyDescent="0.35">
      <c r="A61" s="479">
        <v>46</v>
      </c>
      <c r="B61" s="495" t="s">
        <v>848</v>
      </c>
      <c r="C61" s="627" t="s">
        <v>843</v>
      </c>
      <c r="D61" s="483"/>
      <c r="E61" s="483"/>
      <c r="F61" s="479" t="s">
        <v>23</v>
      </c>
      <c r="G61" s="479" t="s">
        <v>29</v>
      </c>
      <c r="H61" s="514">
        <v>1291498320</v>
      </c>
      <c r="I61" s="518"/>
      <c r="J61" s="516"/>
      <c r="K61" s="662"/>
      <c r="L61" s="500">
        <v>120</v>
      </c>
      <c r="M61" s="510">
        <v>44960</v>
      </c>
      <c r="N61" s="519"/>
      <c r="O61" s="512" t="s">
        <v>105</v>
      </c>
      <c r="P61" s="507">
        <v>0.5</v>
      </c>
      <c r="Q61" s="490">
        <f>P61*H61</f>
        <v>645749160</v>
      </c>
      <c r="R61" s="508"/>
      <c r="S61" s="491"/>
      <c r="T61" s="492"/>
      <c r="U61" s="492"/>
      <c r="V61" s="492"/>
      <c r="W61" s="492"/>
      <c r="X61" s="492"/>
      <c r="Y61" s="492"/>
      <c r="Z61" s="492"/>
      <c r="AA61" s="492"/>
      <c r="AB61" s="492"/>
    </row>
    <row r="62" spans="1:28" ht="30" customHeight="1" x14ac:dyDescent="0.35">
      <c r="A62" s="494">
        <v>47</v>
      </c>
      <c r="B62" s="495" t="s">
        <v>849</v>
      </c>
      <c r="C62" s="627" t="s">
        <v>732</v>
      </c>
      <c r="D62" s="46" t="s">
        <v>53</v>
      </c>
      <c r="E62" s="46"/>
      <c r="F62" s="40" t="s">
        <v>23</v>
      </c>
      <c r="G62" s="479" t="s">
        <v>97</v>
      </c>
      <c r="H62" s="466">
        <v>7237967013</v>
      </c>
      <c r="I62" s="261"/>
      <c r="J62" s="467"/>
      <c r="K62" s="663"/>
      <c r="L62" s="16">
        <v>120</v>
      </c>
      <c r="M62" s="70">
        <v>44960</v>
      </c>
      <c r="N62" s="423"/>
      <c r="O62" s="108" t="s">
        <v>105</v>
      </c>
      <c r="P62" s="389">
        <v>0.32119999999999999</v>
      </c>
      <c r="Q62" s="52">
        <f t="shared" si="7"/>
        <v>2324835004.5755997</v>
      </c>
      <c r="R62" s="206">
        <v>0.40029999999999999</v>
      </c>
      <c r="S62" s="53">
        <f t="shared" si="9"/>
        <v>2897358195.3038998</v>
      </c>
      <c r="T62" s="73"/>
      <c r="U62" s="73"/>
      <c r="V62" s="73"/>
      <c r="W62" s="73"/>
      <c r="X62" s="73"/>
      <c r="Y62" s="73"/>
      <c r="Z62" s="73"/>
      <c r="AA62" s="73"/>
      <c r="AB62" s="73"/>
    </row>
    <row r="63" spans="1:28" ht="30" customHeight="1" x14ac:dyDescent="0.35">
      <c r="A63" s="479">
        <v>48</v>
      </c>
      <c r="B63" s="495" t="s">
        <v>850</v>
      </c>
      <c r="C63" s="627" t="s">
        <v>846</v>
      </c>
      <c r="D63" s="46" t="s">
        <v>53</v>
      </c>
      <c r="E63" s="46"/>
      <c r="F63" s="40" t="s">
        <v>23</v>
      </c>
      <c r="G63" s="479" t="s">
        <v>97</v>
      </c>
      <c r="H63" s="466">
        <v>7126276825</v>
      </c>
      <c r="I63" s="261"/>
      <c r="J63" s="467"/>
      <c r="K63" s="663"/>
      <c r="L63" s="16">
        <v>120</v>
      </c>
      <c r="M63" s="70">
        <v>44960</v>
      </c>
      <c r="N63" s="423"/>
      <c r="O63" s="108" t="s">
        <v>105</v>
      </c>
      <c r="P63" s="389">
        <v>0.15</v>
      </c>
      <c r="Q63" s="52">
        <f t="shared" si="7"/>
        <v>1068941523.75</v>
      </c>
      <c r="R63" s="206">
        <v>0.15</v>
      </c>
      <c r="S63" s="53">
        <f t="shared" si="9"/>
        <v>1068941523.75</v>
      </c>
      <c r="T63" s="73"/>
      <c r="U63" s="73"/>
      <c r="V63" s="73"/>
      <c r="W63" s="73"/>
      <c r="X63" s="73"/>
      <c r="Y63" s="73"/>
      <c r="Z63" s="73"/>
      <c r="AA63" s="73"/>
      <c r="AB63" s="73"/>
    </row>
    <row r="64" spans="1:28" ht="30" customHeight="1" x14ac:dyDescent="0.35">
      <c r="A64" s="494">
        <v>49</v>
      </c>
      <c r="B64" s="495" t="s">
        <v>851</v>
      </c>
      <c r="C64" s="627" t="s">
        <v>735</v>
      </c>
      <c r="D64" s="46" t="s">
        <v>53</v>
      </c>
      <c r="E64" s="672" t="s">
        <v>899</v>
      </c>
      <c r="F64" s="40" t="s">
        <v>23</v>
      </c>
      <c r="G64" s="479" t="s">
        <v>97</v>
      </c>
      <c r="H64" s="466">
        <v>10082972847</v>
      </c>
      <c r="I64" s="261"/>
      <c r="J64" s="467"/>
      <c r="K64" s="14">
        <v>7784768550</v>
      </c>
      <c r="L64" s="16">
        <v>120</v>
      </c>
      <c r="M64" s="70">
        <v>44960</v>
      </c>
      <c r="N64" s="423"/>
      <c r="O64" s="108" t="s">
        <v>105</v>
      </c>
      <c r="P64" s="389">
        <v>0.5</v>
      </c>
      <c r="Q64" s="52">
        <f t="shared" si="7"/>
        <v>5041486423.5</v>
      </c>
      <c r="R64" s="206">
        <v>0.5</v>
      </c>
      <c r="S64" s="53">
        <f t="shared" si="9"/>
        <v>5041486423.5</v>
      </c>
      <c r="T64" s="73"/>
      <c r="U64" s="73"/>
      <c r="V64" s="73"/>
      <c r="W64" s="73"/>
      <c r="X64" s="73"/>
      <c r="Y64" s="73"/>
      <c r="Z64" s="73"/>
      <c r="AA64" s="73"/>
      <c r="AB64" s="73"/>
    </row>
    <row r="65" spans="1:28" s="493" customFormat="1" ht="30" customHeight="1" x14ac:dyDescent="0.35">
      <c r="A65" s="479">
        <v>50</v>
      </c>
      <c r="B65" s="495" t="s">
        <v>867</v>
      </c>
      <c r="C65" s="627" t="s">
        <v>842</v>
      </c>
      <c r="D65" s="483"/>
      <c r="E65" s="68" t="s">
        <v>842</v>
      </c>
      <c r="F65" s="479" t="s">
        <v>23</v>
      </c>
      <c r="G65" s="479" t="s">
        <v>101</v>
      </c>
      <c r="H65" s="514">
        <v>366571950</v>
      </c>
      <c r="I65" s="515"/>
      <c r="J65" s="516"/>
      <c r="K65" s="662">
        <v>366571950</v>
      </c>
      <c r="L65" s="500">
        <v>30</v>
      </c>
      <c r="M65" s="510">
        <v>44929</v>
      </c>
      <c r="N65" s="517"/>
      <c r="O65" s="512" t="s">
        <v>105</v>
      </c>
      <c r="P65" s="507">
        <v>0.32119999999999999</v>
      </c>
      <c r="Q65" s="52">
        <f t="shared" si="7"/>
        <v>117742910.33999999</v>
      </c>
      <c r="R65" s="508"/>
      <c r="S65" s="491"/>
      <c r="T65" s="492"/>
      <c r="U65" s="492"/>
      <c r="V65" s="492"/>
      <c r="W65" s="492"/>
      <c r="X65" s="492"/>
      <c r="Y65" s="492"/>
      <c r="Z65" s="492"/>
      <c r="AA65" s="492"/>
      <c r="AB65" s="492"/>
    </row>
    <row r="66" spans="1:28" ht="30" customHeight="1" x14ac:dyDescent="0.35">
      <c r="A66" s="794" t="s">
        <v>114</v>
      </c>
      <c r="B66" s="795"/>
      <c r="C66" s="795"/>
      <c r="D66" s="795"/>
      <c r="E66" s="795"/>
      <c r="F66" s="795"/>
      <c r="G66" s="796"/>
      <c r="H66" s="337">
        <f>SUM(H8:H65)</f>
        <v>92509799266.508118</v>
      </c>
      <c r="I66" s="278"/>
      <c r="J66" s="278"/>
      <c r="K66" s="337">
        <f>SUM(K8:K65)</f>
        <v>17992084690</v>
      </c>
      <c r="L66" s="68"/>
      <c r="M66" s="46"/>
      <c r="N66" s="46"/>
      <c r="O66" s="46"/>
      <c r="P66" s="389">
        <f>Q66/H66</f>
        <v>0.41132227977792873</v>
      </c>
      <c r="Q66" s="337">
        <f>SUM(Q8:Q65)</f>
        <v>38051341536.098679</v>
      </c>
      <c r="R66" s="206">
        <f>S66/H66</f>
        <v>0.12149061420483322</v>
      </c>
      <c r="S66" s="52">
        <f>SUM(S56:S63)</f>
        <v>11239072332.853901</v>
      </c>
    </row>
    <row r="67" spans="1:28" ht="15.75" customHeight="1" x14ac:dyDescent="0.35">
      <c r="A67" s="41"/>
      <c r="B67" s="73"/>
      <c r="C67" s="231" t="s">
        <v>597</v>
      </c>
      <c r="D67" s="73"/>
      <c r="E67" s="73"/>
      <c r="F67" s="73"/>
      <c r="G67" s="73"/>
      <c r="H67" s="463"/>
      <c r="I67" s="96"/>
      <c r="J67" s="328"/>
      <c r="K67" s="664"/>
      <c r="L67" s="96"/>
      <c r="M67" s="404"/>
      <c r="N67" s="404"/>
      <c r="O67" s="41"/>
      <c r="P67" s="41"/>
      <c r="Q67" s="73"/>
      <c r="R67" s="73"/>
      <c r="S67" s="73"/>
      <c r="T67" s="73"/>
      <c r="U67" s="73"/>
      <c r="V67" s="73"/>
      <c r="W67" s="73"/>
      <c r="X67" s="73"/>
      <c r="Y67" s="73"/>
      <c r="Z67" s="73"/>
      <c r="AA67" s="73"/>
      <c r="AB67" s="73"/>
    </row>
    <row r="68" spans="1:28" ht="15.75" customHeight="1" x14ac:dyDescent="0.35">
      <c r="A68" s="41"/>
      <c r="B68" s="73"/>
      <c r="C68" s="231"/>
      <c r="D68" s="73"/>
      <c r="E68" s="73"/>
      <c r="F68" s="73"/>
      <c r="G68" s="73"/>
      <c r="H68" s="94">
        <f>SUM(H8:H65)</f>
        <v>92509799266.508118</v>
      </c>
      <c r="I68" s="96"/>
      <c r="J68" s="468"/>
      <c r="K68" s="664"/>
      <c r="L68" s="468"/>
      <c r="M68" s="404"/>
      <c r="N68" s="404"/>
      <c r="O68" s="41"/>
      <c r="P68" s="41"/>
      <c r="Q68" s="94">
        <f>SUM(Q8:Q65)</f>
        <v>38051341536.098679</v>
      </c>
      <c r="R68" s="73"/>
      <c r="S68" s="94">
        <f>SUM(S8:S66)</f>
        <v>48627047758.390793</v>
      </c>
      <c r="T68" s="73"/>
      <c r="U68" s="73"/>
      <c r="V68" s="73"/>
      <c r="W68" s="73"/>
      <c r="X68" s="73"/>
      <c r="Y68" s="73"/>
      <c r="Z68" s="73"/>
      <c r="AA68" s="73"/>
      <c r="AB68" s="73"/>
    </row>
    <row r="69" spans="1:28" ht="15.75" customHeight="1" x14ac:dyDescent="0.35">
      <c r="A69" s="41"/>
      <c r="B69" s="73"/>
      <c r="C69" s="231"/>
      <c r="D69" s="73"/>
      <c r="E69" s="73"/>
      <c r="F69" s="73"/>
      <c r="G69" s="73"/>
      <c r="H69" s="463"/>
      <c r="I69" s="96"/>
      <c r="J69" s="328"/>
      <c r="K69" s="664"/>
      <c r="L69" s="96"/>
      <c r="M69" s="404"/>
      <c r="N69" s="404"/>
      <c r="O69" s="41"/>
      <c r="P69" s="41"/>
      <c r="Q69" s="73"/>
      <c r="R69" s="73"/>
      <c r="S69" s="73"/>
      <c r="T69" s="73"/>
      <c r="U69" s="73"/>
      <c r="V69" s="73"/>
      <c r="W69" s="73"/>
      <c r="X69" s="73"/>
      <c r="Y69" s="73"/>
      <c r="Z69" s="73"/>
      <c r="AA69" s="73"/>
      <c r="AB69" s="73"/>
    </row>
    <row r="70" spans="1:28" ht="15.75" customHeight="1" x14ac:dyDescent="0.35">
      <c r="A70" s="41"/>
      <c r="B70" s="73"/>
      <c r="C70" s="469" t="s">
        <v>30</v>
      </c>
      <c r="D70" s="73"/>
      <c r="E70" s="73"/>
      <c r="F70" s="73"/>
      <c r="G70" s="73"/>
      <c r="H70" s="463"/>
      <c r="I70" s="96"/>
      <c r="J70" s="328"/>
      <c r="K70" s="664"/>
      <c r="L70" s="96"/>
      <c r="M70" s="404"/>
      <c r="N70" s="404"/>
      <c r="O70" s="41"/>
      <c r="P70" s="41"/>
      <c r="Q70" s="73"/>
      <c r="R70" s="73"/>
      <c r="S70" s="73"/>
      <c r="T70" s="73"/>
      <c r="U70" s="73"/>
      <c r="V70" s="73"/>
      <c r="W70" s="73"/>
      <c r="X70" s="73"/>
      <c r="Y70" s="73"/>
      <c r="Z70" s="73"/>
      <c r="AA70" s="73"/>
      <c r="AB70" s="73"/>
    </row>
    <row r="71" spans="1:28" ht="15.75" customHeight="1" x14ac:dyDescent="0.35">
      <c r="A71" s="41"/>
      <c r="B71" s="73"/>
      <c r="C71" s="470" t="s">
        <v>31</v>
      </c>
      <c r="D71" s="73"/>
      <c r="E71" s="73"/>
      <c r="F71" s="73"/>
      <c r="G71" s="73"/>
      <c r="H71" s="463"/>
      <c r="I71" s="96"/>
      <c r="J71" s="328"/>
      <c r="K71" s="664"/>
      <c r="L71" s="96"/>
      <c r="M71" s="404"/>
      <c r="N71" s="404"/>
      <c r="O71" s="41"/>
      <c r="P71" s="41"/>
      <c r="Q71" s="73"/>
      <c r="R71" s="73"/>
      <c r="S71" s="73"/>
      <c r="T71" s="73"/>
      <c r="U71" s="73"/>
      <c r="V71" s="73"/>
      <c r="W71" s="73"/>
      <c r="X71" s="73"/>
      <c r="Y71" s="73"/>
      <c r="Z71" s="73"/>
      <c r="AA71" s="73"/>
      <c r="AB71" s="73"/>
    </row>
    <row r="72" spans="1:28" ht="15.75" customHeight="1" x14ac:dyDescent="0.35">
      <c r="A72" s="41"/>
      <c r="B72" s="73"/>
      <c r="C72" s="471" t="s">
        <v>32</v>
      </c>
      <c r="D72" s="73"/>
      <c r="E72" s="73"/>
      <c r="F72" s="73"/>
      <c r="G72" s="73"/>
      <c r="H72" s="463"/>
      <c r="I72" s="96"/>
      <c r="J72" s="328"/>
      <c r="K72" s="664"/>
      <c r="L72" s="96"/>
      <c r="M72" s="404"/>
      <c r="N72" s="404"/>
      <c r="O72" s="41"/>
      <c r="P72" s="41"/>
      <c r="Q72" s="73"/>
      <c r="R72" s="73"/>
      <c r="S72" s="73"/>
      <c r="T72" s="73"/>
      <c r="U72" s="73"/>
      <c r="V72" s="73"/>
      <c r="W72" s="73"/>
      <c r="X72" s="73"/>
      <c r="Y72" s="73"/>
      <c r="Z72" s="73"/>
      <c r="AA72" s="73"/>
      <c r="AB72" s="73"/>
    </row>
    <row r="73" spans="1:28" ht="15.75" customHeight="1" x14ac:dyDescent="0.35">
      <c r="A73" s="41"/>
      <c r="B73" s="73"/>
      <c r="C73" s="471" t="s">
        <v>33</v>
      </c>
      <c r="D73" s="73"/>
      <c r="E73" s="73"/>
      <c r="F73" s="73"/>
      <c r="G73" s="73"/>
      <c r="H73" s="463"/>
      <c r="I73" s="96"/>
      <c r="J73" s="328"/>
      <c r="K73" s="664"/>
      <c r="L73" s="96"/>
      <c r="M73" s="404"/>
      <c r="N73" s="404"/>
      <c r="O73" s="41"/>
      <c r="P73" s="41"/>
      <c r="Q73" s="73"/>
      <c r="R73" s="73"/>
      <c r="S73" s="73"/>
      <c r="T73" s="73"/>
      <c r="U73" s="73"/>
      <c r="V73" s="73"/>
      <c r="W73" s="73"/>
      <c r="X73" s="73"/>
      <c r="Y73" s="73"/>
      <c r="Z73" s="73"/>
      <c r="AA73" s="73"/>
      <c r="AB73" s="73"/>
    </row>
    <row r="74" spans="1:28" ht="15.75" customHeight="1" x14ac:dyDescent="0.35">
      <c r="A74" s="41"/>
      <c r="B74" s="73"/>
      <c r="C74" s="471" t="s">
        <v>34</v>
      </c>
      <c r="D74" s="73"/>
      <c r="E74" s="73"/>
      <c r="F74" s="73"/>
      <c r="G74" s="73"/>
      <c r="H74" s="463"/>
      <c r="I74" s="96"/>
      <c r="J74" s="328"/>
      <c r="K74" s="664"/>
      <c r="L74" s="96"/>
      <c r="M74" s="404"/>
      <c r="N74" s="404"/>
      <c r="O74" s="41"/>
      <c r="P74" s="41"/>
      <c r="Q74" s="73"/>
      <c r="R74" s="73"/>
      <c r="S74" s="73"/>
      <c r="T74" s="73"/>
      <c r="U74" s="73"/>
      <c r="V74" s="73"/>
      <c r="W74" s="73"/>
      <c r="X74" s="73"/>
      <c r="Y74" s="73"/>
      <c r="Z74" s="73"/>
      <c r="AA74" s="73"/>
      <c r="AB74" s="73"/>
    </row>
    <row r="75" spans="1:28" ht="15.75" customHeight="1" x14ac:dyDescent="0.35">
      <c r="A75" s="41"/>
      <c r="B75" s="472"/>
      <c r="C75" s="471" t="s">
        <v>35</v>
      </c>
      <c r="D75" s="73"/>
      <c r="E75" s="73"/>
      <c r="F75" s="73"/>
      <c r="G75" s="73"/>
      <c r="H75" s="413"/>
      <c r="I75" s="328"/>
      <c r="J75" s="328"/>
      <c r="K75" s="664"/>
      <c r="L75" s="231"/>
      <c r="M75" s="73"/>
      <c r="N75" s="73"/>
      <c r="O75" s="41"/>
      <c r="P75" s="41"/>
      <c r="Q75" s="73"/>
      <c r="R75" s="73"/>
      <c r="S75" s="73"/>
      <c r="T75" s="73"/>
      <c r="U75" s="73"/>
      <c r="V75" s="73"/>
      <c r="W75" s="73"/>
      <c r="X75" s="73"/>
      <c r="Y75" s="73"/>
      <c r="Z75" s="73"/>
      <c r="AA75" s="73"/>
      <c r="AB75" s="73"/>
    </row>
    <row r="76" spans="1:28" ht="15.75" customHeight="1" x14ac:dyDescent="0.35">
      <c r="A76" s="41"/>
      <c r="B76" s="472" t="s">
        <v>31</v>
      </c>
      <c r="C76" s="471" t="s">
        <v>36</v>
      </c>
      <c r="D76" s="73"/>
      <c r="E76" s="73"/>
      <c r="F76" s="73"/>
      <c r="G76" s="73"/>
      <c r="H76" s="413"/>
      <c r="I76" s="328"/>
      <c r="J76" s="328"/>
      <c r="K76" s="664"/>
      <c r="L76" s="231"/>
      <c r="M76" s="73"/>
      <c r="N76" s="73"/>
      <c r="O76" s="41"/>
      <c r="P76" s="41"/>
      <c r="Q76" s="73"/>
      <c r="R76" s="73"/>
      <c r="S76" s="73"/>
      <c r="T76" s="73"/>
      <c r="U76" s="73"/>
      <c r="V76" s="73"/>
      <c r="W76" s="73"/>
      <c r="X76" s="73"/>
      <c r="Y76" s="73"/>
      <c r="Z76" s="73"/>
      <c r="AA76" s="73"/>
      <c r="AB76" s="73"/>
    </row>
    <row r="77" spans="1:28" ht="15.75" customHeight="1" x14ac:dyDescent="0.35">
      <c r="A77" s="41"/>
      <c r="B77" s="473" t="s">
        <v>32</v>
      </c>
      <c r="C77" s="471" t="s">
        <v>37</v>
      </c>
      <c r="D77" s="73"/>
      <c r="E77" s="73"/>
      <c r="F77" s="73"/>
      <c r="G77" s="73"/>
      <c r="H77" s="413"/>
      <c r="I77" s="328"/>
      <c r="J77" s="328"/>
      <c r="K77" s="664"/>
      <c r="L77" s="231"/>
      <c r="M77" s="73"/>
      <c r="N77" s="73"/>
      <c r="O77" s="41"/>
      <c r="P77" s="41"/>
      <c r="Q77" s="73"/>
      <c r="R77" s="73"/>
      <c r="S77" s="73"/>
      <c r="T77" s="73"/>
      <c r="U77" s="73"/>
      <c r="V77" s="73"/>
      <c r="W77" s="73"/>
      <c r="X77" s="73"/>
      <c r="Y77" s="73"/>
      <c r="Z77" s="73"/>
      <c r="AA77" s="73"/>
      <c r="AB77" s="73"/>
    </row>
    <row r="78" spans="1:28" ht="15.75" customHeight="1" x14ac:dyDescent="0.35">
      <c r="A78" s="41"/>
      <c r="B78" s="473" t="s">
        <v>33</v>
      </c>
      <c r="C78" s="471" t="s">
        <v>38</v>
      </c>
      <c r="D78" s="73"/>
      <c r="E78" s="73"/>
      <c r="F78" s="73"/>
      <c r="G78" s="73"/>
      <c r="H78" s="413"/>
      <c r="I78" s="328"/>
      <c r="J78" s="328"/>
      <c r="K78" s="664"/>
      <c r="L78" s="231"/>
      <c r="M78" s="73"/>
      <c r="N78" s="73"/>
      <c r="O78" s="41"/>
      <c r="P78" s="41"/>
      <c r="Q78" s="73"/>
      <c r="R78" s="73"/>
      <c r="S78" s="73"/>
      <c r="T78" s="73"/>
      <c r="U78" s="73"/>
      <c r="V78" s="73"/>
      <c r="W78" s="73"/>
      <c r="X78" s="73"/>
      <c r="Y78" s="73"/>
      <c r="Z78" s="73"/>
      <c r="AA78" s="73"/>
      <c r="AB78" s="73"/>
    </row>
    <row r="79" spans="1:28" ht="15.75" customHeight="1" x14ac:dyDescent="0.35">
      <c r="A79" s="41"/>
      <c r="B79" s="473" t="s">
        <v>34</v>
      </c>
      <c r="C79" s="471" t="s">
        <v>39</v>
      </c>
      <c r="D79" s="73"/>
      <c r="E79" s="73"/>
      <c r="F79" s="73"/>
      <c r="G79" s="73"/>
      <c r="H79" s="413"/>
      <c r="I79" s="328"/>
      <c r="J79" s="328"/>
      <c r="K79" s="664"/>
      <c r="L79" s="231"/>
      <c r="M79" s="73"/>
      <c r="N79" s="73"/>
      <c r="O79" s="41"/>
      <c r="P79" s="41"/>
      <c r="Q79" s="73"/>
      <c r="R79" s="73"/>
      <c r="S79" s="73"/>
      <c r="T79" s="73"/>
      <c r="U79" s="73"/>
      <c r="V79" s="73"/>
      <c r="W79" s="73"/>
      <c r="X79" s="73"/>
      <c r="Y79" s="73"/>
      <c r="Z79" s="73"/>
      <c r="AA79" s="73"/>
      <c r="AB79" s="73"/>
    </row>
    <row r="80" spans="1:28" ht="15.75" customHeight="1" x14ac:dyDescent="0.35">
      <c r="A80" s="41"/>
      <c r="B80" s="473" t="s">
        <v>35</v>
      </c>
      <c r="C80" s="471" t="s">
        <v>40</v>
      </c>
      <c r="D80" s="73"/>
      <c r="E80" s="73"/>
      <c r="F80" s="73"/>
      <c r="G80" s="73"/>
      <c r="H80" s="413"/>
      <c r="I80" s="328"/>
      <c r="J80" s="328"/>
      <c r="K80" s="664"/>
      <c r="L80" s="231"/>
      <c r="M80" s="73"/>
      <c r="N80" s="73"/>
      <c r="O80" s="41"/>
      <c r="P80" s="41"/>
      <c r="Q80" s="73"/>
      <c r="R80" s="73"/>
      <c r="S80" s="73"/>
      <c r="T80" s="73"/>
      <c r="U80" s="73"/>
      <c r="V80" s="73"/>
      <c r="W80" s="73"/>
      <c r="X80" s="73"/>
      <c r="Y80" s="73"/>
      <c r="Z80" s="73"/>
      <c r="AA80" s="73"/>
      <c r="AB80" s="73"/>
    </row>
    <row r="81" spans="1:28" ht="15.75" customHeight="1" x14ac:dyDescent="0.35">
      <c r="A81" s="41"/>
      <c r="B81" s="473" t="s">
        <v>36</v>
      </c>
      <c r="C81" s="231"/>
      <c r="D81" s="73"/>
      <c r="E81" s="73"/>
      <c r="F81" s="73"/>
      <c r="G81" s="73"/>
      <c r="H81" s="413"/>
      <c r="I81" s="328"/>
      <c r="J81" s="328"/>
      <c r="K81" s="664"/>
      <c r="L81" s="231"/>
      <c r="M81" s="73"/>
      <c r="N81" s="73"/>
      <c r="O81" s="41"/>
      <c r="P81" s="41"/>
      <c r="Q81" s="73"/>
      <c r="R81" s="73"/>
      <c r="S81" s="73"/>
      <c r="T81" s="73"/>
      <c r="U81" s="73"/>
      <c r="V81" s="73"/>
      <c r="W81" s="73"/>
      <c r="X81" s="73"/>
      <c r="Y81" s="73"/>
      <c r="Z81" s="73"/>
      <c r="AA81" s="73"/>
      <c r="AB81" s="73"/>
    </row>
    <row r="82" spans="1:28" ht="15.75" customHeight="1" x14ac:dyDescent="0.35">
      <c r="A82" s="41"/>
      <c r="B82" s="473" t="s">
        <v>37</v>
      </c>
      <c r="C82" s="469" t="s">
        <v>41</v>
      </c>
      <c r="D82" s="73"/>
      <c r="E82" s="73"/>
      <c r="F82" s="73"/>
      <c r="G82" s="73"/>
      <c r="H82" s="413"/>
      <c r="I82" s="328"/>
      <c r="J82" s="328"/>
      <c r="K82" s="664"/>
      <c r="L82" s="231"/>
      <c r="M82" s="73"/>
      <c r="N82" s="73"/>
      <c r="O82" s="41"/>
      <c r="P82" s="41"/>
      <c r="Q82" s="73"/>
      <c r="R82" s="73"/>
      <c r="S82" s="73"/>
      <c r="T82" s="73"/>
      <c r="U82" s="73"/>
      <c r="V82" s="73"/>
      <c r="W82" s="73"/>
      <c r="X82" s="73"/>
      <c r="Y82" s="73"/>
      <c r="Z82" s="73"/>
      <c r="AA82" s="73"/>
      <c r="AB82" s="73"/>
    </row>
    <row r="83" spans="1:28" ht="15.75" customHeight="1" x14ac:dyDescent="0.35">
      <c r="A83" s="41"/>
      <c r="B83" s="473" t="s">
        <v>38</v>
      </c>
      <c r="C83" s="474" t="s">
        <v>42</v>
      </c>
      <c r="D83" s="73"/>
      <c r="E83" s="73"/>
      <c r="F83" s="73"/>
      <c r="G83" s="73"/>
      <c r="H83" s="413"/>
      <c r="I83" s="328"/>
      <c r="J83" s="328"/>
      <c r="K83" s="664"/>
      <c r="L83" s="231"/>
      <c r="M83" s="73"/>
      <c r="N83" s="73"/>
      <c r="O83" s="41"/>
      <c r="P83" s="41"/>
      <c r="Q83" s="73"/>
      <c r="R83" s="73"/>
      <c r="S83" s="73"/>
      <c r="T83" s="73"/>
      <c r="U83" s="73"/>
      <c r="V83" s="73"/>
      <c r="W83" s="73"/>
      <c r="X83" s="73"/>
      <c r="Y83" s="73"/>
      <c r="Z83" s="73"/>
      <c r="AA83" s="73"/>
      <c r="AB83" s="73"/>
    </row>
    <row r="84" spans="1:28" ht="15.75" customHeight="1" x14ac:dyDescent="0.35">
      <c r="A84" s="41"/>
      <c r="B84" s="473" t="s">
        <v>39</v>
      </c>
      <c r="C84" s="231"/>
      <c r="D84" s="73"/>
      <c r="E84" s="73"/>
      <c r="F84" s="73"/>
      <c r="G84" s="73"/>
      <c r="H84" s="413"/>
      <c r="I84" s="328"/>
      <c r="J84" s="328"/>
      <c r="K84" s="664"/>
      <c r="L84" s="231"/>
      <c r="M84" s="73"/>
      <c r="N84" s="73"/>
      <c r="O84" s="41"/>
      <c r="P84" s="41"/>
      <c r="Q84" s="73"/>
      <c r="R84" s="73"/>
      <c r="S84" s="73"/>
      <c r="T84" s="73"/>
      <c r="U84" s="73"/>
      <c r="V84" s="73"/>
      <c r="W84" s="73"/>
      <c r="X84" s="73"/>
      <c r="Y84" s="73"/>
      <c r="Z84" s="73"/>
      <c r="AA84" s="73"/>
      <c r="AB84" s="73"/>
    </row>
    <row r="85" spans="1:28" ht="15.75" customHeight="1" x14ac:dyDescent="0.35">
      <c r="A85" s="41"/>
      <c r="B85" s="473" t="s">
        <v>40</v>
      </c>
      <c r="C85" s="231"/>
      <c r="D85" s="73"/>
      <c r="E85" s="73"/>
      <c r="F85" s="73"/>
      <c r="G85" s="73"/>
      <c r="H85" s="413"/>
      <c r="I85" s="328"/>
      <c r="J85" s="328"/>
      <c r="K85" s="664"/>
      <c r="L85" s="231"/>
      <c r="M85" s="73"/>
      <c r="N85" s="73"/>
      <c r="O85" s="41"/>
      <c r="P85" s="41"/>
      <c r="Q85" s="73"/>
      <c r="R85" s="73"/>
      <c r="S85" s="73"/>
      <c r="T85" s="73"/>
      <c r="U85" s="73"/>
      <c r="V85" s="73"/>
      <c r="W85" s="73"/>
      <c r="X85" s="73"/>
      <c r="Y85" s="73"/>
      <c r="Z85" s="73"/>
      <c r="AA85" s="73"/>
      <c r="AB85" s="73"/>
    </row>
    <row r="86" spans="1:28" ht="15.75" customHeight="1" x14ac:dyDescent="0.35">
      <c r="A86" s="41"/>
      <c r="B86" s="41"/>
      <c r="C86" s="96"/>
      <c r="D86" s="41"/>
      <c r="E86" s="41"/>
      <c r="F86" s="41"/>
      <c r="G86" s="73"/>
      <c r="H86" s="413"/>
      <c r="I86" s="328"/>
      <c r="J86" s="328"/>
      <c r="K86" s="664"/>
      <c r="L86" s="231"/>
      <c r="M86" s="73"/>
      <c r="N86" s="73"/>
      <c r="O86" s="41"/>
      <c r="P86" s="41"/>
      <c r="Q86" s="73"/>
      <c r="R86" s="73"/>
      <c r="S86" s="73"/>
      <c r="T86" s="73"/>
      <c r="U86" s="73"/>
      <c r="V86" s="73"/>
      <c r="W86" s="73"/>
      <c r="X86" s="73"/>
      <c r="Y86" s="73"/>
      <c r="Z86" s="73"/>
      <c r="AA86" s="73"/>
      <c r="AB86" s="73"/>
    </row>
    <row r="87" spans="1:28" ht="15.75" customHeight="1" x14ac:dyDescent="0.35">
      <c r="A87" s="41"/>
      <c r="B87" s="41"/>
      <c r="C87" s="96"/>
      <c r="D87" s="41"/>
      <c r="E87" s="41"/>
      <c r="F87" s="41"/>
      <c r="G87" s="73"/>
      <c r="H87" s="413"/>
      <c r="I87" s="328"/>
      <c r="J87" s="328"/>
      <c r="K87" s="664"/>
      <c r="L87" s="231"/>
      <c r="M87" s="73"/>
      <c r="N87" s="73"/>
      <c r="O87" s="41"/>
      <c r="P87" s="41"/>
      <c r="Q87" s="73"/>
      <c r="R87" s="73"/>
      <c r="S87" s="73"/>
      <c r="T87" s="73"/>
      <c r="U87" s="73"/>
      <c r="V87" s="73"/>
      <c r="W87" s="73"/>
      <c r="X87" s="73"/>
      <c r="Y87" s="73"/>
      <c r="Z87" s="73"/>
      <c r="AA87" s="73"/>
      <c r="AB87" s="73"/>
    </row>
    <row r="88" spans="1:28" ht="15.75" customHeight="1" x14ac:dyDescent="0.35">
      <c r="A88" s="41"/>
      <c r="B88" s="41"/>
      <c r="C88" s="96"/>
      <c r="D88" s="41"/>
      <c r="E88" s="41"/>
      <c r="F88" s="41"/>
      <c r="G88" s="73"/>
      <c r="H88" s="413"/>
      <c r="I88" s="328"/>
      <c r="J88" s="328"/>
      <c r="K88" s="664"/>
      <c r="L88" s="231"/>
      <c r="M88" s="73"/>
      <c r="N88" s="73"/>
      <c r="O88" s="41"/>
      <c r="P88" s="41"/>
      <c r="Q88" s="73"/>
      <c r="R88" s="73"/>
      <c r="S88" s="73"/>
      <c r="T88" s="73"/>
      <c r="U88" s="73"/>
      <c r="V88" s="73"/>
      <c r="W88" s="73"/>
      <c r="X88" s="73"/>
      <c r="Y88" s="73"/>
      <c r="Z88" s="73"/>
      <c r="AA88" s="73"/>
      <c r="AB88" s="73"/>
    </row>
    <row r="89" spans="1:28" ht="15.75" customHeight="1" x14ac:dyDescent="0.35">
      <c r="A89" s="73"/>
      <c r="B89" s="73"/>
      <c r="C89" s="231"/>
      <c r="D89" s="73"/>
      <c r="E89" s="73"/>
      <c r="F89" s="73"/>
      <c r="G89" s="73"/>
      <c r="H89" s="413"/>
      <c r="I89" s="328"/>
      <c r="J89" s="328"/>
      <c r="K89" s="664"/>
      <c r="L89" s="231"/>
      <c r="M89" s="73"/>
      <c r="N89" s="73"/>
      <c r="O89" s="41"/>
      <c r="P89" s="41"/>
      <c r="Q89" s="73"/>
      <c r="R89" s="73"/>
      <c r="S89" s="73"/>
      <c r="T89" s="73"/>
      <c r="U89" s="73"/>
      <c r="V89" s="73"/>
      <c r="W89" s="73"/>
      <c r="X89" s="73"/>
      <c r="Y89" s="73"/>
      <c r="Z89" s="73"/>
      <c r="AA89" s="73"/>
      <c r="AB89" s="73"/>
    </row>
    <row r="90" spans="1:28" ht="15.75" customHeight="1" x14ac:dyDescent="0.35">
      <c r="A90" s="41"/>
      <c r="B90" s="73"/>
      <c r="C90" s="231"/>
      <c r="D90" s="73">
        <f>D89*97%</f>
        <v>0</v>
      </c>
      <c r="E90" s="73"/>
      <c r="F90" s="73"/>
      <c r="G90" s="73"/>
      <c r="H90" s="413"/>
      <c r="I90" s="328"/>
      <c r="J90" s="328"/>
      <c r="K90" s="664"/>
      <c r="L90" s="231"/>
      <c r="M90" s="73"/>
      <c r="N90" s="73"/>
      <c r="O90" s="41"/>
      <c r="P90" s="41"/>
      <c r="Q90" s="73"/>
      <c r="R90" s="73"/>
      <c r="S90" s="73"/>
      <c r="T90" s="73"/>
      <c r="U90" s="73"/>
      <c r="V90" s="73"/>
      <c r="W90" s="73"/>
      <c r="X90" s="73"/>
      <c r="Y90" s="73"/>
      <c r="Z90" s="73"/>
      <c r="AA90" s="73"/>
      <c r="AB90" s="73"/>
    </row>
    <row r="91" spans="1:28" ht="15.75" customHeight="1" x14ac:dyDescent="0.35">
      <c r="A91" s="41"/>
      <c r="B91" s="73"/>
      <c r="C91" s="231"/>
      <c r="D91" s="73"/>
      <c r="E91" s="73"/>
      <c r="F91" s="73"/>
      <c r="G91" s="73"/>
      <c r="H91" s="413"/>
      <c r="I91" s="328"/>
      <c r="J91" s="328"/>
      <c r="K91" s="664"/>
      <c r="L91" s="231"/>
      <c r="M91" s="73"/>
      <c r="N91" s="73"/>
      <c r="O91" s="41"/>
      <c r="P91" s="41"/>
      <c r="Q91" s="73"/>
      <c r="R91" s="73"/>
      <c r="S91" s="73"/>
      <c r="T91" s="73"/>
      <c r="U91" s="73"/>
      <c r="V91" s="73"/>
      <c r="W91" s="73"/>
      <c r="X91" s="73"/>
      <c r="Y91" s="73"/>
      <c r="Z91" s="73"/>
      <c r="AA91" s="73"/>
      <c r="AB91" s="73"/>
    </row>
    <row r="92" spans="1:28" ht="15.75" customHeight="1" x14ac:dyDescent="0.35">
      <c r="A92" s="41"/>
      <c r="B92" s="73"/>
      <c r="C92" s="231"/>
      <c r="D92" s="73"/>
      <c r="E92" s="73"/>
      <c r="F92" s="73"/>
      <c r="G92" s="73"/>
      <c r="H92" s="413"/>
      <c r="I92" s="328"/>
      <c r="J92" s="328"/>
      <c r="K92" s="664"/>
      <c r="L92" s="231"/>
      <c r="M92" s="73"/>
      <c r="N92" s="73"/>
      <c r="O92" s="41"/>
      <c r="P92" s="41"/>
      <c r="Q92" s="73"/>
      <c r="R92" s="73"/>
      <c r="S92" s="73"/>
      <c r="T92" s="73"/>
      <c r="U92" s="73"/>
      <c r="V92" s="73"/>
      <c r="W92" s="73"/>
      <c r="X92" s="73"/>
      <c r="Y92" s="73"/>
      <c r="Z92" s="73"/>
      <c r="AA92" s="73"/>
      <c r="AB92" s="73"/>
    </row>
    <row r="93" spans="1:28" ht="15.75" customHeight="1" x14ac:dyDescent="0.35">
      <c r="A93" s="41"/>
      <c r="B93" s="73"/>
      <c r="C93" s="231"/>
      <c r="D93" s="73"/>
      <c r="E93" s="73"/>
      <c r="F93" s="73"/>
      <c r="G93" s="73"/>
      <c r="H93" s="413"/>
      <c r="I93" s="328"/>
      <c r="J93" s="328"/>
      <c r="K93" s="664"/>
      <c r="L93" s="231"/>
      <c r="M93" s="73"/>
      <c r="N93" s="73"/>
      <c r="O93" s="41"/>
      <c r="P93" s="41"/>
      <c r="Q93" s="73"/>
      <c r="R93" s="73"/>
      <c r="S93" s="73"/>
      <c r="T93" s="73"/>
      <c r="U93" s="73"/>
      <c r="V93" s="73"/>
      <c r="W93" s="73"/>
      <c r="X93" s="73"/>
      <c r="Y93" s="73"/>
      <c r="Z93" s="73"/>
      <c r="AA93" s="73"/>
      <c r="AB93" s="73"/>
    </row>
    <row r="94" spans="1:28" ht="15.75" customHeight="1" x14ac:dyDescent="0.35">
      <c r="A94" s="41"/>
      <c r="B94" s="73"/>
      <c r="C94" s="231"/>
      <c r="D94" s="73"/>
      <c r="E94" s="73"/>
      <c r="F94" s="73"/>
      <c r="G94" s="73"/>
      <c r="H94" s="413"/>
      <c r="I94" s="328"/>
      <c r="J94" s="328"/>
      <c r="K94" s="664"/>
      <c r="L94" s="231"/>
      <c r="M94" s="73"/>
      <c r="N94" s="73"/>
      <c r="O94" s="41"/>
      <c r="P94" s="41"/>
      <c r="Q94" s="73"/>
      <c r="R94" s="73"/>
      <c r="S94" s="73"/>
      <c r="T94" s="73"/>
      <c r="U94" s="73"/>
      <c r="V94" s="73"/>
      <c r="W94" s="73"/>
      <c r="X94" s="73"/>
      <c r="Y94" s="73"/>
      <c r="Z94" s="73"/>
      <c r="AA94" s="73"/>
      <c r="AB94" s="73"/>
    </row>
    <row r="95" spans="1:28" ht="15.75" customHeight="1" x14ac:dyDescent="0.35">
      <c r="A95" s="41"/>
      <c r="B95" s="73"/>
      <c r="C95" s="231"/>
      <c r="D95" s="73"/>
      <c r="E95" s="73"/>
      <c r="F95" s="73"/>
      <c r="G95" s="73"/>
      <c r="H95" s="413"/>
      <c r="I95" s="328"/>
      <c r="J95" s="328"/>
      <c r="K95" s="664"/>
      <c r="L95" s="231"/>
      <c r="M95" s="73"/>
      <c r="N95" s="73"/>
      <c r="O95" s="41"/>
      <c r="P95" s="41"/>
      <c r="Q95" s="73"/>
      <c r="R95" s="73"/>
      <c r="S95" s="73"/>
      <c r="T95" s="73"/>
      <c r="U95" s="73"/>
      <c r="V95" s="73"/>
      <c r="W95" s="73"/>
      <c r="X95" s="73"/>
      <c r="Y95" s="73"/>
      <c r="Z95" s="73"/>
      <c r="AA95" s="73"/>
      <c r="AB95" s="73"/>
    </row>
    <row r="96" spans="1:28" ht="15.75" customHeight="1" x14ac:dyDescent="0.35">
      <c r="A96" s="41"/>
      <c r="B96" s="73"/>
      <c r="C96" s="231"/>
      <c r="D96" s="73"/>
      <c r="E96" s="73"/>
      <c r="F96" s="73"/>
      <c r="G96" s="73"/>
      <c r="H96" s="413"/>
      <c r="I96" s="328"/>
      <c r="J96" s="328"/>
      <c r="K96" s="664"/>
      <c r="L96" s="231"/>
      <c r="M96" s="73"/>
      <c r="N96" s="73"/>
      <c r="O96" s="41"/>
      <c r="P96" s="41"/>
      <c r="Q96" s="73"/>
      <c r="R96" s="73"/>
      <c r="S96" s="73"/>
      <c r="T96" s="73"/>
      <c r="U96" s="73"/>
      <c r="V96" s="73"/>
      <c r="W96" s="73"/>
      <c r="X96" s="73"/>
      <c r="Y96" s="73"/>
      <c r="Z96" s="73"/>
      <c r="AA96" s="73"/>
      <c r="AB96" s="73"/>
    </row>
    <row r="97" spans="1:28" ht="15.75" customHeight="1" x14ac:dyDescent="0.35">
      <c r="A97" s="41"/>
      <c r="B97" s="73"/>
      <c r="C97" s="231"/>
      <c r="D97" s="73"/>
      <c r="E97" s="73"/>
      <c r="F97" s="73"/>
      <c r="G97" s="73"/>
      <c r="H97" s="413"/>
      <c r="I97" s="328"/>
      <c r="J97" s="328"/>
      <c r="K97" s="664"/>
      <c r="L97" s="231"/>
      <c r="M97" s="73"/>
      <c r="N97" s="73"/>
      <c r="O97" s="41"/>
      <c r="P97" s="41"/>
      <c r="Q97" s="73"/>
      <c r="R97" s="73"/>
      <c r="S97" s="73"/>
      <c r="T97" s="73"/>
      <c r="U97" s="73"/>
      <c r="V97" s="73"/>
      <c r="W97" s="73"/>
      <c r="X97" s="73"/>
      <c r="Y97" s="73"/>
      <c r="Z97" s="73"/>
      <c r="AA97" s="73"/>
      <c r="AB97" s="73"/>
    </row>
    <row r="98" spans="1:28" ht="15.75" customHeight="1" x14ac:dyDescent="0.35">
      <c r="A98" s="41"/>
      <c r="B98" s="73"/>
      <c r="C98" s="231"/>
      <c r="D98" s="73"/>
      <c r="E98" s="73"/>
      <c r="F98" s="73"/>
      <c r="G98" s="73"/>
      <c r="H98" s="413"/>
      <c r="I98" s="328"/>
      <c r="J98" s="328"/>
      <c r="K98" s="664"/>
      <c r="L98" s="231"/>
      <c r="M98" s="73"/>
      <c r="N98" s="73"/>
      <c r="O98" s="41"/>
      <c r="P98" s="41"/>
      <c r="Q98" s="73"/>
      <c r="R98" s="73"/>
      <c r="S98" s="73"/>
      <c r="T98" s="73"/>
      <c r="U98" s="73"/>
      <c r="V98" s="73"/>
      <c r="W98" s="73"/>
      <c r="X98" s="73"/>
      <c r="Y98" s="73"/>
      <c r="Z98" s="73"/>
      <c r="AA98" s="73"/>
      <c r="AB98" s="73"/>
    </row>
    <row r="99" spans="1:28" ht="15.75" customHeight="1" x14ac:dyDescent="0.35">
      <c r="A99" s="41"/>
      <c r="B99" s="73"/>
      <c r="C99" s="231"/>
      <c r="D99" s="73"/>
      <c r="E99" s="73"/>
      <c r="F99" s="73"/>
      <c r="G99" s="73"/>
      <c r="H99" s="413"/>
      <c r="I99" s="328"/>
      <c r="J99" s="328"/>
      <c r="K99" s="664"/>
      <c r="L99" s="231"/>
      <c r="M99" s="73"/>
      <c r="N99" s="73"/>
      <c r="O99" s="41"/>
      <c r="P99" s="41"/>
      <c r="Q99" s="73"/>
      <c r="R99" s="73"/>
      <c r="S99" s="73"/>
      <c r="T99" s="73"/>
      <c r="U99" s="73"/>
      <c r="V99" s="73"/>
      <c r="W99" s="73"/>
      <c r="X99" s="73"/>
      <c r="Y99" s="73"/>
      <c r="Z99" s="73"/>
      <c r="AA99" s="73"/>
      <c r="AB99" s="73"/>
    </row>
    <row r="100" spans="1:28" ht="15.75" customHeight="1" x14ac:dyDescent="0.35">
      <c r="A100" s="41"/>
      <c r="B100" s="73"/>
      <c r="C100" s="231"/>
      <c r="D100" s="73"/>
      <c r="E100" s="73"/>
      <c r="F100" s="73"/>
      <c r="G100" s="73"/>
      <c r="H100" s="413"/>
      <c r="I100" s="328"/>
      <c r="J100" s="328"/>
      <c r="K100" s="664"/>
      <c r="L100" s="231"/>
      <c r="M100" s="73"/>
      <c r="N100" s="73"/>
      <c r="O100" s="41"/>
      <c r="P100" s="41"/>
      <c r="Q100" s="73"/>
      <c r="R100" s="73"/>
      <c r="S100" s="73"/>
      <c r="T100" s="73"/>
      <c r="U100" s="73"/>
      <c r="V100" s="73"/>
      <c r="W100" s="73"/>
      <c r="X100" s="73"/>
      <c r="Y100" s="73"/>
      <c r="Z100" s="73"/>
      <c r="AA100" s="73"/>
      <c r="AB100" s="73"/>
    </row>
    <row r="101" spans="1:28" ht="15.75" customHeight="1" x14ac:dyDescent="0.35">
      <c r="A101" s="41"/>
      <c r="B101" s="73"/>
      <c r="C101" s="231"/>
      <c r="D101" s="73"/>
      <c r="E101" s="73"/>
      <c r="F101" s="73"/>
      <c r="G101" s="73"/>
      <c r="H101" s="413"/>
      <c r="I101" s="328"/>
      <c r="J101" s="328"/>
      <c r="K101" s="664"/>
      <c r="L101" s="231"/>
      <c r="M101" s="73"/>
      <c r="N101" s="73"/>
      <c r="O101" s="41"/>
      <c r="P101" s="41"/>
      <c r="Q101" s="73"/>
      <c r="R101" s="73"/>
      <c r="S101" s="73"/>
      <c r="T101" s="73"/>
      <c r="U101" s="73"/>
      <c r="V101" s="73"/>
      <c r="W101" s="73"/>
      <c r="X101" s="73"/>
      <c r="Y101" s="73"/>
      <c r="Z101" s="73"/>
      <c r="AA101" s="73"/>
      <c r="AB101" s="73"/>
    </row>
    <row r="102" spans="1:28" ht="15.75" customHeight="1" x14ac:dyDescent="0.35">
      <c r="A102" s="41"/>
      <c r="B102" s="73"/>
      <c r="C102" s="231"/>
      <c r="D102" s="73"/>
      <c r="E102" s="73"/>
      <c r="F102" s="73"/>
      <c r="G102" s="73"/>
      <c r="H102" s="413"/>
      <c r="I102" s="328"/>
      <c r="J102" s="328"/>
      <c r="K102" s="664"/>
      <c r="L102" s="231"/>
      <c r="M102" s="73"/>
      <c r="N102" s="73"/>
      <c r="O102" s="41"/>
      <c r="P102" s="41"/>
      <c r="Q102" s="73"/>
      <c r="R102" s="73"/>
      <c r="S102" s="73"/>
      <c r="T102" s="73"/>
      <c r="U102" s="73"/>
      <c r="V102" s="73"/>
      <c r="W102" s="73"/>
      <c r="X102" s="73"/>
      <c r="Y102" s="73"/>
      <c r="Z102" s="73"/>
      <c r="AA102" s="73"/>
      <c r="AB102" s="73"/>
    </row>
    <row r="103" spans="1:28" ht="15.75" customHeight="1" x14ac:dyDescent="0.35">
      <c r="A103" s="41"/>
      <c r="B103" s="73"/>
      <c r="C103" s="231"/>
      <c r="D103" s="73"/>
      <c r="E103" s="73"/>
      <c r="F103" s="73"/>
      <c r="G103" s="73"/>
      <c r="H103" s="413"/>
      <c r="I103" s="328"/>
      <c r="J103" s="328"/>
      <c r="K103" s="664"/>
      <c r="L103" s="231"/>
      <c r="M103" s="73"/>
      <c r="N103" s="73"/>
      <c r="O103" s="41"/>
      <c r="P103" s="41"/>
      <c r="Q103" s="73"/>
      <c r="R103" s="73"/>
      <c r="S103" s="73"/>
      <c r="T103" s="73"/>
      <c r="U103" s="73"/>
      <c r="V103" s="73"/>
      <c r="W103" s="73"/>
      <c r="X103" s="73"/>
      <c r="Y103" s="73"/>
      <c r="Z103" s="73"/>
      <c r="AA103" s="73"/>
      <c r="AB103" s="73"/>
    </row>
    <row r="104" spans="1:28" ht="15.75" customHeight="1" x14ac:dyDescent="0.35">
      <c r="A104" s="41"/>
      <c r="B104" s="73"/>
      <c r="C104" s="231"/>
      <c r="D104" s="73"/>
      <c r="E104" s="73"/>
      <c r="F104" s="73"/>
      <c r="G104" s="73"/>
      <c r="H104" s="413"/>
      <c r="I104" s="328"/>
      <c r="J104" s="328"/>
      <c r="K104" s="664"/>
      <c r="L104" s="231"/>
      <c r="M104" s="73"/>
      <c r="N104" s="73"/>
      <c r="O104" s="41"/>
      <c r="P104" s="41"/>
      <c r="Q104" s="73"/>
      <c r="R104" s="73"/>
      <c r="S104" s="73"/>
      <c r="T104" s="73"/>
      <c r="U104" s="73"/>
      <c r="V104" s="73"/>
      <c r="W104" s="73"/>
      <c r="X104" s="73"/>
      <c r="Y104" s="73"/>
      <c r="Z104" s="73"/>
      <c r="AA104" s="73"/>
      <c r="AB104" s="73"/>
    </row>
    <row r="105" spans="1:28" ht="15.75" customHeight="1" x14ac:dyDescent="0.35">
      <c r="A105" s="41"/>
      <c r="B105" s="73"/>
      <c r="C105" s="231"/>
      <c r="D105" s="73"/>
      <c r="E105" s="73"/>
      <c r="F105" s="73"/>
      <c r="G105" s="73"/>
      <c r="H105" s="413"/>
      <c r="I105" s="328"/>
      <c r="J105" s="328"/>
      <c r="K105" s="664"/>
      <c r="L105" s="231"/>
      <c r="M105" s="73"/>
      <c r="N105" s="73"/>
      <c r="O105" s="41"/>
      <c r="P105" s="41"/>
      <c r="Q105" s="73"/>
      <c r="R105" s="73"/>
      <c r="S105" s="73"/>
      <c r="T105" s="73"/>
      <c r="U105" s="73"/>
      <c r="V105" s="73"/>
      <c r="W105" s="73"/>
      <c r="X105" s="73"/>
      <c r="Y105" s="73"/>
      <c r="Z105" s="73"/>
      <c r="AA105" s="73"/>
      <c r="AB105" s="73"/>
    </row>
    <row r="106" spans="1:28" ht="15.75" customHeight="1" x14ac:dyDescent="0.35">
      <c r="A106" s="41"/>
      <c r="B106" s="73"/>
      <c r="C106" s="231"/>
      <c r="D106" s="73"/>
      <c r="E106" s="73"/>
      <c r="F106" s="73"/>
      <c r="G106" s="73"/>
      <c r="H106" s="413"/>
      <c r="I106" s="328"/>
      <c r="J106" s="328"/>
      <c r="K106" s="664"/>
      <c r="L106" s="231"/>
      <c r="M106" s="73"/>
      <c r="N106" s="73"/>
      <c r="O106" s="41"/>
      <c r="P106" s="41"/>
      <c r="Q106" s="73"/>
      <c r="R106" s="73"/>
      <c r="S106" s="73"/>
      <c r="T106" s="73"/>
      <c r="U106" s="73"/>
      <c r="V106" s="73"/>
      <c r="W106" s="73"/>
      <c r="X106" s="73"/>
      <c r="Y106" s="73"/>
      <c r="Z106" s="73"/>
      <c r="AA106" s="73"/>
      <c r="AB106" s="73"/>
    </row>
    <row r="107" spans="1:28" ht="15.75" customHeight="1" x14ac:dyDescent="0.35">
      <c r="A107" s="41"/>
      <c r="B107" s="73"/>
      <c r="C107" s="231"/>
      <c r="D107" s="73"/>
      <c r="E107" s="73"/>
      <c r="F107" s="73"/>
      <c r="G107" s="73"/>
      <c r="H107" s="413"/>
      <c r="I107" s="328"/>
      <c r="J107" s="328"/>
      <c r="K107" s="664"/>
      <c r="L107" s="231"/>
      <c r="M107" s="73"/>
      <c r="N107" s="73"/>
      <c r="O107" s="41"/>
      <c r="P107" s="41"/>
      <c r="Q107" s="73"/>
      <c r="R107" s="73"/>
      <c r="S107" s="73"/>
      <c r="T107" s="73"/>
      <c r="U107" s="73"/>
      <c r="V107" s="73"/>
      <c r="W107" s="73"/>
      <c r="X107" s="73"/>
      <c r="Y107" s="73"/>
      <c r="Z107" s="73"/>
      <c r="AA107" s="73"/>
      <c r="AB107" s="73"/>
    </row>
    <row r="108" spans="1:28" ht="15.75" customHeight="1" x14ac:dyDescent="0.35">
      <c r="A108" s="41"/>
      <c r="B108" s="73"/>
      <c r="C108" s="231"/>
      <c r="D108" s="73"/>
      <c r="E108" s="73"/>
      <c r="F108" s="73"/>
      <c r="G108" s="73"/>
      <c r="H108" s="413"/>
      <c r="I108" s="328"/>
      <c r="J108" s="328"/>
      <c r="K108" s="664"/>
      <c r="L108" s="231"/>
      <c r="M108" s="73"/>
      <c r="N108" s="73"/>
      <c r="O108" s="41"/>
      <c r="P108" s="41"/>
      <c r="Q108" s="73"/>
      <c r="R108" s="73"/>
      <c r="S108" s="73"/>
      <c r="T108" s="73"/>
      <c r="U108" s="73"/>
      <c r="V108" s="73"/>
      <c r="W108" s="73"/>
      <c r="X108" s="73"/>
      <c r="Y108" s="73"/>
      <c r="Z108" s="73"/>
      <c r="AA108" s="73"/>
      <c r="AB108" s="73"/>
    </row>
    <row r="109" spans="1:28" ht="15.75" customHeight="1" x14ac:dyDescent="0.35">
      <c r="A109" s="41"/>
      <c r="B109" s="73"/>
      <c r="C109" s="231"/>
      <c r="D109" s="73"/>
      <c r="E109" s="73"/>
      <c r="F109" s="73"/>
      <c r="G109" s="73"/>
      <c r="H109" s="413"/>
      <c r="I109" s="328"/>
      <c r="J109" s="328"/>
      <c r="K109" s="664"/>
      <c r="L109" s="231"/>
      <c r="M109" s="73"/>
      <c r="N109" s="73"/>
      <c r="O109" s="41"/>
      <c r="P109" s="41"/>
      <c r="Q109" s="73"/>
      <c r="R109" s="73"/>
      <c r="S109" s="73"/>
      <c r="T109" s="73"/>
      <c r="U109" s="73"/>
      <c r="V109" s="73"/>
      <c r="W109" s="73"/>
      <c r="X109" s="73"/>
      <c r="Y109" s="73"/>
      <c r="Z109" s="73"/>
      <c r="AA109" s="73"/>
      <c r="AB109" s="73"/>
    </row>
    <row r="110" spans="1:28" ht="15.75" customHeight="1" x14ac:dyDescent="0.35">
      <c r="A110" s="41"/>
      <c r="B110" s="73"/>
      <c r="C110" s="231"/>
      <c r="D110" s="73"/>
      <c r="E110" s="73"/>
      <c r="F110" s="73"/>
      <c r="G110" s="73"/>
      <c r="H110" s="413"/>
      <c r="I110" s="328"/>
      <c r="J110" s="328"/>
      <c r="K110" s="664"/>
      <c r="L110" s="231"/>
      <c r="M110" s="73"/>
      <c r="N110" s="73"/>
      <c r="O110" s="41"/>
      <c r="P110" s="41"/>
      <c r="Q110" s="73"/>
      <c r="R110" s="73"/>
      <c r="S110" s="73"/>
      <c r="T110" s="73"/>
      <c r="U110" s="73"/>
      <c r="V110" s="73"/>
      <c r="W110" s="73"/>
      <c r="X110" s="73"/>
      <c r="Y110" s="73"/>
      <c r="Z110" s="73"/>
      <c r="AA110" s="73"/>
      <c r="AB110" s="73"/>
    </row>
    <row r="111" spans="1:28" ht="15.75" customHeight="1" x14ac:dyDescent="0.35">
      <c r="A111" s="41"/>
      <c r="B111" s="73"/>
      <c r="C111" s="231"/>
      <c r="D111" s="73"/>
      <c r="E111" s="73"/>
      <c r="F111" s="73"/>
      <c r="G111" s="73"/>
      <c r="H111" s="413"/>
      <c r="I111" s="328"/>
      <c r="J111" s="328"/>
      <c r="K111" s="664"/>
      <c r="L111" s="231"/>
      <c r="M111" s="73"/>
      <c r="N111" s="73"/>
      <c r="O111" s="41"/>
      <c r="P111" s="41"/>
      <c r="Q111" s="73"/>
      <c r="R111" s="73"/>
      <c r="S111" s="73"/>
      <c r="T111" s="73"/>
      <c r="U111" s="73"/>
      <c r="V111" s="73"/>
      <c r="W111" s="73"/>
      <c r="X111" s="73"/>
      <c r="Y111" s="73"/>
      <c r="Z111" s="73"/>
      <c r="AA111" s="73"/>
      <c r="AB111" s="73"/>
    </row>
    <row r="112" spans="1:28" ht="15.75" customHeight="1" x14ac:dyDescent="0.35">
      <c r="A112" s="41"/>
      <c r="B112" s="73"/>
      <c r="C112" s="231"/>
      <c r="D112" s="73"/>
      <c r="E112" s="73"/>
      <c r="F112" s="73"/>
      <c r="G112" s="73"/>
      <c r="H112" s="413"/>
      <c r="I112" s="328"/>
      <c r="J112" s="328"/>
      <c r="K112" s="664"/>
      <c r="L112" s="231"/>
      <c r="M112" s="73"/>
      <c r="N112" s="73"/>
      <c r="O112" s="41"/>
      <c r="P112" s="41"/>
      <c r="Q112" s="73"/>
      <c r="R112" s="73"/>
      <c r="S112" s="73"/>
      <c r="T112" s="73"/>
      <c r="U112" s="73"/>
      <c r="V112" s="73"/>
      <c r="W112" s="73"/>
      <c r="X112" s="73"/>
      <c r="Y112" s="73"/>
      <c r="Z112" s="73"/>
      <c r="AA112" s="73"/>
      <c r="AB112" s="73"/>
    </row>
    <row r="113" spans="1:28" ht="15.75" customHeight="1" x14ac:dyDescent="0.35">
      <c r="A113" s="41"/>
      <c r="B113" s="73"/>
      <c r="C113" s="231"/>
      <c r="D113" s="73"/>
      <c r="E113" s="73"/>
      <c r="F113" s="73"/>
      <c r="G113" s="73"/>
      <c r="H113" s="413"/>
      <c r="I113" s="328"/>
      <c r="J113" s="328"/>
      <c r="K113" s="664"/>
      <c r="L113" s="231"/>
      <c r="M113" s="73"/>
      <c r="N113" s="73"/>
      <c r="O113" s="41"/>
      <c r="P113" s="41"/>
      <c r="Q113" s="73"/>
      <c r="R113" s="73"/>
      <c r="S113" s="73"/>
      <c r="T113" s="73"/>
      <c r="U113" s="73"/>
      <c r="V113" s="73"/>
      <c r="W113" s="73"/>
      <c r="X113" s="73"/>
      <c r="Y113" s="73"/>
      <c r="Z113" s="73"/>
      <c r="AA113" s="73"/>
      <c r="AB113" s="73"/>
    </row>
    <row r="114" spans="1:28" ht="15.75" customHeight="1" x14ac:dyDescent="0.35">
      <c r="A114" s="41"/>
      <c r="B114" s="73"/>
      <c r="C114" s="231"/>
      <c r="D114" s="73"/>
      <c r="E114" s="73"/>
      <c r="F114" s="73"/>
      <c r="G114" s="73"/>
      <c r="H114" s="413"/>
      <c r="I114" s="328"/>
      <c r="J114" s="328"/>
      <c r="K114" s="664"/>
      <c r="L114" s="231"/>
      <c r="M114" s="73"/>
      <c r="N114" s="73"/>
      <c r="O114" s="41"/>
      <c r="P114" s="41"/>
      <c r="Q114" s="73"/>
      <c r="R114" s="73"/>
      <c r="S114" s="73"/>
      <c r="T114" s="73"/>
      <c r="U114" s="73"/>
      <c r="V114" s="73"/>
      <c r="W114" s="73"/>
      <c r="X114" s="73"/>
      <c r="Y114" s="73"/>
      <c r="Z114" s="73"/>
      <c r="AA114" s="73"/>
      <c r="AB114" s="73"/>
    </row>
    <row r="115" spans="1:28" ht="15.75" customHeight="1" x14ac:dyDescent="0.35">
      <c r="A115" s="41"/>
      <c r="B115" s="73"/>
      <c r="C115" s="231"/>
      <c r="D115" s="73"/>
      <c r="E115" s="73"/>
      <c r="F115" s="73"/>
      <c r="G115" s="73"/>
      <c r="H115" s="413"/>
      <c r="I115" s="328"/>
      <c r="J115" s="328"/>
      <c r="K115" s="664"/>
      <c r="L115" s="231"/>
      <c r="M115" s="73"/>
      <c r="N115" s="73"/>
      <c r="O115" s="41"/>
      <c r="P115" s="41"/>
      <c r="Q115" s="73"/>
      <c r="R115" s="73"/>
      <c r="S115" s="73"/>
      <c r="T115" s="73"/>
      <c r="U115" s="73"/>
      <c r="V115" s="73"/>
      <c r="W115" s="73"/>
      <c r="X115" s="73"/>
      <c r="Y115" s="73"/>
      <c r="Z115" s="73"/>
      <c r="AA115" s="73"/>
      <c r="AB115" s="73"/>
    </row>
    <row r="116" spans="1:28" ht="15.75" customHeight="1" x14ac:dyDescent="0.35">
      <c r="A116" s="41"/>
      <c r="B116" s="73"/>
      <c r="C116" s="231"/>
      <c r="D116" s="73"/>
      <c r="E116" s="73"/>
      <c r="F116" s="73"/>
      <c r="G116" s="73"/>
      <c r="H116" s="413"/>
      <c r="I116" s="328"/>
      <c r="J116" s="328"/>
      <c r="K116" s="664"/>
      <c r="L116" s="231"/>
      <c r="M116" s="73"/>
      <c r="N116" s="73"/>
      <c r="O116" s="41"/>
      <c r="P116" s="41"/>
      <c r="Q116" s="73"/>
      <c r="R116" s="73"/>
      <c r="S116" s="73"/>
      <c r="T116" s="73"/>
      <c r="U116" s="73"/>
      <c r="V116" s="73"/>
      <c r="W116" s="73"/>
      <c r="X116" s="73"/>
      <c r="Y116" s="73"/>
      <c r="Z116" s="73"/>
      <c r="AA116" s="73"/>
      <c r="AB116" s="73"/>
    </row>
    <row r="117" spans="1:28" ht="15.75" customHeight="1" x14ac:dyDescent="0.35">
      <c r="A117" s="41"/>
      <c r="B117" s="73"/>
      <c r="C117" s="231"/>
      <c r="D117" s="73"/>
      <c r="E117" s="73"/>
      <c r="F117" s="73"/>
      <c r="G117" s="73"/>
      <c r="H117" s="413"/>
      <c r="I117" s="328"/>
      <c r="J117" s="328"/>
      <c r="K117" s="664"/>
      <c r="L117" s="231"/>
      <c r="M117" s="73"/>
      <c r="N117" s="73"/>
      <c r="O117" s="41"/>
      <c r="P117" s="41"/>
      <c r="Q117" s="73"/>
      <c r="R117" s="73"/>
      <c r="S117" s="73"/>
      <c r="T117" s="73"/>
      <c r="U117" s="73"/>
      <c r="V117" s="73"/>
      <c r="W117" s="73"/>
      <c r="X117" s="73"/>
      <c r="Y117" s="73"/>
      <c r="Z117" s="73"/>
      <c r="AA117" s="73"/>
      <c r="AB117" s="73"/>
    </row>
    <row r="118" spans="1:28" ht="15.75" customHeight="1" x14ac:dyDescent="0.35">
      <c r="A118" s="41"/>
      <c r="B118" s="73"/>
      <c r="C118" s="231"/>
      <c r="D118" s="73"/>
      <c r="E118" s="73"/>
      <c r="F118" s="73"/>
      <c r="G118" s="73"/>
      <c r="H118" s="413"/>
      <c r="I118" s="328"/>
      <c r="J118" s="328"/>
      <c r="K118" s="664"/>
      <c r="L118" s="231"/>
      <c r="M118" s="73"/>
      <c r="N118" s="73"/>
      <c r="O118" s="41"/>
      <c r="P118" s="41"/>
      <c r="Q118" s="73"/>
      <c r="R118" s="73"/>
      <c r="S118" s="73"/>
      <c r="T118" s="73"/>
      <c r="U118" s="73"/>
      <c r="V118" s="73"/>
      <c r="W118" s="73"/>
      <c r="X118" s="73"/>
      <c r="Y118" s="73"/>
      <c r="Z118" s="73"/>
      <c r="AA118" s="73"/>
      <c r="AB118" s="73"/>
    </row>
    <row r="119" spans="1:28" ht="15.75" customHeight="1" x14ac:dyDescent="0.35">
      <c r="A119" s="41"/>
      <c r="B119" s="73"/>
      <c r="C119" s="231"/>
      <c r="D119" s="73"/>
      <c r="E119" s="73"/>
      <c r="F119" s="73"/>
      <c r="G119" s="73"/>
      <c r="H119" s="413"/>
      <c r="I119" s="328"/>
      <c r="J119" s="328"/>
      <c r="K119" s="664"/>
      <c r="L119" s="231"/>
      <c r="M119" s="73"/>
      <c r="N119" s="73"/>
      <c r="O119" s="41"/>
      <c r="P119" s="41"/>
      <c r="Q119" s="73"/>
      <c r="R119" s="73"/>
      <c r="S119" s="73"/>
      <c r="T119" s="73"/>
      <c r="U119" s="73"/>
      <c r="V119" s="73"/>
      <c r="W119" s="73"/>
      <c r="X119" s="73"/>
      <c r="Y119" s="73"/>
      <c r="Z119" s="73"/>
      <c r="AA119" s="73"/>
      <c r="AB119" s="73"/>
    </row>
    <row r="120" spans="1:28" ht="15.75" customHeight="1" x14ac:dyDescent="0.35">
      <c r="A120" s="41"/>
      <c r="B120" s="73"/>
      <c r="C120" s="231"/>
      <c r="D120" s="73"/>
      <c r="E120" s="73"/>
      <c r="F120" s="73"/>
      <c r="G120" s="73"/>
      <c r="H120" s="413"/>
      <c r="I120" s="328"/>
      <c r="J120" s="328"/>
      <c r="K120" s="664"/>
      <c r="L120" s="231"/>
      <c r="M120" s="73"/>
      <c r="N120" s="73"/>
      <c r="O120" s="41"/>
      <c r="P120" s="41"/>
      <c r="Q120" s="73"/>
      <c r="R120" s="73"/>
      <c r="S120" s="73"/>
      <c r="T120" s="73"/>
      <c r="U120" s="73"/>
      <c r="V120" s="73"/>
      <c r="W120" s="73"/>
      <c r="X120" s="73"/>
      <c r="Y120" s="73"/>
      <c r="Z120" s="73"/>
      <c r="AA120" s="73"/>
      <c r="AB120" s="73"/>
    </row>
    <row r="121" spans="1:28" ht="15.75" customHeight="1" x14ac:dyDescent="0.35">
      <c r="A121" s="41"/>
      <c r="B121" s="73"/>
      <c r="C121" s="231"/>
      <c r="D121" s="73"/>
      <c r="E121" s="73"/>
      <c r="F121" s="73"/>
      <c r="G121" s="73"/>
      <c r="H121" s="413"/>
      <c r="I121" s="328"/>
      <c r="J121" s="328"/>
      <c r="K121" s="664"/>
      <c r="L121" s="231"/>
      <c r="M121" s="73"/>
      <c r="N121" s="73"/>
      <c r="O121" s="41"/>
      <c r="P121" s="41"/>
      <c r="Q121" s="73"/>
      <c r="R121" s="73"/>
      <c r="S121" s="73"/>
      <c r="T121" s="73"/>
      <c r="U121" s="73"/>
      <c r="V121" s="73"/>
      <c r="W121" s="73"/>
      <c r="X121" s="73"/>
      <c r="Y121" s="73"/>
      <c r="Z121" s="73"/>
      <c r="AA121" s="73"/>
      <c r="AB121" s="73"/>
    </row>
    <row r="122" spans="1:28" ht="15.75" customHeight="1" x14ac:dyDescent="0.35">
      <c r="A122" s="41"/>
      <c r="B122" s="73"/>
      <c r="C122" s="231"/>
      <c r="D122" s="73"/>
      <c r="E122" s="73"/>
      <c r="F122" s="73"/>
      <c r="G122" s="73"/>
      <c r="H122" s="413"/>
      <c r="I122" s="328"/>
      <c r="J122" s="328"/>
      <c r="K122" s="664"/>
      <c r="L122" s="231"/>
      <c r="M122" s="73"/>
      <c r="N122" s="73"/>
      <c r="O122" s="41"/>
      <c r="P122" s="41"/>
      <c r="Q122" s="73"/>
      <c r="R122" s="73"/>
      <c r="S122" s="73"/>
      <c r="T122" s="73"/>
      <c r="U122" s="73"/>
      <c r="V122" s="73"/>
      <c r="W122" s="73"/>
      <c r="X122" s="73"/>
      <c r="Y122" s="73"/>
      <c r="Z122" s="73"/>
      <c r="AA122" s="73"/>
      <c r="AB122" s="73"/>
    </row>
    <row r="123" spans="1:28" ht="15.75" customHeight="1" x14ac:dyDescent="0.35">
      <c r="A123" s="41"/>
      <c r="B123" s="73"/>
      <c r="C123" s="231"/>
      <c r="D123" s="73"/>
      <c r="E123" s="73"/>
      <c r="F123" s="73"/>
      <c r="G123" s="73"/>
      <c r="H123" s="413"/>
      <c r="I123" s="328"/>
      <c r="J123" s="328"/>
      <c r="K123" s="664"/>
      <c r="L123" s="231"/>
      <c r="M123" s="73"/>
      <c r="N123" s="73"/>
      <c r="O123" s="41"/>
      <c r="P123" s="41"/>
      <c r="Q123" s="73"/>
      <c r="R123" s="73"/>
      <c r="S123" s="73"/>
      <c r="T123" s="73"/>
      <c r="U123" s="73"/>
      <c r="V123" s="73"/>
      <c r="W123" s="73"/>
      <c r="X123" s="73"/>
      <c r="Y123" s="73"/>
      <c r="Z123" s="73"/>
      <c r="AA123" s="73"/>
      <c r="AB123" s="73"/>
    </row>
    <row r="124" spans="1:28" ht="15.75" customHeight="1" x14ac:dyDescent="0.35">
      <c r="A124" s="41"/>
      <c r="B124" s="73"/>
      <c r="C124" s="231"/>
      <c r="D124" s="73"/>
      <c r="E124" s="73"/>
      <c r="F124" s="73"/>
      <c r="G124" s="73"/>
      <c r="H124" s="413"/>
      <c r="I124" s="328"/>
      <c r="J124" s="328"/>
      <c r="K124" s="664"/>
      <c r="L124" s="231"/>
      <c r="M124" s="73"/>
      <c r="N124" s="73"/>
      <c r="O124" s="41"/>
      <c r="P124" s="41"/>
      <c r="Q124" s="73"/>
      <c r="R124" s="73"/>
      <c r="S124" s="73"/>
      <c r="T124" s="73"/>
      <c r="U124" s="73"/>
      <c r="V124" s="73"/>
      <c r="W124" s="73"/>
      <c r="X124" s="73"/>
      <c r="Y124" s="73"/>
      <c r="Z124" s="73"/>
      <c r="AA124" s="73"/>
      <c r="AB124" s="73"/>
    </row>
    <row r="125" spans="1:28" ht="15.75" customHeight="1" x14ac:dyDescent="0.35">
      <c r="A125" s="41"/>
      <c r="B125" s="73"/>
      <c r="C125" s="231"/>
      <c r="D125" s="73"/>
      <c r="E125" s="73"/>
      <c r="F125" s="73"/>
      <c r="G125" s="73"/>
      <c r="H125" s="413"/>
      <c r="I125" s="328"/>
      <c r="J125" s="328"/>
      <c r="K125" s="664"/>
      <c r="L125" s="231"/>
      <c r="M125" s="73"/>
      <c r="N125" s="73"/>
      <c r="O125" s="41"/>
      <c r="P125" s="41"/>
      <c r="Q125" s="73"/>
      <c r="R125" s="73"/>
      <c r="S125" s="73"/>
      <c r="T125" s="73"/>
      <c r="U125" s="73"/>
      <c r="V125" s="73"/>
      <c r="W125" s="73"/>
      <c r="X125" s="73"/>
      <c r="Y125" s="73"/>
      <c r="Z125" s="73"/>
      <c r="AA125" s="73"/>
      <c r="AB125" s="73"/>
    </row>
    <row r="126" spans="1:28" ht="15.75" customHeight="1" x14ac:dyDescent="0.35">
      <c r="A126" s="41"/>
      <c r="B126" s="73"/>
      <c r="C126" s="231"/>
      <c r="D126" s="73"/>
      <c r="E126" s="73"/>
      <c r="F126" s="73"/>
      <c r="G126" s="73"/>
      <c r="H126" s="413"/>
      <c r="I126" s="328"/>
      <c r="J126" s="328"/>
      <c r="K126" s="664"/>
      <c r="L126" s="231"/>
      <c r="M126" s="73"/>
      <c r="N126" s="73"/>
      <c r="O126" s="41"/>
      <c r="P126" s="41"/>
      <c r="Q126" s="73"/>
      <c r="R126" s="73"/>
      <c r="S126" s="73"/>
      <c r="T126" s="73"/>
      <c r="U126" s="73"/>
      <c r="V126" s="73"/>
      <c r="W126" s="73"/>
      <c r="X126" s="73"/>
      <c r="Y126" s="73"/>
      <c r="Z126" s="73"/>
      <c r="AA126" s="73"/>
      <c r="AB126" s="73"/>
    </row>
    <row r="127" spans="1:28" ht="15.75" customHeight="1" x14ac:dyDescent="0.35">
      <c r="A127" s="41"/>
      <c r="B127" s="73"/>
      <c r="C127" s="231"/>
      <c r="D127" s="73"/>
      <c r="E127" s="73"/>
      <c r="F127" s="73"/>
      <c r="G127" s="73"/>
      <c r="H127" s="413"/>
      <c r="I127" s="328"/>
      <c r="J127" s="328"/>
      <c r="K127" s="664"/>
      <c r="L127" s="231"/>
      <c r="M127" s="73"/>
      <c r="N127" s="73"/>
      <c r="O127" s="41"/>
      <c r="P127" s="41"/>
      <c r="Q127" s="73"/>
      <c r="R127" s="73"/>
      <c r="S127" s="73"/>
      <c r="T127" s="73"/>
      <c r="U127" s="73"/>
      <c r="V127" s="73"/>
      <c r="W127" s="73"/>
      <c r="X127" s="73"/>
      <c r="Y127" s="73"/>
      <c r="Z127" s="73"/>
      <c r="AA127" s="73"/>
      <c r="AB127" s="73"/>
    </row>
    <row r="128" spans="1:28" ht="15.75" customHeight="1" x14ac:dyDescent="0.35">
      <c r="A128" s="41"/>
      <c r="B128" s="73"/>
      <c r="C128" s="231"/>
      <c r="D128" s="73"/>
      <c r="E128" s="73"/>
      <c r="F128" s="73"/>
      <c r="G128" s="73"/>
      <c r="H128" s="413"/>
      <c r="I128" s="328"/>
      <c r="J128" s="328"/>
      <c r="K128" s="664"/>
      <c r="L128" s="231"/>
      <c r="M128" s="73"/>
      <c r="N128" s="73"/>
      <c r="O128" s="41"/>
      <c r="P128" s="41"/>
      <c r="Q128" s="73"/>
      <c r="R128" s="73"/>
      <c r="S128" s="73"/>
      <c r="T128" s="73"/>
      <c r="U128" s="73"/>
      <c r="V128" s="73"/>
      <c r="W128" s="73"/>
      <c r="X128" s="73"/>
      <c r="Y128" s="73"/>
      <c r="Z128" s="73"/>
      <c r="AA128" s="73"/>
      <c r="AB128" s="73"/>
    </row>
    <row r="129" spans="1:28" ht="15.75" customHeight="1" x14ac:dyDescent="0.35">
      <c r="A129" s="41"/>
      <c r="B129" s="73"/>
      <c r="C129" s="231"/>
      <c r="D129" s="73"/>
      <c r="E129" s="73"/>
      <c r="F129" s="73"/>
      <c r="G129" s="73"/>
      <c r="H129" s="413"/>
      <c r="I129" s="328"/>
      <c r="J129" s="328"/>
      <c r="K129" s="664"/>
      <c r="L129" s="231"/>
      <c r="M129" s="73"/>
      <c r="N129" s="73"/>
      <c r="O129" s="41"/>
      <c r="P129" s="41"/>
      <c r="Q129" s="73"/>
      <c r="R129" s="73"/>
      <c r="S129" s="73"/>
      <c r="T129" s="73"/>
      <c r="U129" s="73"/>
      <c r="V129" s="73"/>
      <c r="W129" s="73"/>
      <c r="X129" s="73"/>
      <c r="Y129" s="73"/>
      <c r="Z129" s="73"/>
      <c r="AA129" s="73"/>
      <c r="AB129" s="73"/>
    </row>
    <row r="130" spans="1:28" ht="15.75" customHeight="1" x14ac:dyDescent="0.35">
      <c r="A130" s="41"/>
      <c r="B130" s="73"/>
      <c r="C130" s="231"/>
      <c r="D130" s="73"/>
      <c r="E130" s="73"/>
      <c r="F130" s="73"/>
      <c r="G130" s="73"/>
      <c r="H130" s="413"/>
      <c r="I130" s="328"/>
      <c r="J130" s="328"/>
      <c r="K130" s="664"/>
      <c r="L130" s="231"/>
      <c r="M130" s="73"/>
      <c r="N130" s="73"/>
      <c r="O130" s="41"/>
      <c r="P130" s="41"/>
      <c r="Q130" s="73"/>
      <c r="R130" s="73"/>
      <c r="S130" s="73"/>
      <c r="T130" s="73"/>
      <c r="U130" s="73"/>
      <c r="V130" s="73"/>
      <c r="W130" s="73"/>
      <c r="X130" s="73"/>
      <c r="Y130" s="73"/>
      <c r="Z130" s="73"/>
      <c r="AA130" s="73"/>
      <c r="AB130" s="73"/>
    </row>
    <row r="131" spans="1:28" ht="15.75" customHeight="1" x14ac:dyDescent="0.35">
      <c r="A131" s="41"/>
      <c r="B131" s="73"/>
      <c r="C131" s="231"/>
      <c r="D131" s="73"/>
      <c r="E131" s="73"/>
      <c r="F131" s="73"/>
      <c r="G131" s="73"/>
      <c r="H131" s="413"/>
      <c r="I131" s="328"/>
      <c r="J131" s="328"/>
      <c r="K131" s="664"/>
      <c r="L131" s="231"/>
      <c r="M131" s="73"/>
      <c r="N131" s="73"/>
      <c r="O131" s="41"/>
      <c r="P131" s="41"/>
      <c r="Q131" s="73"/>
      <c r="R131" s="73"/>
      <c r="S131" s="73"/>
      <c r="T131" s="73"/>
      <c r="U131" s="73"/>
      <c r="V131" s="73"/>
      <c r="W131" s="73"/>
      <c r="X131" s="73"/>
      <c r="Y131" s="73"/>
      <c r="Z131" s="73"/>
      <c r="AA131" s="73"/>
      <c r="AB131" s="73"/>
    </row>
    <row r="132" spans="1:28" ht="15.75" customHeight="1" x14ac:dyDescent="0.35">
      <c r="A132" s="41"/>
      <c r="B132" s="73"/>
      <c r="C132" s="231"/>
      <c r="D132" s="73"/>
      <c r="E132" s="73"/>
      <c r="F132" s="73"/>
      <c r="G132" s="73"/>
      <c r="H132" s="413"/>
      <c r="I132" s="328"/>
      <c r="J132" s="328"/>
      <c r="K132" s="664"/>
      <c r="L132" s="231"/>
      <c r="M132" s="73"/>
      <c r="N132" s="73"/>
      <c r="O132" s="41"/>
      <c r="P132" s="41"/>
      <c r="Q132" s="73"/>
      <c r="R132" s="73"/>
      <c r="S132" s="73"/>
      <c r="T132" s="73"/>
      <c r="U132" s="73"/>
      <c r="V132" s="73"/>
      <c r="W132" s="73"/>
      <c r="X132" s="73"/>
      <c r="Y132" s="73"/>
      <c r="Z132" s="73"/>
      <c r="AA132" s="73"/>
      <c r="AB132" s="73"/>
    </row>
    <row r="133" spans="1:28" ht="15.75" customHeight="1" x14ac:dyDescent="0.35">
      <c r="A133" s="41"/>
      <c r="B133" s="73"/>
      <c r="C133" s="231"/>
      <c r="D133" s="73"/>
      <c r="E133" s="73"/>
      <c r="F133" s="73"/>
      <c r="G133" s="73"/>
      <c r="H133" s="413"/>
      <c r="I133" s="328"/>
      <c r="J133" s="328"/>
      <c r="K133" s="664"/>
      <c r="L133" s="231"/>
      <c r="M133" s="73"/>
      <c r="N133" s="73"/>
      <c r="O133" s="41"/>
      <c r="P133" s="41"/>
      <c r="Q133" s="73"/>
      <c r="R133" s="73"/>
      <c r="S133" s="73"/>
      <c r="T133" s="73"/>
      <c r="U133" s="73"/>
      <c r="V133" s="73"/>
      <c r="W133" s="73"/>
      <c r="X133" s="73"/>
      <c r="Y133" s="73"/>
      <c r="Z133" s="73"/>
      <c r="AA133" s="73"/>
      <c r="AB133" s="73"/>
    </row>
    <row r="134" spans="1:28" ht="15.75" customHeight="1" x14ac:dyDescent="0.35">
      <c r="A134" s="41"/>
      <c r="B134" s="73"/>
      <c r="C134" s="231"/>
      <c r="D134" s="73"/>
      <c r="E134" s="73"/>
      <c r="F134" s="73"/>
      <c r="G134" s="73"/>
      <c r="H134" s="413"/>
      <c r="I134" s="328"/>
      <c r="J134" s="328"/>
      <c r="K134" s="664"/>
      <c r="L134" s="231"/>
      <c r="M134" s="73"/>
      <c r="N134" s="73"/>
      <c r="O134" s="41"/>
      <c r="P134" s="41"/>
      <c r="Q134" s="73"/>
      <c r="R134" s="73"/>
      <c r="S134" s="73"/>
      <c r="T134" s="73"/>
      <c r="U134" s="73"/>
      <c r="V134" s="73"/>
      <c r="W134" s="73"/>
      <c r="X134" s="73"/>
      <c r="Y134" s="73"/>
      <c r="Z134" s="73"/>
      <c r="AA134" s="73"/>
      <c r="AB134" s="73"/>
    </row>
    <row r="135" spans="1:28" ht="15.75" customHeight="1" x14ac:dyDescent="0.35">
      <c r="A135" s="41"/>
      <c r="B135" s="73"/>
      <c r="C135" s="231"/>
      <c r="D135" s="73"/>
      <c r="E135" s="73"/>
      <c r="F135" s="73"/>
      <c r="G135" s="73"/>
      <c r="H135" s="413"/>
      <c r="I135" s="328"/>
      <c r="J135" s="328"/>
      <c r="K135" s="664"/>
      <c r="L135" s="231"/>
      <c r="M135" s="73"/>
      <c r="N135" s="73"/>
      <c r="O135" s="41"/>
      <c r="P135" s="41"/>
      <c r="Q135" s="73"/>
      <c r="R135" s="73"/>
      <c r="S135" s="73"/>
      <c r="T135" s="73"/>
      <c r="U135" s="73"/>
      <c r="V135" s="73"/>
      <c r="W135" s="73"/>
      <c r="X135" s="73"/>
      <c r="Y135" s="73"/>
      <c r="Z135" s="73"/>
      <c r="AA135" s="73"/>
      <c r="AB135" s="73"/>
    </row>
    <row r="136" spans="1:28" ht="15.75" customHeight="1" x14ac:dyDescent="0.35">
      <c r="A136" s="41"/>
      <c r="B136" s="73"/>
      <c r="C136" s="231"/>
      <c r="D136" s="73"/>
      <c r="E136" s="73"/>
      <c r="F136" s="73"/>
      <c r="G136" s="73"/>
      <c r="H136" s="413"/>
      <c r="I136" s="328"/>
      <c r="J136" s="328"/>
      <c r="K136" s="664"/>
      <c r="L136" s="231"/>
      <c r="M136" s="73"/>
      <c r="N136" s="73"/>
      <c r="O136" s="41"/>
      <c r="P136" s="41"/>
      <c r="Q136" s="73"/>
      <c r="R136" s="73"/>
      <c r="S136" s="73"/>
      <c r="T136" s="73"/>
      <c r="U136" s="73"/>
      <c r="V136" s="73"/>
      <c r="W136" s="73"/>
      <c r="X136" s="73"/>
      <c r="Y136" s="73"/>
      <c r="Z136" s="73"/>
      <c r="AA136" s="73"/>
      <c r="AB136" s="73"/>
    </row>
    <row r="137" spans="1:28" ht="15.75" customHeight="1" x14ac:dyDescent="0.35">
      <c r="A137" s="41"/>
      <c r="B137" s="73"/>
      <c r="C137" s="231"/>
      <c r="D137" s="73"/>
      <c r="E137" s="73"/>
      <c r="F137" s="73"/>
      <c r="G137" s="73"/>
      <c r="H137" s="413"/>
      <c r="I137" s="328"/>
      <c r="J137" s="328"/>
      <c r="K137" s="664"/>
      <c r="L137" s="231"/>
      <c r="M137" s="73"/>
      <c r="N137" s="73"/>
      <c r="O137" s="41"/>
      <c r="P137" s="41"/>
      <c r="Q137" s="73"/>
      <c r="R137" s="73"/>
      <c r="S137" s="73"/>
      <c r="T137" s="73"/>
      <c r="U137" s="73"/>
      <c r="V137" s="73"/>
      <c r="W137" s="73"/>
      <c r="X137" s="73"/>
      <c r="Y137" s="73"/>
      <c r="Z137" s="73"/>
      <c r="AA137" s="73"/>
      <c r="AB137" s="73"/>
    </row>
    <row r="138" spans="1:28" ht="15.75" customHeight="1" x14ac:dyDescent="0.35">
      <c r="A138" s="41"/>
      <c r="B138" s="73"/>
      <c r="C138" s="231"/>
      <c r="D138" s="73"/>
      <c r="E138" s="73"/>
      <c r="F138" s="73"/>
      <c r="G138" s="73"/>
      <c r="H138" s="413"/>
      <c r="I138" s="328"/>
      <c r="J138" s="328"/>
      <c r="K138" s="664"/>
      <c r="L138" s="231"/>
      <c r="M138" s="73"/>
      <c r="N138" s="73"/>
      <c r="O138" s="41"/>
      <c r="P138" s="41"/>
      <c r="Q138" s="73"/>
      <c r="R138" s="73"/>
      <c r="S138" s="73"/>
      <c r="T138" s="73"/>
      <c r="U138" s="73"/>
      <c r="V138" s="73"/>
      <c r="W138" s="73"/>
      <c r="X138" s="73"/>
      <c r="Y138" s="73"/>
      <c r="Z138" s="73"/>
      <c r="AA138" s="73"/>
      <c r="AB138" s="73"/>
    </row>
    <row r="139" spans="1:28" ht="15.75" customHeight="1" x14ac:dyDescent="0.35">
      <c r="A139" s="41"/>
      <c r="B139" s="73"/>
      <c r="C139" s="231"/>
      <c r="D139" s="73"/>
      <c r="E139" s="73"/>
      <c r="F139" s="73"/>
      <c r="G139" s="73"/>
      <c r="H139" s="413"/>
      <c r="I139" s="328"/>
      <c r="J139" s="328"/>
      <c r="K139" s="664"/>
      <c r="L139" s="231"/>
      <c r="M139" s="73"/>
      <c r="N139" s="73"/>
      <c r="O139" s="41"/>
      <c r="P139" s="41"/>
      <c r="Q139" s="73"/>
      <c r="R139" s="73"/>
      <c r="S139" s="73"/>
      <c r="T139" s="73"/>
      <c r="U139" s="73"/>
      <c r="V139" s="73"/>
      <c r="W139" s="73"/>
      <c r="X139" s="73"/>
      <c r="Y139" s="73"/>
      <c r="Z139" s="73"/>
      <c r="AA139" s="73"/>
      <c r="AB139" s="73"/>
    </row>
    <row r="140" spans="1:28" ht="15.75" customHeight="1" x14ac:dyDescent="0.35">
      <c r="A140" s="41"/>
      <c r="B140" s="73"/>
      <c r="C140" s="231"/>
      <c r="D140" s="73"/>
      <c r="E140" s="73"/>
      <c r="F140" s="73"/>
      <c r="G140" s="73"/>
      <c r="H140" s="413"/>
      <c r="I140" s="328"/>
      <c r="J140" s="328"/>
      <c r="K140" s="664"/>
      <c r="L140" s="231"/>
      <c r="M140" s="73"/>
      <c r="N140" s="73"/>
      <c r="O140" s="41"/>
      <c r="P140" s="41"/>
      <c r="Q140" s="73"/>
      <c r="R140" s="73"/>
      <c r="S140" s="73"/>
      <c r="T140" s="73"/>
      <c r="U140" s="73"/>
      <c r="V140" s="73"/>
      <c r="W140" s="73"/>
      <c r="X140" s="73"/>
      <c r="Y140" s="73"/>
      <c r="Z140" s="73"/>
      <c r="AA140" s="73"/>
      <c r="AB140" s="73"/>
    </row>
    <row r="141" spans="1:28" ht="15.75" customHeight="1" x14ac:dyDescent="0.35">
      <c r="A141" s="41"/>
      <c r="B141" s="73"/>
      <c r="C141" s="231"/>
      <c r="D141" s="73"/>
      <c r="E141" s="73"/>
      <c r="F141" s="73"/>
      <c r="G141" s="73"/>
      <c r="H141" s="413"/>
      <c r="I141" s="328"/>
      <c r="J141" s="328"/>
      <c r="K141" s="664"/>
      <c r="L141" s="231"/>
      <c r="M141" s="73"/>
      <c r="N141" s="73"/>
      <c r="O141" s="41"/>
      <c r="P141" s="41"/>
      <c r="Q141" s="73"/>
      <c r="R141" s="73"/>
      <c r="S141" s="73"/>
      <c r="T141" s="73"/>
      <c r="U141" s="73"/>
      <c r="V141" s="73"/>
      <c r="W141" s="73"/>
      <c r="X141" s="73"/>
      <c r="Y141" s="73"/>
      <c r="Z141" s="73"/>
      <c r="AA141" s="73"/>
      <c r="AB141" s="73"/>
    </row>
    <row r="142" spans="1:28" ht="15.75" customHeight="1" x14ac:dyDescent="0.35">
      <c r="A142" s="41"/>
      <c r="B142" s="73"/>
      <c r="C142" s="231"/>
      <c r="D142" s="73"/>
      <c r="E142" s="73"/>
      <c r="F142" s="73"/>
      <c r="G142" s="73"/>
      <c r="H142" s="413"/>
      <c r="I142" s="328"/>
      <c r="J142" s="328"/>
      <c r="K142" s="664"/>
      <c r="L142" s="231"/>
      <c r="M142" s="73"/>
      <c r="N142" s="73"/>
      <c r="O142" s="41"/>
      <c r="P142" s="41"/>
      <c r="Q142" s="73"/>
      <c r="R142" s="73"/>
      <c r="S142" s="73"/>
      <c r="T142" s="73"/>
      <c r="U142" s="73"/>
      <c r="V142" s="73"/>
      <c r="W142" s="73"/>
      <c r="X142" s="73"/>
      <c r="Y142" s="73"/>
      <c r="Z142" s="73"/>
      <c r="AA142" s="73"/>
      <c r="AB142" s="73"/>
    </row>
    <row r="143" spans="1:28" ht="15.75" customHeight="1" x14ac:dyDescent="0.35">
      <c r="A143" s="41"/>
      <c r="B143" s="73"/>
      <c r="C143" s="231"/>
      <c r="D143" s="73"/>
      <c r="E143" s="73"/>
      <c r="F143" s="73"/>
      <c r="G143" s="73"/>
      <c r="H143" s="413"/>
      <c r="I143" s="328"/>
      <c r="J143" s="328"/>
      <c r="K143" s="664"/>
      <c r="L143" s="231"/>
      <c r="M143" s="73"/>
      <c r="N143" s="73"/>
      <c r="O143" s="41"/>
      <c r="P143" s="41"/>
      <c r="Q143" s="73"/>
      <c r="R143" s="73"/>
      <c r="S143" s="73"/>
      <c r="T143" s="73"/>
      <c r="U143" s="73"/>
      <c r="V143" s="73"/>
      <c r="W143" s="73"/>
      <c r="X143" s="73"/>
      <c r="Y143" s="73"/>
      <c r="Z143" s="73"/>
      <c r="AA143" s="73"/>
      <c r="AB143" s="73"/>
    </row>
    <row r="144" spans="1:28" ht="15.75" customHeight="1" x14ac:dyDescent="0.35">
      <c r="A144" s="41"/>
      <c r="B144" s="73"/>
      <c r="C144" s="231"/>
      <c r="D144" s="73"/>
      <c r="E144" s="73"/>
      <c r="F144" s="73"/>
      <c r="G144" s="73"/>
      <c r="H144" s="413"/>
      <c r="I144" s="328"/>
      <c r="J144" s="328"/>
      <c r="K144" s="664"/>
      <c r="L144" s="231"/>
      <c r="M144" s="73"/>
      <c r="N144" s="73"/>
      <c r="O144" s="41"/>
      <c r="P144" s="41"/>
      <c r="Q144" s="73"/>
      <c r="R144" s="73"/>
      <c r="S144" s="73"/>
      <c r="T144" s="73"/>
      <c r="U144" s="73"/>
      <c r="V144" s="73"/>
      <c r="W144" s="73"/>
      <c r="X144" s="73"/>
      <c r="Y144" s="73"/>
      <c r="Z144" s="73"/>
      <c r="AA144" s="73"/>
      <c r="AB144" s="73"/>
    </row>
    <row r="145" spans="1:28" ht="15.75" customHeight="1" x14ac:dyDescent="0.35">
      <c r="A145" s="41"/>
      <c r="B145" s="73"/>
      <c r="C145" s="231"/>
      <c r="D145" s="73"/>
      <c r="E145" s="73"/>
      <c r="F145" s="73"/>
      <c r="G145" s="73"/>
      <c r="H145" s="413"/>
      <c r="I145" s="328"/>
      <c r="J145" s="328"/>
      <c r="K145" s="664"/>
      <c r="L145" s="231"/>
      <c r="M145" s="73"/>
      <c r="N145" s="73"/>
      <c r="O145" s="41"/>
      <c r="P145" s="41"/>
      <c r="Q145" s="73"/>
      <c r="R145" s="73"/>
      <c r="S145" s="73"/>
      <c r="T145" s="73"/>
      <c r="U145" s="73"/>
      <c r="V145" s="73"/>
      <c r="W145" s="73"/>
      <c r="X145" s="73"/>
      <c r="Y145" s="73"/>
      <c r="Z145" s="73"/>
      <c r="AA145" s="73"/>
      <c r="AB145" s="73"/>
    </row>
    <row r="146" spans="1:28" ht="15.75" customHeight="1" x14ac:dyDescent="0.35">
      <c r="A146" s="41"/>
      <c r="B146" s="73"/>
      <c r="C146" s="231"/>
      <c r="D146" s="73"/>
      <c r="E146" s="73"/>
      <c r="F146" s="73"/>
      <c r="G146" s="73"/>
      <c r="H146" s="413"/>
      <c r="I146" s="328"/>
      <c r="J146" s="328"/>
      <c r="K146" s="664"/>
      <c r="L146" s="231"/>
      <c r="M146" s="73"/>
      <c r="N146" s="73"/>
      <c r="O146" s="41"/>
      <c r="P146" s="41"/>
      <c r="Q146" s="73"/>
      <c r="R146" s="73"/>
      <c r="S146" s="73"/>
      <c r="T146" s="73"/>
      <c r="U146" s="73"/>
      <c r="V146" s="73"/>
      <c r="W146" s="73"/>
      <c r="X146" s="73"/>
      <c r="Y146" s="73"/>
      <c r="Z146" s="73"/>
      <c r="AA146" s="73"/>
      <c r="AB146" s="73"/>
    </row>
    <row r="147" spans="1:28" ht="15.75" customHeight="1" x14ac:dyDescent="0.35">
      <c r="A147" s="41"/>
      <c r="B147" s="73"/>
      <c r="C147" s="231"/>
      <c r="D147" s="73"/>
      <c r="E147" s="73"/>
      <c r="F147" s="73"/>
      <c r="G147" s="73"/>
      <c r="H147" s="413"/>
      <c r="I147" s="328"/>
      <c r="J147" s="328"/>
      <c r="K147" s="664"/>
      <c r="L147" s="231"/>
      <c r="M147" s="73"/>
      <c r="N147" s="73"/>
      <c r="O147" s="41"/>
      <c r="P147" s="41"/>
      <c r="Q147" s="73"/>
      <c r="R147" s="73"/>
      <c r="S147" s="73"/>
      <c r="T147" s="73"/>
      <c r="U147" s="73"/>
      <c r="V147" s="73"/>
      <c r="W147" s="73"/>
      <c r="X147" s="73"/>
      <c r="Y147" s="73"/>
      <c r="Z147" s="73"/>
      <c r="AA147" s="73"/>
      <c r="AB147" s="73"/>
    </row>
    <row r="148" spans="1:28" ht="15.75" customHeight="1" x14ac:dyDescent="0.35">
      <c r="A148" s="41"/>
      <c r="B148" s="73"/>
      <c r="C148" s="231"/>
      <c r="D148" s="73"/>
      <c r="E148" s="73"/>
      <c r="F148" s="73"/>
      <c r="G148" s="73"/>
      <c r="H148" s="413"/>
      <c r="I148" s="328"/>
      <c r="J148" s="328"/>
      <c r="K148" s="664"/>
      <c r="L148" s="231"/>
      <c r="M148" s="73"/>
      <c r="N148" s="73"/>
      <c r="O148" s="41"/>
      <c r="P148" s="41"/>
      <c r="Q148" s="73"/>
      <c r="R148" s="73"/>
      <c r="S148" s="73"/>
      <c r="T148" s="73"/>
      <c r="U148" s="73"/>
      <c r="V148" s="73"/>
      <c r="W148" s="73"/>
      <c r="X148" s="73"/>
      <c r="Y148" s="73"/>
      <c r="Z148" s="73"/>
      <c r="AA148" s="73"/>
      <c r="AB148" s="73"/>
    </row>
    <row r="149" spans="1:28" ht="15.75" customHeight="1" x14ac:dyDescent="0.35">
      <c r="A149" s="41"/>
      <c r="B149" s="73"/>
      <c r="C149" s="231"/>
      <c r="D149" s="73"/>
      <c r="E149" s="73"/>
      <c r="F149" s="73"/>
      <c r="G149" s="73"/>
      <c r="H149" s="413"/>
      <c r="I149" s="328"/>
      <c r="J149" s="328"/>
      <c r="K149" s="664"/>
      <c r="L149" s="231"/>
      <c r="M149" s="73"/>
      <c r="N149" s="73"/>
      <c r="O149" s="41"/>
      <c r="P149" s="41"/>
      <c r="Q149" s="73"/>
      <c r="R149" s="73"/>
      <c r="S149" s="73"/>
      <c r="T149" s="73"/>
      <c r="U149" s="73"/>
      <c r="V149" s="73"/>
      <c r="W149" s="73"/>
      <c r="X149" s="73"/>
      <c r="Y149" s="73"/>
      <c r="Z149" s="73"/>
      <c r="AA149" s="73"/>
      <c r="AB149" s="73"/>
    </row>
    <row r="150" spans="1:28" ht="15.75" customHeight="1" x14ac:dyDescent="0.35">
      <c r="A150" s="41"/>
      <c r="B150" s="73"/>
      <c r="C150" s="231"/>
      <c r="D150" s="73"/>
      <c r="E150" s="73"/>
      <c r="F150" s="73"/>
      <c r="G150" s="73"/>
      <c r="H150" s="413"/>
      <c r="I150" s="328"/>
      <c r="J150" s="328"/>
      <c r="K150" s="664"/>
      <c r="L150" s="231"/>
      <c r="M150" s="73"/>
      <c r="N150" s="73"/>
      <c r="O150" s="41"/>
      <c r="P150" s="41"/>
      <c r="Q150" s="73"/>
      <c r="R150" s="73"/>
      <c r="S150" s="73"/>
      <c r="T150" s="73"/>
      <c r="U150" s="73"/>
      <c r="V150" s="73"/>
      <c r="W150" s="73"/>
      <c r="X150" s="73"/>
      <c r="Y150" s="73"/>
      <c r="Z150" s="73"/>
      <c r="AA150" s="73"/>
      <c r="AB150" s="73"/>
    </row>
    <row r="151" spans="1:28" ht="15.75" customHeight="1" x14ac:dyDescent="0.35">
      <c r="A151" s="41"/>
      <c r="B151" s="73"/>
      <c r="C151" s="231"/>
      <c r="D151" s="73"/>
      <c r="E151" s="73"/>
      <c r="F151" s="73"/>
      <c r="G151" s="73"/>
      <c r="H151" s="413"/>
      <c r="I151" s="328"/>
      <c r="J151" s="328"/>
      <c r="K151" s="664"/>
      <c r="L151" s="231"/>
      <c r="M151" s="73"/>
      <c r="N151" s="73"/>
      <c r="O151" s="41"/>
      <c r="P151" s="41"/>
      <c r="Q151" s="73"/>
      <c r="R151" s="73"/>
      <c r="S151" s="73"/>
      <c r="T151" s="73"/>
      <c r="U151" s="73"/>
      <c r="V151" s="73"/>
      <c r="W151" s="73"/>
      <c r="X151" s="73"/>
      <c r="Y151" s="73"/>
      <c r="Z151" s="73"/>
      <c r="AA151" s="73"/>
      <c r="AB151" s="73"/>
    </row>
    <row r="152" spans="1:28" ht="15.75" customHeight="1" x14ac:dyDescent="0.35">
      <c r="A152" s="41"/>
      <c r="B152" s="73"/>
      <c r="C152" s="231"/>
      <c r="D152" s="73"/>
      <c r="E152" s="73"/>
      <c r="F152" s="73"/>
      <c r="G152" s="73"/>
      <c r="H152" s="413"/>
      <c r="I152" s="328"/>
      <c r="J152" s="328"/>
      <c r="K152" s="664"/>
      <c r="L152" s="231"/>
      <c r="M152" s="73"/>
      <c r="N152" s="73"/>
      <c r="O152" s="41"/>
      <c r="P152" s="41"/>
      <c r="Q152" s="73"/>
      <c r="R152" s="73"/>
      <c r="S152" s="73"/>
      <c r="T152" s="73"/>
      <c r="U152" s="73"/>
      <c r="V152" s="73"/>
      <c r="W152" s="73"/>
      <c r="X152" s="73"/>
      <c r="Y152" s="73"/>
      <c r="Z152" s="73"/>
      <c r="AA152" s="73"/>
      <c r="AB152" s="73"/>
    </row>
    <row r="153" spans="1:28" ht="15.75" customHeight="1" x14ac:dyDescent="0.35">
      <c r="A153" s="41"/>
      <c r="B153" s="73"/>
      <c r="C153" s="231"/>
      <c r="D153" s="73"/>
      <c r="E153" s="73"/>
      <c r="F153" s="73"/>
      <c r="G153" s="73"/>
      <c r="H153" s="413"/>
      <c r="I153" s="328"/>
      <c r="J153" s="328"/>
      <c r="K153" s="664"/>
      <c r="L153" s="231"/>
      <c r="M153" s="73"/>
      <c r="N153" s="73"/>
      <c r="O153" s="41"/>
      <c r="P153" s="41"/>
      <c r="Q153" s="73"/>
      <c r="R153" s="73"/>
      <c r="S153" s="73"/>
      <c r="T153" s="73"/>
      <c r="U153" s="73"/>
      <c r="V153" s="73"/>
      <c r="W153" s="73"/>
      <c r="X153" s="73"/>
      <c r="Y153" s="73"/>
      <c r="Z153" s="73"/>
      <c r="AA153" s="73"/>
      <c r="AB153" s="73"/>
    </row>
    <row r="154" spans="1:28" ht="15.75" customHeight="1" x14ac:dyDescent="0.35">
      <c r="A154" s="41"/>
      <c r="B154" s="73"/>
      <c r="C154" s="231"/>
      <c r="D154" s="73"/>
      <c r="E154" s="73"/>
      <c r="F154" s="73"/>
      <c r="G154" s="73"/>
      <c r="H154" s="413"/>
      <c r="I154" s="328"/>
      <c r="J154" s="328"/>
      <c r="K154" s="664"/>
      <c r="L154" s="231"/>
      <c r="M154" s="73"/>
      <c r="N154" s="73"/>
      <c r="O154" s="41"/>
      <c r="P154" s="41"/>
      <c r="Q154" s="73"/>
      <c r="R154" s="73"/>
      <c r="S154" s="73"/>
      <c r="T154" s="73"/>
      <c r="U154" s="73"/>
      <c r="V154" s="73"/>
      <c r="W154" s="73"/>
      <c r="X154" s="73"/>
      <c r="Y154" s="73"/>
      <c r="Z154" s="73"/>
      <c r="AA154" s="73"/>
      <c r="AB154" s="73"/>
    </row>
    <row r="155" spans="1:28" ht="15.75" customHeight="1" x14ac:dyDescent="0.35">
      <c r="A155" s="41"/>
      <c r="B155" s="73"/>
      <c r="C155" s="231"/>
      <c r="D155" s="73"/>
      <c r="E155" s="73"/>
      <c r="F155" s="73"/>
      <c r="G155" s="73"/>
      <c r="H155" s="413"/>
      <c r="I155" s="328"/>
      <c r="J155" s="328"/>
      <c r="K155" s="664"/>
      <c r="L155" s="231"/>
      <c r="M155" s="73"/>
      <c r="N155" s="73"/>
      <c r="O155" s="41"/>
      <c r="P155" s="41"/>
      <c r="Q155" s="73"/>
      <c r="R155" s="73"/>
      <c r="S155" s="73"/>
      <c r="T155" s="73"/>
      <c r="U155" s="73"/>
      <c r="V155" s="73"/>
      <c r="W155" s="73"/>
      <c r="X155" s="73"/>
      <c r="Y155" s="73"/>
      <c r="Z155" s="73"/>
      <c r="AA155" s="73"/>
      <c r="AB155" s="73"/>
    </row>
    <row r="156" spans="1:28" ht="15.75" customHeight="1" x14ac:dyDescent="0.35">
      <c r="A156" s="41"/>
      <c r="B156" s="73"/>
      <c r="C156" s="231"/>
      <c r="D156" s="73"/>
      <c r="E156" s="73"/>
      <c r="F156" s="73"/>
      <c r="G156" s="73"/>
      <c r="H156" s="413"/>
      <c r="I156" s="328"/>
      <c r="J156" s="328"/>
      <c r="K156" s="664"/>
      <c r="L156" s="231"/>
      <c r="M156" s="73"/>
      <c r="N156" s="73"/>
      <c r="O156" s="41"/>
      <c r="P156" s="41"/>
      <c r="Q156" s="73"/>
      <c r="R156" s="73"/>
      <c r="S156" s="73"/>
      <c r="T156" s="73"/>
      <c r="U156" s="73"/>
      <c r="V156" s="73"/>
      <c r="W156" s="73"/>
      <c r="X156" s="73"/>
      <c r="Y156" s="73"/>
      <c r="Z156" s="73"/>
      <c r="AA156" s="73"/>
      <c r="AB156" s="73"/>
    </row>
    <row r="157" spans="1:28" ht="15.75" customHeight="1" x14ac:dyDescent="0.35">
      <c r="A157" s="41"/>
      <c r="B157" s="73"/>
      <c r="C157" s="231"/>
      <c r="D157" s="73"/>
      <c r="E157" s="73"/>
      <c r="F157" s="73"/>
      <c r="G157" s="73"/>
      <c r="H157" s="413"/>
      <c r="I157" s="328"/>
      <c r="J157" s="328"/>
      <c r="K157" s="664"/>
      <c r="L157" s="231"/>
      <c r="M157" s="73"/>
      <c r="N157" s="73"/>
      <c r="O157" s="41"/>
      <c r="P157" s="41"/>
      <c r="Q157" s="73"/>
      <c r="R157" s="73"/>
      <c r="S157" s="73"/>
      <c r="T157" s="73"/>
      <c r="U157" s="73"/>
      <c r="V157" s="73"/>
      <c r="W157" s="73"/>
      <c r="X157" s="73"/>
      <c r="Y157" s="73"/>
      <c r="Z157" s="73"/>
      <c r="AA157" s="73"/>
      <c r="AB157" s="73"/>
    </row>
    <row r="158" spans="1:28" ht="15.75" customHeight="1" x14ac:dyDescent="0.35">
      <c r="A158" s="41"/>
      <c r="B158" s="73"/>
      <c r="C158" s="231"/>
      <c r="D158" s="73"/>
      <c r="E158" s="73"/>
      <c r="F158" s="73"/>
      <c r="G158" s="73"/>
      <c r="H158" s="413"/>
      <c r="I158" s="328"/>
      <c r="J158" s="328"/>
      <c r="K158" s="664"/>
      <c r="L158" s="231"/>
      <c r="M158" s="73"/>
      <c r="N158" s="73"/>
      <c r="O158" s="41"/>
      <c r="P158" s="41"/>
      <c r="Q158" s="73"/>
      <c r="R158" s="73"/>
      <c r="S158" s="73"/>
      <c r="T158" s="73"/>
      <c r="U158" s="73"/>
      <c r="V158" s="73"/>
      <c r="W158" s="73"/>
      <c r="X158" s="73"/>
      <c r="Y158" s="73"/>
      <c r="Z158" s="73"/>
      <c r="AA158" s="73"/>
      <c r="AB158" s="73"/>
    </row>
    <row r="159" spans="1:28" ht="15.75" customHeight="1" x14ac:dyDescent="0.35">
      <c r="A159" s="41"/>
      <c r="B159" s="73"/>
      <c r="C159" s="231"/>
      <c r="D159" s="73"/>
      <c r="E159" s="73"/>
      <c r="F159" s="73"/>
      <c r="G159" s="73"/>
      <c r="H159" s="413"/>
      <c r="I159" s="328"/>
      <c r="J159" s="328"/>
      <c r="K159" s="664"/>
      <c r="L159" s="231"/>
      <c r="M159" s="73"/>
      <c r="N159" s="73"/>
      <c r="O159" s="41"/>
      <c r="P159" s="41"/>
      <c r="Q159" s="73"/>
      <c r="R159" s="73"/>
      <c r="S159" s="73"/>
      <c r="T159" s="73"/>
      <c r="U159" s="73"/>
      <c r="V159" s="73"/>
      <c r="W159" s="73"/>
      <c r="X159" s="73"/>
      <c r="Y159" s="73"/>
      <c r="Z159" s="73"/>
      <c r="AA159" s="73"/>
      <c r="AB159" s="73"/>
    </row>
    <row r="160" spans="1:28" ht="15.75" customHeight="1" x14ac:dyDescent="0.35">
      <c r="A160" s="41"/>
      <c r="B160" s="73"/>
      <c r="C160" s="231"/>
      <c r="D160" s="73"/>
      <c r="E160" s="73"/>
      <c r="F160" s="73"/>
      <c r="G160" s="73"/>
      <c r="H160" s="413"/>
      <c r="I160" s="328"/>
      <c r="J160" s="328"/>
      <c r="K160" s="664"/>
      <c r="L160" s="231"/>
      <c r="M160" s="73"/>
      <c r="N160" s="73"/>
      <c r="O160" s="41"/>
      <c r="P160" s="41"/>
      <c r="Q160" s="73"/>
      <c r="R160" s="73"/>
      <c r="S160" s="73"/>
      <c r="T160" s="73"/>
      <c r="U160" s="73"/>
      <c r="V160" s="73"/>
      <c r="W160" s="73"/>
      <c r="X160" s="73"/>
      <c r="Y160" s="73"/>
      <c r="Z160" s="73"/>
      <c r="AA160" s="73"/>
      <c r="AB160" s="73"/>
    </row>
    <row r="161" spans="1:28" ht="15.75" customHeight="1" x14ac:dyDescent="0.35">
      <c r="A161" s="41"/>
      <c r="B161" s="73"/>
      <c r="C161" s="231"/>
      <c r="D161" s="73"/>
      <c r="E161" s="73"/>
      <c r="F161" s="73"/>
      <c r="G161" s="73"/>
      <c r="H161" s="413"/>
      <c r="I161" s="328"/>
      <c r="J161" s="328"/>
      <c r="K161" s="664"/>
      <c r="L161" s="231"/>
      <c r="M161" s="73"/>
      <c r="N161" s="73"/>
      <c r="O161" s="41"/>
      <c r="P161" s="41"/>
      <c r="Q161" s="73"/>
      <c r="R161" s="73"/>
      <c r="S161" s="73"/>
      <c r="T161" s="73"/>
      <c r="U161" s="73"/>
      <c r="V161" s="73"/>
      <c r="W161" s="73"/>
      <c r="X161" s="73"/>
      <c r="Y161" s="73"/>
      <c r="Z161" s="73"/>
      <c r="AA161" s="73"/>
      <c r="AB161" s="73"/>
    </row>
    <row r="162" spans="1:28" ht="15.75" customHeight="1" x14ac:dyDescent="0.35">
      <c r="A162" s="41"/>
      <c r="B162" s="73"/>
      <c r="C162" s="231"/>
      <c r="D162" s="73"/>
      <c r="E162" s="73"/>
      <c r="F162" s="73"/>
      <c r="G162" s="73"/>
      <c r="H162" s="413"/>
      <c r="I162" s="328"/>
      <c r="J162" s="328"/>
      <c r="K162" s="664"/>
      <c r="L162" s="231"/>
      <c r="M162" s="73"/>
      <c r="N162" s="73"/>
      <c r="O162" s="41"/>
      <c r="P162" s="41"/>
      <c r="Q162" s="73"/>
      <c r="R162" s="73"/>
      <c r="S162" s="73"/>
      <c r="T162" s="73"/>
      <c r="U162" s="73"/>
      <c r="V162" s="73"/>
      <c r="W162" s="73"/>
      <c r="X162" s="73"/>
      <c r="Y162" s="73"/>
      <c r="Z162" s="73"/>
      <c r="AA162" s="73"/>
      <c r="AB162" s="73"/>
    </row>
    <row r="163" spans="1:28" ht="15.75" customHeight="1" x14ac:dyDescent="0.35">
      <c r="A163" s="41"/>
      <c r="B163" s="73"/>
      <c r="C163" s="231"/>
      <c r="D163" s="73"/>
      <c r="E163" s="73"/>
      <c r="F163" s="73"/>
      <c r="G163" s="73"/>
      <c r="H163" s="413"/>
      <c r="I163" s="328"/>
      <c r="J163" s="328"/>
      <c r="K163" s="664"/>
      <c r="L163" s="231"/>
      <c r="M163" s="73"/>
      <c r="N163" s="73"/>
      <c r="O163" s="41"/>
      <c r="P163" s="41"/>
      <c r="Q163" s="73"/>
      <c r="R163" s="73"/>
      <c r="S163" s="73"/>
      <c r="T163" s="73"/>
      <c r="U163" s="73"/>
      <c r="V163" s="73"/>
      <c r="W163" s="73"/>
      <c r="X163" s="73"/>
      <c r="Y163" s="73"/>
      <c r="Z163" s="73"/>
      <c r="AA163" s="73"/>
      <c r="AB163" s="73"/>
    </row>
    <row r="164" spans="1:28" ht="15.75" customHeight="1" x14ac:dyDescent="0.35">
      <c r="A164" s="41"/>
      <c r="B164" s="73"/>
      <c r="C164" s="231"/>
      <c r="D164" s="73"/>
      <c r="E164" s="73"/>
      <c r="F164" s="73"/>
      <c r="G164" s="73"/>
      <c r="H164" s="413"/>
      <c r="I164" s="328"/>
      <c r="J164" s="328"/>
      <c r="K164" s="664"/>
      <c r="L164" s="231"/>
      <c r="M164" s="73"/>
      <c r="N164" s="73"/>
      <c r="O164" s="41"/>
      <c r="P164" s="41"/>
      <c r="Q164" s="73"/>
      <c r="R164" s="73"/>
      <c r="S164" s="73"/>
      <c r="T164" s="73"/>
      <c r="U164" s="73"/>
      <c r="V164" s="73"/>
      <c r="W164" s="73"/>
      <c r="X164" s="73"/>
      <c r="Y164" s="73"/>
      <c r="Z164" s="73"/>
      <c r="AA164" s="73"/>
      <c r="AB164" s="73"/>
    </row>
    <row r="165" spans="1:28" ht="15.75" customHeight="1" x14ac:dyDescent="0.35">
      <c r="A165" s="41"/>
      <c r="B165" s="73"/>
      <c r="C165" s="231"/>
      <c r="D165" s="73"/>
      <c r="E165" s="73"/>
      <c r="F165" s="73"/>
      <c r="G165" s="73"/>
      <c r="H165" s="413"/>
      <c r="I165" s="328"/>
      <c r="J165" s="328"/>
      <c r="K165" s="664"/>
      <c r="L165" s="231"/>
      <c r="M165" s="73"/>
      <c r="N165" s="73"/>
      <c r="O165" s="41"/>
      <c r="P165" s="41"/>
      <c r="Q165" s="73"/>
      <c r="R165" s="73"/>
      <c r="S165" s="73"/>
      <c r="T165" s="73"/>
      <c r="U165" s="73"/>
      <c r="V165" s="73"/>
      <c r="W165" s="73"/>
      <c r="X165" s="73"/>
      <c r="Y165" s="73"/>
      <c r="Z165" s="73"/>
      <c r="AA165" s="73"/>
      <c r="AB165" s="73"/>
    </row>
    <row r="166" spans="1:28" ht="15.75" customHeight="1" x14ac:dyDescent="0.35">
      <c r="A166" s="41"/>
      <c r="B166" s="73"/>
      <c r="C166" s="231"/>
      <c r="D166" s="73"/>
      <c r="E166" s="73"/>
      <c r="F166" s="73"/>
      <c r="G166" s="73"/>
      <c r="H166" s="413"/>
      <c r="I166" s="328"/>
      <c r="J166" s="328"/>
      <c r="K166" s="664"/>
      <c r="L166" s="231"/>
      <c r="M166" s="73"/>
      <c r="N166" s="73"/>
      <c r="O166" s="41"/>
      <c r="P166" s="41"/>
      <c r="Q166" s="73"/>
      <c r="R166" s="73"/>
      <c r="S166" s="73"/>
      <c r="T166" s="73"/>
      <c r="U166" s="73"/>
      <c r="V166" s="73"/>
      <c r="W166" s="73"/>
      <c r="X166" s="73"/>
      <c r="Y166" s="73"/>
      <c r="Z166" s="73"/>
      <c r="AA166" s="73"/>
      <c r="AB166" s="73"/>
    </row>
    <row r="167" spans="1:28" ht="15.75" customHeight="1" x14ac:dyDescent="0.35">
      <c r="A167" s="41"/>
      <c r="B167" s="73"/>
      <c r="C167" s="231"/>
      <c r="D167" s="73"/>
      <c r="E167" s="73"/>
      <c r="F167" s="73"/>
      <c r="G167" s="73"/>
      <c r="H167" s="413"/>
      <c r="I167" s="328"/>
      <c r="J167" s="328"/>
      <c r="K167" s="664"/>
      <c r="L167" s="231"/>
      <c r="M167" s="73"/>
      <c r="N167" s="73"/>
      <c r="O167" s="41"/>
      <c r="P167" s="41"/>
      <c r="Q167" s="73"/>
      <c r="R167" s="73"/>
      <c r="S167" s="73"/>
      <c r="T167" s="73"/>
      <c r="U167" s="73"/>
      <c r="V167" s="73"/>
      <c r="W167" s="73"/>
      <c r="X167" s="73"/>
      <c r="Y167" s="73"/>
      <c r="Z167" s="73"/>
      <c r="AA167" s="73"/>
      <c r="AB167" s="73"/>
    </row>
    <row r="168" spans="1:28" ht="15.75" customHeight="1" x14ac:dyDescent="0.35">
      <c r="A168" s="41"/>
      <c r="B168" s="73"/>
      <c r="C168" s="231"/>
      <c r="D168" s="73"/>
      <c r="E168" s="73"/>
      <c r="F168" s="73"/>
      <c r="G168" s="73"/>
      <c r="H168" s="413"/>
      <c r="I168" s="328"/>
      <c r="J168" s="328"/>
      <c r="K168" s="664"/>
      <c r="L168" s="231"/>
      <c r="M168" s="73"/>
      <c r="N168" s="73"/>
      <c r="O168" s="41"/>
      <c r="P168" s="41"/>
      <c r="Q168" s="73"/>
      <c r="R168" s="73"/>
      <c r="S168" s="73"/>
      <c r="T168" s="73"/>
      <c r="U168" s="73"/>
      <c r="V168" s="73"/>
      <c r="W168" s="73"/>
      <c r="X168" s="73"/>
      <c r="Y168" s="73"/>
      <c r="Z168" s="73"/>
      <c r="AA168" s="73"/>
      <c r="AB168" s="73"/>
    </row>
    <row r="169" spans="1:28" ht="15.75" customHeight="1" x14ac:dyDescent="0.35">
      <c r="A169" s="41"/>
      <c r="B169" s="73"/>
      <c r="C169" s="231"/>
      <c r="D169" s="73"/>
      <c r="E169" s="73"/>
      <c r="F169" s="73"/>
      <c r="G169" s="73"/>
      <c r="H169" s="413"/>
      <c r="I169" s="328"/>
      <c r="J169" s="328"/>
      <c r="K169" s="664"/>
      <c r="L169" s="231"/>
      <c r="M169" s="73"/>
      <c r="N169" s="73"/>
      <c r="O169" s="41"/>
      <c r="P169" s="41"/>
      <c r="Q169" s="73"/>
      <c r="R169" s="73"/>
      <c r="S169" s="73"/>
      <c r="T169" s="73"/>
      <c r="U169" s="73"/>
      <c r="V169" s="73"/>
      <c r="W169" s="73"/>
      <c r="X169" s="73"/>
      <c r="Y169" s="73"/>
      <c r="Z169" s="73"/>
      <c r="AA169" s="73"/>
      <c r="AB169" s="73"/>
    </row>
    <row r="170" spans="1:28" ht="15.75" customHeight="1" x14ac:dyDescent="0.35">
      <c r="A170" s="41"/>
      <c r="B170" s="73"/>
      <c r="C170" s="231"/>
      <c r="D170" s="73"/>
      <c r="E170" s="73"/>
      <c r="F170" s="73"/>
      <c r="G170" s="73"/>
      <c r="H170" s="413"/>
      <c r="I170" s="328"/>
      <c r="J170" s="328"/>
      <c r="K170" s="664"/>
      <c r="L170" s="231"/>
      <c r="M170" s="73"/>
      <c r="N170" s="73"/>
      <c r="O170" s="41"/>
      <c r="P170" s="41"/>
      <c r="Q170" s="73"/>
      <c r="R170" s="73"/>
      <c r="S170" s="73"/>
      <c r="T170" s="73"/>
      <c r="U170" s="73"/>
      <c r="V170" s="73"/>
      <c r="W170" s="73"/>
      <c r="X170" s="73"/>
      <c r="Y170" s="73"/>
      <c r="Z170" s="73"/>
      <c r="AA170" s="73"/>
      <c r="AB170" s="73"/>
    </row>
    <row r="171" spans="1:28" ht="15.75" customHeight="1" x14ac:dyDescent="0.35">
      <c r="A171" s="41"/>
      <c r="B171" s="73"/>
      <c r="C171" s="231"/>
      <c r="D171" s="73"/>
      <c r="E171" s="73"/>
      <c r="F171" s="73"/>
      <c r="G171" s="73"/>
      <c r="H171" s="413"/>
      <c r="I171" s="328"/>
      <c r="J171" s="328"/>
      <c r="K171" s="664"/>
      <c r="L171" s="231"/>
      <c r="M171" s="73"/>
      <c r="N171" s="73"/>
      <c r="O171" s="41"/>
      <c r="P171" s="41"/>
      <c r="Q171" s="73"/>
      <c r="R171" s="73"/>
      <c r="S171" s="73"/>
      <c r="T171" s="73"/>
      <c r="U171" s="73"/>
      <c r="V171" s="73"/>
      <c r="W171" s="73"/>
      <c r="X171" s="73"/>
      <c r="Y171" s="73"/>
      <c r="Z171" s="73"/>
      <c r="AA171" s="73"/>
      <c r="AB171" s="73"/>
    </row>
    <row r="172" spans="1:28" ht="15.75" customHeight="1" x14ac:dyDescent="0.35">
      <c r="A172" s="41"/>
      <c r="B172" s="73"/>
      <c r="C172" s="231"/>
      <c r="D172" s="73"/>
      <c r="E172" s="73"/>
      <c r="F172" s="73"/>
      <c r="G172" s="73"/>
      <c r="H172" s="413"/>
      <c r="I172" s="328"/>
      <c r="J172" s="328"/>
      <c r="K172" s="664"/>
      <c r="L172" s="231"/>
      <c r="M172" s="73"/>
      <c r="N172" s="73"/>
      <c r="O172" s="41"/>
      <c r="P172" s="41"/>
      <c r="Q172" s="73"/>
      <c r="R172" s="73"/>
      <c r="S172" s="73"/>
      <c r="T172" s="73"/>
      <c r="U172" s="73"/>
      <c r="V172" s="73"/>
      <c r="W172" s="73"/>
      <c r="X172" s="73"/>
      <c r="Y172" s="73"/>
      <c r="Z172" s="73"/>
      <c r="AA172" s="73"/>
      <c r="AB172" s="73"/>
    </row>
    <row r="173" spans="1:28" ht="15.75" customHeight="1" x14ac:dyDescent="0.35">
      <c r="A173" s="41"/>
      <c r="B173" s="73"/>
      <c r="C173" s="231"/>
      <c r="D173" s="73"/>
      <c r="E173" s="73"/>
      <c r="F173" s="73"/>
      <c r="G173" s="73"/>
      <c r="H173" s="413"/>
      <c r="I173" s="328"/>
      <c r="J173" s="328"/>
      <c r="K173" s="664"/>
      <c r="L173" s="231"/>
      <c r="M173" s="73"/>
      <c r="N173" s="73"/>
      <c r="O173" s="41"/>
      <c r="P173" s="41"/>
      <c r="Q173" s="73"/>
      <c r="R173" s="73"/>
      <c r="S173" s="73"/>
      <c r="T173" s="73"/>
      <c r="U173" s="73"/>
      <c r="V173" s="73"/>
      <c r="W173" s="73"/>
      <c r="X173" s="73"/>
      <c r="Y173" s="73"/>
      <c r="Z173" s="73"/>
      <c r="AA173" s="73"/>
      <c r="AB173" s="73"/>
    </row>
    <row r="174" spans="1:28" ht="15.75" customHeight="1" x14ac:dyDescent="0.35">
      <c r="A174" s="41"/>
      <c r="B174" s="73"/>
      <c r="C174" s="231"/>
      <c r="D174" s="73"/>
      <c r="E174" s="73"/>
      <c r="F174" s="73"/>
      <c r="G174" s="73"/>
      <c r="H174" s="413"/>
      <c r="I174" s="328"/>
      <c r="J174" s="328"/>
      <c r="K174" s="664"/>
      <c r="L174" s="231"/>
      <c r="M174" s="73"/>
      <c r="N174" s="73"/>
      <c r="O174" s="41"/>
      <c r="P174" s="41"/>
      <c r="Q174" s="73"/>
      <c r="R174" s="73"/>
      <c r="S174" s="73"/>
      <c r="T174" s="73"/>
      <c r="U174" s="73"/>
      <c r="V174" s="73"/>
      <c r="W174" s="73"/>
      <c r="X174" s="73"/>
      <c r="Y174" s="73"/>
      <c r="Z174" s="73"/>
      <c r="AA174" s="73"/>
      <c r="AB174" s="73"/>
    </row>
    <row r="175" spans="1:28" ht="15.75" customHeight="1" x14ac:dyDescent="0.35">
      <c r="A175" s="41"/>
      <c r="B175" s="73"/>
      <c r="C175" s="231"/>
      <c r="D175" s="73"/>
      <c r="E175" s="73"/>
      <c r="F175" s="73"/>
      <c r="G175" s="73"/>
      <c r="H175" s="413"/>
      <c r="I175" s="328"/>
      <c r="J175" s="328"/>
      <c r="K175" s="664"/>
      <c r="L175" s="231"/>
      <c r="M175" s="73"/>
      <c r="N175" s="73"/>
      <c r="O175" s="41"/>
      <c r="P175" s="41"/>
      <c r="Q175" s="73"/>
      <c r="R175" s="73"/>
      <c r="S175" s="73"/>
      <c r="T175" s="73"/>
      <c r="U175" s="73"/>
      <c r="V175" s="73"/>
      <c r="W175" s="73"/>
      <c r="X175" s="73"/>
      <c r="Y175" s="73"/>
      <c r="Z175" s="73"/>
      <c r="AA175" s="73"/>
      <c r="AB175" s="73"/>
    </row>
    <row r="176" spans="1:28" ht="15.75" customHeight="1" x14ac:dyDescent="0.35">
      <c r="A176" s="41"/>
      <c r="B176" s="73"/>
      <c r="C176" s="231"/>
      <c r="D176" s="73"/>
      <c r="E176" s="73"/>
      <c r="F176" s="73"/>
      <c r="G176" s="73"/>
      <c r="H176" s="413"/>
      <c r="I176" s="328"/>
      <c r="J176" s="328"/>
      <c r="K176" s="664"/>
      <c r="L176" s="231"/>
      <c r="M176" s="73"/>
      <c r="N176" s="73"/>
      <c r="O176" s="41"/>
      <c r="P176" s="41"/>
      <c r="Q176" s="73"/>
      <c r="R176" s="73"/>
      <c r="S176" s="73"/>
      <c r="T176" s="73"/>
      <c r="U176" s="73"/>
      <c r="V176" s="73"/>
      <c r="W176" s="73"/>
      <c r="X176" s="73"/>
      <c r="Y176" s="73"/>
      <c r="Z176" s="73"/>
      <c r="AA176" s="73"/>
      <c r="AB176" s="73"/>
    </row>
    <row r="177" spans="1:28" ht="15.75" customHeight="1" x14ac:dyDescent="0.35">
      <c r="A177" s="41"/>
      <c r="B177" s="73"/>
      <c r="C177" s="231"/>
      <c r="D177" s="73"/>
      <c r="E177" s="73"/>
      <c r="F177" s="73"/>
      <c r="G177" s="73"/>
      <c r="H177" s="413"/>
      <c r="I177" s="328"/>
      <c r="J177" s="328"/>
      <c r="K177" s="664"/>
      <c r="L177" s="231"/>
      <c r="M177" s="73"/>
      <c r="N177" s="73"/>
      <c r="O177" s="41"/>
      <c r="P177" s="41"/>
      <c r="Q177" s="73"/>
      <c r="R177" s="73"/>
      <c r="S177" s="73"/>
      <c r="T177" s="73"/>
      <c r="U177" s="73"/>
      <c r="V177" s="73"/>
      <c r="W177" s="73"/>
      <c r="X177" s="73"/>
      <c r="Y177" s="73"/>
      <c r="Z177" s="73"/>
      <c r="AA177" s="73"/>
      <c r="AB177" s="73"/>
    </row>
    <row r="178" spans="1:28" ht="15.75" customHeight="1" x14ac:dyDescent="0.35">
      <c r="A178" s="41"/>
      <c r="B178" s="73"/>
      <c r="C178" s="231"/>
      <c r="D178" s="73"/>
      <c r="E178" s="73"/>
      <c r="F178" s="73"/>
      <c r="G178" s="73"/>
      <c r="H178" s="413"/>
      <c r="I178" s="328"/>
      <c r="J178" s="328"/>
      <c r="K178" s="664"/>
      <c r="L178" s="231"/>
      <c r="M178" s="73"/>
      <c r="N178" s="73"/>
      <c r="O178" s="41"/>
      <c r="P178" s="41"/>
      <c r="Q178" s="73"/>
      <c r="R178" s="73"/>
      <c r="S178" s="73"/>
      <c r="T178" s="73"/>
      <c r="U178" s="73"/>
      <c r="V178" s="73"/>
      <c r="W178" s="73"/>
      <c r="X178" s="73"/>
      <c r="Y178" s="73"/>
      <c r="Z178" s="73"/>
      <c r="AA178" s="73"/>
      <c r="AB178" s="73"/>
    </row>
    <row r="179" spans="1:28" ht="15.75" customHeight="1" x14ac:dyDescent="0.35">
      <c r="A179" s="41"/>
      <c r="B179" s="73"/>
      <c r="C179" s="231"/>
      <c r="D179" s="73"/>
      <c r="E179" s="73"/>
      <c r="F179" s="73"/>
      <c r="G179" s="73"/>
      <c r="H179" s="413"/>
      <c r="I179" s="328"/>
      <c r="J179" s="328"/>
      <c r="K179" s="664"/>
      <c r="L179" s="231"/>
      <c r="M179" s="73"/>
      <c r="N179" s="73"/>
      <c r="O179" s="41"/>
      <c r="P179" s="41"/>
      <c r="Q179" s="73"/>
      <c r="R179" s="73"/>
      <c r="S179" s="73"/>
      <c r="T179" s="73"/>
      <c r="U179" s="73"/>
      <c r="V179" s="73"/>
      <c r="W179" s="73"/>
      <c r="X179" s="73"/>
      <c r="Y179" s="73"/>
      <c r="Z179" s="73"/>
      <c r="AA179" s="73"/>
      <c r="AB179" s="73"/>
    </row>
    <row r="180" spans="1:28" ht="15.75" customHeight="1" x14ac:dyDescent="0.35">
      <c r="A180" s="41"/>
      <c r="B180" s="73"/>
      <c r="C180" s="231"/>
      <c r="D180" s="73"/>
      <c r="E180" s="73"/>
      <c r="F180" s="73"/>
      <c r="G180" s="73"/>
      <c r="H180" s="413"/>
      <c r="I180" s="328"/>
      <c r="J180" s="328"/>
      <c r="K180" s="664"/>
      <c r="L180" s="231"/>
      <c r="M180" s="73"/>
      <c r="N180" s="73"/>
      <c r="O180" s="41"/>
      <c r="P180" s="41"/>
      <c r="Q180" s="73"/>
      <c r="R180" s="73"/>
      <c r="S180" s="73"/>
      <c r="T180" s="73"/>
      <c r="U180" s="73"/>
      <c r="V180" s="73"/>
      <c r="W180" s="73"/>
      <c r="X180" s="73"/>
      <c r="Y180" s="73"/>
      <c r="Z180" s="73"/>
      <c r="AA180" s="73"/>
      <c r="AB180" s="73"/>
    </row>
    <row r="181" spans="1:28" ht="15.75" customHeight="1" x14ac:dyDescent="0.35">
      <c r="A181" s="41"/>
      <c r="B181" s="73"/>
      <c r="C181" s="231"/>
      <c r="D181" s="73"/>
      <c r="E181" s="73"/>
      <c r="F181" s="73"/>
      <c r="G181" s="73"/>
      <c r="H181" s="413"/>
      <c r="I181" s="328"/>
      <c r="J181" s="328"/>
      <c r="K181" s="664"/>
      <c r="L181" s="231"/>
      <c r="M181" s="73"/>
      <c r="N181" s="73"/>
      <c r="O181" s="41"/>
      <c r="P181" s="41"/>
      <c r="Q181" s="73"/>
      <c r="R181" s="73"/>
      <c r="S181" s="73"/>
      <c r="T181" s="73"/>
      <c r="U181" s="73"/>
      <c r="V181" s="73"/>
      <c r="W181" s="73"/>
      <c r="X181" s="73"/>
      <c r="Y181" s="73"/>
      <c r="Z181" s="73"/>
      <c r="AA181" s="73"/>
      <c r="AB181" s="73"/>
    </row>
    <row r="182" spans="1:28" ht="15.75" customHeight="1" x14ac:dyDescent="0.35">
      <c r="A182" s="41"/>
      <c r="B182" s="73"/>
      <c r="C182" s="231"/>
      <c r="D182" s="73"/>
      <c r="E182" s="73"/>
      <c r="F182" s="73"/>
      <c r="G182" s="73"/>
      <c r="H182" s="413"/>
      <c r="I182" s="328"/>
      <c r="J182" s="328"/>
      <c r="K182" s="664"/>
      <c r="L182" s="231"/>
      <c r="M182" s="73"/>
      <c r="N182" s="73"/>
      <c r="O182" s="41"/>
      <c r="P182" s="41"/>
      <c r="Q182" s="73"/>
      <c r="R182" s="73"/>
      <c r="S182" s="73"/>
      <c r="T182" s="73"/>
      <c r="U182" s="73"/>
      <c r="V182" s="73"/>
      <c r="W182" s="73"/>
      <c r="X182" s="73"/>
      <c r="Y182" s="73"/>
      <c r="Z182" s="73"/>
      <c r="AA182" s="73"/>
      <c r="AB182" s="73"/>
    </row>
    <row r="183" spans="1:28" ht="15.75" customHeight="1" x14ac:dyDescent="0.35">
      <c r="A183" s="41"/>
      <c r="B183" s="73"/>
      <c r="C183" s="231"/>
      <c r="D183" s="73"/>
      <c r="E183" s="73"/>
      <c r="F183" s="73"/>
      <c r="G183" s="73"/>
      <c r="H183" s="413"/>
      <c r="I183" s="328"/>
      <c r="J183" s="328"/>
      <c r="K183" s="664"/>
      <c r="L183" s="231"/>
      <c r="M183" s="73"/>
      <c r="N183" s="73"/>
      <c r="O183" s="41"/>
      <c r="P183" s="41"/>
      <c r="Q183" s="73"/>
      <c r="R183" s="73"/>
      <c r="S183" s="73"/>
      <c r="T183" s="73"/>
      <c r="U183" s="73"/>
      <c r="V183" s="73"/>
      <c r="W183" s="73"/>
      <c r="X183" s="73"/>
      <c r="Y183" s="73"/>
      <c r="Z183" s="73"/>
      <c r="AA183" s="73"/>
      <c r="AB183" s="73"/>
    </row>
    <row r="184" spans="1:28" ht="15.75" customHeight="1" x14ac:dyDescent="0.35">
      <c r="A184" s="41"/>
      <c r="B184" s="73"/>
      <c r="C184" s="231"/>
      <c r="D184" s="73"/>
      <c r="E184" s="73"/>
      <c r="F184" s="73"/>
      <c r="G184" s="73"/>
      <c r="H184" s="413"/>
      <c r="I184" s="328"/>
      <c r="J184" s="328"/>
      <c r="K184" s="664"/>
      <c r="L184" s="231"/>
      <c r="M184" s="73"/>
      <c r="N184" s="73"/>
      <c r="O184" s="41"/>
      <c r="P184" s="41"/>
      <c r="Q184" s="73"/>
      <c r="R184" s="73"/>
      <c r="S184" s="73"/>
      <c r="T184" s="73"/>
      <c r="U184" s="73"/>
      <c r="V184" s="73"/>
      <c r="W184" s="73"/>
      <c r="X184" s="73"/>
      <c r="Y184" s="73"/>
      <c r="Z184" s="73"/>
      <c r="AA184" s="73"/>
      <c r="AB184" s="73"/>
    </row>
    <row r="185" spans="1:28" ht="15.75" customHeight="1" x14ac:dyDescent="0.35">
      <c r="A185" s="41"/>
      <c r="B185" s="73"/>
      <c r="C185" s="231"/>
      <c r="D185" s="73"/>
      <c r="E185" s="73"/>
      <c r="F185" s="73"/>
      <c r="G185" s="73"/>
      <c r="H185" s="413"/>
      <c r="I185" s="328"/>
      <c r="J185" s="328"/>
      <c r="K185" s="664"/>
      <c r="L185" s="231"/>
      <c r="M185" s="73"/>
      <c r="N185" s="73"/>
      <c r="O185" s="41"/>
      <c r="P185" s="41"/>
      <c r="Q185" s="73"/>
      <c r="R185" s="73"/>
      <c r="S185" s="73"/>
      <c r="T185" s="73"/>
      <c r="U185" s="73"/>
      <c r="V185" s="73"/>
      <c r="W185" s="73"/>
      <c r="X185" s="73"/>
      <c r="Y185" s="73"/>
      <c r="Z185" s="73"/>
      <c r="AA185" s="73"/>
      <c r="AB185" s="73"/>
    </row>
    <row r="186" spans="1:28" ht="15.75" customHeight="1" x14ac:dyDescent="0.35">
      <c r="A186" s="41"/>
      <c r="B186" s="73"/>
      <c r="C186" s="231"/>
      <c r="D186" s="73"/>
      <c r="E186" s="73"/>
      <c r="F186" s="73"/>
      <c r="G186" s="73"/>
      <c r="H186" s="413"/>
      <c r="I186" s="328"/>
      <c r="J186" s="328"/>
      <c r="K186" s="664"/>
      <c r="L186" s="231"/>
      <c r="M186" s="73"/>
      <c r="N186" s="73"/>
      <c r="O186" s="41"/>
      <c r="P186" s="41"/>
      <c r="Q186" s="73"/>
      <c r="R186" s="73"/>
      <c r="S186" s="73"/>
      <c r="T186" s="73"/>
      <c r="U186" s="73"/>
      <c r="V186" s="73"/>
      <c r="W186" s="73"/>
      <c r="X186" s="73"/>
      <c r="Y186" s="73"/>
      <c r="Z186" s="73"/>
      <c r="AA186" s="73"/>
      <c r="AB186" s="73"/>
    </row>
    <row r="187" spans="1:28" ht="15.75" customHeight="1" x14ac:dyDescent="0.35">
      <c r="A187" s="41"/>
      <c r="B187" s="73"/>
      <c r="C187" s="231"/>
      <c r="D187" s="73"/>
      <c r="E187" s="73"/>
      <c r="F187" s="73"/>
      <c r="G187" s="73"/>
      <c r="H187" s="413"/>
      <c r="I187" s="328"/>
      <c r="J187" s="328"/>
      <c r="K187" s="664"/>
      <c r="L187" s="231"/>
      <c r="M187" s="73"/>
      <c r="N187" s="73"/>
      <c r="O187" s="41"/>
      <c r="P187" s="41"/>
      <c r="Q187" s="73"/>
      <c r="R187" s="73"/>
      <c r="S187" s="73"/>
      <c r="T187" s="73"/>
      <c r="U187" s="73"/>
      <c r="V187" s="73"/>
      <c r="W187" s="73"/>
      <c r="X187" s="73"/>
      <c r="Y187" s="73"/>
      <c r="Z187" s="73"/>
      <c r="AA187" s="73"/>
      <c r="AB187" s="73"/>
    </row>
    <row r="188" spans="1:28" ht="15.75" customHeight="1" x14ac:dyDescent="0.35">
      <c r="A188" s="41"/>
      <c r="B188" s="73"/>
      <c r="C188" s="231"/>
      <c r="D188" s="73"/>
      <c r="E188" s="73"/>
      <c r="F188" s="73"/>
      <c r="G188" s="73"/>
      <c r="H188" s="413"/>
      <c r="I188" s="328"/>
      <c r="J188" s="328"/>
      <c r="K188" s="664"/>
      <c r="L188" s="231"/>
      <c r="M188" s="73"/>
      <c r="N188" s="73"/>
      <c r="O188" s="41"/>
      <c r="P188" s="41"/>
      <c r="Q188" s="73"/>
      <c r="R188" s="73"/>
      <c r="S188" s="73"/>
      <c r="T188" s="73"/>
      <c r="U188" s="73"/>
      <c r="V188" s="73"/>
      <c r="W188" s="73"/>
      <c r="X188" s="73"/>
      <c r="Y188" s="73"/>
      <c r="Z188" s="73"/>
      <c r="AA188" s="73"/>
      <c r="AB188" s="73"/>
    </row>
    <row r="189" spans="1:28" ht="15.75" customHeight="1" x14ac:dyDescent="0.35">
      <c r="A189" s="41"/>
      <c r="B189" s="73"/>
      <c r="C189" s="231"/>
      <c r="D189" s="73"/>
      <c r="E189" s="73"/>
      <c r="F189" s="73"/>
      <c r="G189" s="73"/>
      <c r="H189" s="413"/>
      <c r="I189" s="328"/>
      <c r="J189" s="328"/>
      <c r="K189" s="664"/>
      <c r="L189" s="231"/>
      <c r="M189" s="73"/>
      <c r="N189" s="73"/>
      <c r="O189" s="41"/>
      <c r="P189" s="41"/>
      <c r="Q189" s="73"/>
      <c r="R189" s="73"/>
      <c r="S189" s="73"/>
      <c r="T189" s="73"/>
      <c r="U189" s="73"/>
      <c r="V189" s="73"/>
      <c r="W189" s="73"/>
      <c r="X189" s="73"/>
      <c r="Y189" s="73"/>
      <c r="Z189" s="73"/>
      <c r="AA189" s="73"/>
      <c r="AB189" s="73"/>
    </row>
    <row r="190" spans="1:28" ht="15.75" customHeight="1" x14ac:dyDescent="0.35">
      <c r="A190" s="41"/>
      <c r="B190" s="73"/>
      <c r="C190" s="231"/>
      <c r="D190" s="73"/>
      <c r="E190" s="73"/>
      <c r="F190" s="73"/>
      <c r="G190" s="73"/>
      <c r="H190" s="413"/>
      <c r="I190" s="328"/>
      <c r="J190" s="328"/>
      <c r="K190" s="664"/>
      <c r="L190" s="231"/>
      <c r="M190" s="73"/>
      <c r="N190" s="73"/>
      <c r="O190" s="41"/>
      <c r="P190" s="41"/>
      <c r="Q190" s="73"/>
      <c r="R190" s="73"/>
      <c r="S190" s="73"/>
      <c r="T190" s="73"/>
      <c r="U190" s="73"/>
      <c r="V190" s="73"/>
      <c r="W190" s="73"/>
      <c r="X190" s="73"/>
      <c r="Y190" s="73"/>
      <c r="Z190" s="73"/>
      <c r="AA190" s="73"/>
      <c r="AB190" s="73"/>
    </row>
    <row r="191" spans="1:28" ht="15.75" customHeight="1" x14ac:dyDescent="0.35">
      <c r="A191" s="41"/>
      <c r="B191" s="73"/>
      <c r="C191" s="231"/>
      <c r="D191" s="73"/>
      <c r="E191" s="73"/>
      <c r="F191" s="73"/>
      <c r="G191" s="73"/>
      <c r="H191" s="413"/>
      <c r="I191" s="328"/>
      <c r="J191" s="328"/>
      <c r="K191" s="664"/>
      <c r="L191" s="231"/>
      <c r="M191" s="73"/>
      <c r="N191" s="73"/>
      <c r="O191" s="41"/>
      <c r="P191" s="41"/>
      <c r="Q191" s="73"/>
      <c r="R191" s="73"/>
      <c r="S191" s="73"/>
      <c r="T191" s="73"/>
      <c r="U191" s="73"/>
      <c r="V191" s="73"/>
      <c r="W191" s="73"/>
      <c r="X191" s="73"/>
      <c r="Y191" s="73"/>
      <c r="Z191" s="73"/>
      <c r="AA191" s="73"/>
      <c r="AB191" s="73"/>
    </row>
    <row r="192" spans="1:28" ht="15.75" customHeight="1" x14ac:dyDescent="0.35">
      <c r="A192" s="41"/>
      <c r="B192" s="73"/>
      <c r="C192" s="231"/>
      <c r="D192" s="73"/>
      <c r="E192" s="73"/>
      <c r="F192" s="73"/>
      <c r="G192" s="73"/>
      <c r="H192" s="413"/>
      <c r="I192" s="328"/>
      <c r="J192" s="328"/>
      <c r="K192" s="664"/>
      <c r="L192" s="231"/>
      <c r="M192" s="73"/>
      <c r="N192" s="73"/>
      <c r="O192" s="41"/>
      <c r="P192" s="41"/>
      <c r="Q192" s="73"/>
      <c r="R192" s="73"/>
      <c r="S192" s="73"/>
      <c r="T192" s="73"/>
      <c r="U192" s="73"/>
      <c r="V192" s="73"/>
      <c r="W192" s="73"/>
      <c r="X192" s="73"/>
      <c r="Y192" s="73"/>
      <c r="Z192" s="73"/>
      <c r="AA192" s="73"/>
      <c r="AB192" s="73"/>
    </row>
    <row r="193" spans="1:28" ht="15.75" customHeight="1" x14ac:dyDescent="0.35">
      <c r="A193" s="41"/>
      <c r="B193" s="73"/>
      <c r="C193" s="231"/>
      <c r="D193" s="73"/>
      <c r="E193" s="73"/>
      <c r="F193" s="73"/>
      <c r="G193" s="73"/>
      <c r="H193" s="413"/>
      <c r="I193" s="328"/>
      <c r="J193" s="328"/>
      <c r="K193" s="664"/>
      <c r="L193" s="231"/>
      <c r="M193" s="73"/>
      <c r="N193" s="73"/>
      <c r="O193" s="41"/>
      <c r="P193" s="41"/>
      <c r="Q193" s="73"/>
      <c r="R193" s="73"/>
      <c r="S193" s="73"/>
      <c r="T193" s="73"/>
      <c r="U193" s="73"/>
      <c r="V193" s="73"/>
      <c r="W193" s="73"/>
      <c r="X193" s="73"/>
      <c r="Y193" s="73"/>
      <c r="Z193" s="73"/>
      <c r="AA193" s="73"/>
      <c r="AB193" s="73"/>
    </row>
    <row r="194" spans="1:28" ht="15.75" customHeight="1" x14ac:dyDescent="0.35">
      <c r="A194" s="41"/>
      <c r="B194" s="73"/>
      <c r="C194" s="231"/>
      <c r="D194" s="73"/>
      <c r="E194" s="73"/>
      <c r="F194" s="73"/>
      <c r="G194" s="73"/>
      <c r="H194" s="413"/>
      <c r="I194" s="328"/>
      <c r="J194" s="328"/>
      <c r="K194" s="664"/>
      <c r="L194" s="231"/>
      <c r="M194" s="73"/>
      <c r="N194" s="73"/>
      <c r="O194" s="41"/>
      <c r="P194" s="41"/>
      <c r="Q194" s="73"/>
      <c r="R194" s="73"/>
      <c r="S194" s="73"/>
      <c r="T194" s="73"/>
      <c r="U194" s="73"/>
      <c r="V194" s="73"/>
      <c r="W194" s="73"/>
      <c r="X194" s="73"/>
      <c r="Y194" s="73"/>
      <c r="Z194" s="73"/>
      <c r="AA194" s="73"/>
      <c r="AB194" s="73"/>
    </row>
    <row r="195" spans="1:28" ht="15.75" customHeight="1" x14ac:dyDescent="0.35">
      <c r="A195" s="41"/>
      <c r="B195" s="73"/>
      <c r="C195" s="231"/>
      <c r="D195" s="73"/>
      <c r="E195" s="73"/>
      <c r="F195" s="73"/>
      <c r="G195" s="73"/>
      <c r="H195" s="413"/>
      <c r="I195" s="328"/>
      <c r="J195" s="328"/>
      <c r="K195" s="664"/>
      <c r="L195" s="231"/>
      <c r="M195" s="73"/>
      <c r="N195" s="73"/>
      <c r="O195" s="41"/>
      <c r="P195" s="41"/>
      <c r="Q195" s="73"/>
      <c r="R195" s="73"/>
      <c r="S195" s="73"/>
      <c r="T195" s="73"/>
      <c r="U195" s="73"/>
      <c r="V195" s="73"/>
      <c r="W195" s="73"/>
      <c r="X195" s="73"/>
      <c r="Y195" s="73"/>
      <c r="Z195" s="73"/>
      <c r="AA195" s="73"/>
      <c r="AB195" s="73"/>
    </row>
    <row r="196" spans="1:28" ht="15.75" customHeight="1" x14ac:dyDescent="0.35">
      <c r="A196" s="41"/>
      <c r="B196" s="73"/>
      <c r="C196" s="231"/>
      <c r="D196" s="73"/>
      <c r="E196" s="73"/>
      <c r="F196" s="73"/>
      <c r="G196" s="73"/>
      <c r="H196" s="413"/>
      <c r="I196" s="328"/>
      <c r="J196" s="328"/>
      <c r="K196" s="664"/>
      <c r="L196" s="231"/>
      <c r="M196" s="73"/>
      <c r="N196" s="73"/>
      <c r="O196" s="41"/>
      <c r="P196" s="41"/>
      <c r="Q196" s="73"/>
      <c r="R196" s="73"/>
      <c r="S196" s="73"/>
      <c r="T196" s="73"/>
      <c r="U196" s="73"/>
      <c r="V196" s="73"/>
      <c r="W196" s="73"/>
      <c r="X196" s="73"/>
      <c r="Y196" s="73"/>
      <c r="Z196" s="73"/>
      <c r="AA196" s="73"/>
      <c r="AB196" s="73"/>
    </row>
    <row r="197" spans="1:28" ht="15.75" customHeight="1" x14ac:dyDescent="0.35">
      <c r="A197" s="41"/>
      <c r="B197" s="73"/>
      <c r="C197" s="231"/>
      <c r="D197" s="73"/>
      <c r="E197" s="73"/>
      <c r="F197" s="73"/>
      <c r="G197" s="73"/>
      <c r="H197" s="413"/>
      <c r="I197" s="328"/>
      <c r="J197" s="328"/>
      <c r="K197" s="664"/>
      <c r="L197" s="231"/>
      <c r="M197" s="73"/>
      <c r="N197" s="73"/>
      <c r="O197" s="41"/>
      <c r="P197" s="41"/>
      <c r="Q197" s="73"/>
      <c r="R197" s="73"/>
      <c r="S197" s="73"/>
      <c r="T197" s="73"/>
      <c r="U197" s="73"/>
      <c r="V197" s="73"/>
      <c r="W197" s="73"/>
      <c r="X197" s="73"/>
      <c r="Y197" s="73"/>
      <c r="Z197" s="73"/>
      <c r="AA197" s="73"/>
      <c r="AB197" s="73"/>
    </row>
    <row r="198" spans="1:28" ht="15.75" customHeight="1" x14ac:dyDescent="0.35">
      <c r="A198" s="41"/>
      <c r="B198" s="73"/>
      <c r="C198" s="231"/>
      <c r="D198" s="73"/>
      <c r="E198" s="73"/>
      <c r="F198" s="73"/>
      <c r="G198" s="73"/>
      <c r="H198" s="413"/>
      <c r="I198" s="328"/>
      <c r="J198" s="328"/>
      <c r="K198" s="664"/>
      <c r="L198" s="231"/>
      <c r="M198" s="73"/>
      <c r="N198" s="73"/>
      <c r="O198" s="41"/>
      <c r="P198" s="41"/>
      <c r="Q198" s="73"/>
      <c r="R198" s="73"/>
      <c r="S198" s="73"/>
      <c r="T198" s="73"/>
      <c r="U198" s="73"/>
      <c r="V198" s="73"/>
      <c r="W198" s="73"/>
      <c r="X198" s="73"/>
      <c r="Y198" s="73"/>
      <c r="Z198" s="73"/>
      <c r="AA198" s="73"/>
      <c r="AB198" s="73"/>
    </row>
    <row r="199" spans="1:28" ht="15.75" customHeight="1" x14ac:dyDescent="0.35">
      <c r="A199" s="41"/>
      <c r="B199" s="73"/>
      <c r="C199" s="231"/>
      <c r="D199" s="73"/>
      <c r="E199" s="73"/>
      <c r="F199" s="73"/>
      <c r="G199" s="73"/>
      <c r="H199" s="413"/>
      <c r="I199" s="328"/>
      <c r="J199" s="328"/>
      <c r="K199" s="664"/>
      <c r="L199" s="231"/>
      <c r="M199" s="73"/>
      <c r="N199" s="73"/>
      <c r="O199" s="41"/>
      <c r="P199" s="41"/>
      <c r="Q199" s="73"/>
      <c r="R199" s="73"/>
      <c r="S199" s="73"/>
      <c r="T199" s="73"/>
      <c r="U199" s="73"/>
      <c r="V199" s="73"/>
      <c r="W199" s="73"/>
      <c r="X199" s="73"/>
      <c r="Y199" s="73"/>
      <c r="Z199" s="73"/>
      <c r="AA199" s="73"/>
      <c r="AB199" s="73"/>
    </row>
    <row r="200" spans="1:28" ht="15.75" customHeight="1" x14ac:dyDescent="0.35">
      <c r="A200" s="41"/>
      <c r="B200" s="73"/>
      <c r="C200" s="231"/>
      <c r="D200" s="73"/>
      <c r="E200" s="73"/>
      <c r="F200" s="73"/>
      <c r="G200" s="73"/>
      <c r="H200" s="413"/>
      <c r="I200" s="328"/>
      <c r="J200" s="328"/>
      <c r="K200" s="664"/>
      <c r="L200" s="231"/>
      <c r="M200" s="73"/>
      <c r="N200" s="73"/>
      <c r="O200" s="41"/>
      <c r="P200" s="41"/>
      <c r="Q200" s="73"/>
      <c r="R200" s="73"/>
      <c r="S200" s="73"/>
      <c r="T200" s="73"/>
      <c r="U200" s="73"/>
      <c r="V200" s="73"/>
      <c r="W200" s="73"/>
      <c r="X200" s="73"/>
      <c r="Y200" s="73"/>
      <c r="Z200" s="73"/>
      <c r="AA200" s="73"/>
      <c r="AB200" s="73"/>
    </row>
    <row r="201" spans="1:28" ht="15.75" customHeight="1" x14ac:dyDescent="0.35">
      <c r="A201" s="41"/>
      <c r="B201" s="73"/>
      <c r="C201" s="231"/>
      <c r="D201" s="73"/>
      <c r="E201" s="73"/>
      <c r="F201" s="73"/>
      <c r="G201" s="73"/>
      <c r="H201" s="413"/>
      <c r="I201" s="328"/>
      <c r="J201" s="328"/>
      <c r="K201" s="664"/>
      <c r="L201" s="231"/>
      <c r="M201" s="73"/>
      <c r="N201" s="73"/>
      <c r="O201" s="41"/>
      <c r="P201" s="41"/>
      <c r="Q201" s="73"/>
      <c r="R201" s="73"/>
      <c r="S201" s="73"/>
      <c r="T201" s="73"/>
      <c r="U201" s="73"/>
      <c r="V201" s="73"/>
      <c r="W201" s="73"/>
      <c r="X201" s="73"/>
      <c r="Y201" s="73"/>
      <c r="Z201" s="73"/>
      <c r="AA201" s="73"/>
      <c r="AB201" s="73"/>
    </row>
    <row r="202" spans="1:28" ht="15.75" customHeight="1" x14ac:dyDescent="0.35">
      <c r="A202" s="41"/>
      <c r="B202" s="73"/>
      <c r="C202" s="231"/>
      <c r="D202" s="73"/>
      <c r="E202" s="73"/>
      <c r="F202" s="73"/>
      <c r="G202" s="73"/>
      <c r="H202" s="413"/>
      <c r="I202" s="328"/>
      <c r="J202" s="328"/>
      <c r="K202" s="664"/>
      <c r="L202" s="231"/>
      <c r="M202" s="73"/>
      <c r="N202" s="73"/>
      <c r="O202" s="41"/>
      <c r="P202" s="41"/>
      <c r="Q202" s="73"/>
      <c r="R202" s="73"/>
      <c r="S202" s="73"/>
      <c r="T202" s="73"/>
      <c r="U202" s="73"/>
      <c r="V202" s="73"/>
      <c r="W202" s="73"/>
      <c r="X202" s="73"/>
      <c r="Y202" s="73"/>
      <c r="Z202" s="73"/>
      <c r="AA202" s="73"/>
      <c r="AB202" s="73"/>
    </row>
    <row r="203" spans="1:28" ht="15.75" customHeight="1" x14ac:dyDescent="0.35">
      <c r="A203" s="41"/>
      <c r="B203" s="73"/>
      <c r="C203" s="231"/>
      <c r="D203" s="73"/>
      <c r="E203" s="73"/>
      <c r="F203" s="73"/>
      <c r="G203" s="73"/>
      <c r="H203" s="413"/>
      <c r="I203" s="328"/>
      <c r="J203" s="328"/>
      <c r="K203" s="664"/>
      <c r="L203" s="231"/>
      <c r="M203" s="73"/>
      <c r="N203" s="73"/>
      <c r="O203" s="41"/>
      <c r="P203" s="41"/>
      <c r="Q203" s="73"/>
      <c r="R203" s="73"/>
      <c r="S203" s="73"/>
      <c r="T203" s="73"/>
      <c r="U203" s="73"/>
      <c r="V203" s="73"/>
      <c r="W203" s="73"/>
      <c r="X203" s="73"/>
      <c r="Y203" s="73"/>
      <c r="Z203" s="73"/>
      <c r="AA203" s="73"/>
      <c r="AB203" s="73"/>
    </row>
    <row r="204" spans="1:28" ht="15.75" customHeight="1" x14ac:dyDescent="0.35">
      <c r="A204" s="41"/>
      <c r="B204" s="73"/>
      <c r="C204" s="231"/>
      <c r="D204" s="73"/>
      <c r="E204" s="73"/>
      <c r="F204" s="73"/>
      <c r="G204" s="73"/>
      <c r="H204" s="413"/>
      <c r="I204" s="328"/>
      <c r="J204" s="328"/>
      <c r="K204" s="664"/>
      <c r="L204" s="231"/>
      <c r="M204" s="73"/>
      <c r="N204" s="73"/>
      <c r="O204" s="41"/>
      <c r="P204" s="41"/>
      <c r="Q204" s="73"/>
      <c r="R204" s="73"/>
      <c r="S204" s="73"/>
      <c r="T204" s="73"/>
      <c r="U204" s="73"/>
      <c r="V204" s="73"/>
      <c r="W204" s="73"/>
      <c r="X204" s="73"/>
      <c r="Y204" s="73"/>
      <c r="Z204" s="73"/>
      <c r="AA204" s="73"/>
      <c r="AB204" s="73"/>
    </row>
    <row r="205" spans="1:28" ht="15.75" customHeight="1" x14ac:dyDescent="0.35">
      <c r="A205" s="41"/>
      <c r="B205" s="73"/>
      <c r="C205" s="231"/>
      <c r="D205" s="73"/>
      <c r="E205" s="73"/>
      <c r="F205" s="73"/>
      <c r="G205" s="73"/>
      <c r="H205" s="413"/>
      <c r="I205" s="328"/>
      <c r="J205" s="328"/>
      <c r="K205" s="664"/>
      <c r="L205" s="231"/>
      <c r="M205" s="73"/>
      <c r="N205" s="73"/>
      <c r="O205" s="41"/>
      <c r="P205" s="41"/>
      <c r="Q205" s="73"/>
      <c r="R205" s="73"/>
      <c r="S205" s="73"/>
      <c r="T205" s="73"/>
      <c r="U205" s="73"/>
      <c r="V205" s="73"/>
      <c r="W205" s="73"/>
      <c r="X205" s="73"/>
      <c r="Y205" s="73"/>
      <c r="Z205" s="73"/>
      <c r="AA205" s="73"/>
      <c r="AB205" s="73"/>
    </row>
    <row r="206" spans="1:28" ht="15.75" customHeight="1" x14ac:dyDescent="0.35">
      <c r="A206" s="41"/>
      <c r="B206" s="73"/>
      <c r="C206" s="231"/>
      <c r="D206" s="73"/>
      <c r="E206" s="73"/>
      <c r="F206" s="73"/>
      <c r="G206" s="73"/>
      <c r="H206" s="413"/>
      <c r="I206" s="328"/>
      <c r="J206" s="328"/>
      <c r="K206" s="664"/>
      <c r="L206" s="231"/>
      <c r="M206" s="73"/>
      <c r="N206" s="73"/>
      <c r="O206" s="41"/>
      <c r="P206" s="41"/>
      <c r="Q206" s="73"/>
      <c r="R206" s="73"/>
      <c r="S206" s="73"/>
      <c r="T206" s="73"/>
      <c r="U206" s="73"/>
      <c r="V206" s="73"/>
      <c r="W206" s="73"/>
      <c r="X206" s="73"/>
      <c r="Y206" s="73"/>
      <c r="Z206" s="73"/>
      <c r="AA206" s="73"/>
      <c r="AB206" s="73"/>
    </row>
    <row r="207" spans="1:28" ht="15.75" customHeight="1" x14ac:dyDescent="0.35">
      <c r="A207" s="41"/>
      <c r="B207" s="73"/>
      <c r="C207" s="231"/>
      <c r="D207" s="73"/>
      <c r="E207" s="73"/>
      <c r="F207" s="73"/>
      <c r="G207" s="73"/>
      <c r="H207" s="413"/>
      <c r="I207" s="328"/>
      <c r="J207" s="328"/>
      <c r="K207" s="664"/>
      <c r="L207" s="231"/>
      <c r="M207" s="73"/>
      <c r="N207" s="73"/>
      <c r="O207" s="41"/>
      <c r="P207" s="41"/>
      <c r="Q207" s="73"/>
      <c r="R207" s="73"/>
      <c r="S207" s="73"/>
      <c r="T207" s="73"/>
      <c r="U207" s="73"/>
      <c r="V207" s="73"/>
      <c r="W207" s="73"/>
      <c r="X207" s="73"/>
      <c r="Y207" s="73"/>
      <c r="Z207" s="73"/>
      <c r="AA207" s="73"/>
      <c r="AB207" s="73"/>
    </row>
    <row r="208" spans="1:28" ht="15.75" customHeight="1" x14ac:dyDescent="0.35">
      <c r="A208" s="41"/>
      <c r="B208" s="73"/>
      <c r="C208" s="231"/>
      <c r="D208" s="73"/>
      <c r="E208" s="73"/>
      <c r="F208" s="73"/>
      <c r="G208" s="73"/>
      <c r="H208" s="413"/>
      <c r="I208" s="328"/>
      <c r="J208" s="328"/>
      <c r="K208" s="664"/>
      <c r="L208" s="231"/>
      <c r="M208" s="73"/>
      <c r="N208" s="73"/>
      <c r="O208" s="41"/>
      <c r="P208" s="41"/>
      <c r="Q208" s="73"/>
      <c r="R208" s="73"/>
      <c r="S208" s="73"/>
      <c r="T208" s="73"/>
      <c r="U208" s="73"/>
      <c r="V208" s="73"/>
      <c r="W208" s="73"/>
      <c r="X208" s="73"/>
      <c r="Y208" s="73"/>
      <c r="Z208" s="73"/>
      <c r="AA208" s="73"/>
      <c r="AB208" s="73"/>
    </row>
    <row r="209" spans="1:28" ht="15.75" customHeight="1" x14ac:dyDescent="0.35">
      <c r="A209" s="41"/>
      <c r="B209" s="73"/>
      <c r="C209" s="231"/>
      <c r="D209" s="73"/>
      <c r="E209" s="73"/>
      <c r="F209" s="73"/>
      <c r="G209" s="73"/>
      <c r="H209" s="413"/>
      <c r="I209" s="328"/>
      <c r="J209" s="328"/>
      <c r="K209" s="664"/>
      <c r="L209" s="231"/>
      <c r="M209" s="73"/>
      <c r="N209" s="73"/>
      <c r="O209" s="41"/>
      <c r="P209" s="41"/>
      <c r="Q209" s="73"/>
      <c r="R209" s="73"/>
      <c r="S209" s="73"/>
      <c r="T209" s="73"/>
      <c r="U209" s="73"/>
      <c r="V209" s="73"/>
      <c r="W209" s="73"/>
      <c r="X209" s="73"/>
      <c r="Y209" s="73"/>
      <c r="Z209" s="73"/>
      <c r="AA209" s="73"/>
      <c r="AB209" s="73"/>
    </row>
    <row r="210" spans="1:28" ht="15.75" customHeight="1" x14ac:dyDescent="0.35">
      <c r="A210" s="41"/>
      <c r="B210" s="73"/>
      <c r="C210" s="231"/>
      <c r="D210" s="73"/>
      <c r="E210" s="73"/>
      <c r="F210" s="73"/>
      <c r="G210" s="73"/>
      <c r="H210" s="413"/>
      <c r="I210" s="328"/>
      <c r="J210" s="328"/>
      <c r="K210" s="664"/>
      <c r="L210" s="231"/>
      <c r="M210" s="73"/>
      <c r="N210" s="73"/>
      <c r="O210" s="41"/>
      <c r="P210" s="41"/>
      <c r="Q210" s="73"/>
      <c r="R210" s="73"/>
      <c r="S210" s="73"/>
      <c r="T210" s="73"/>
      <c r="U210" s="73"/>
      <c r="V210" s="73"/>
      <c r="W210" s="73"/>
      <c r="X210" s="73"/>
      <c r="Y210" s="73"/>
      <c r="Z210" s="73"/>
      <c r="AA210" s="73"/>
      <c r="AB210" s="73"/>
    </row>
    <row r="211" spans="1:28" ht="15.75" customHeight="1" x14ac:dyDescent="0.35">
      <c r="A211" s="41"/>
      <c r="B211" s="73"/>
      <c r="C211" s="231"/>
      <c r="D211" s="73"/>
      <c r="E211" s="73"/>
      <c r="F211" s="73"/>
      <c r="G211" s="73"/>
      <c r="H211" s="413"/>
      <c r="I211" s="328"/>
      <c r="J211" s="328"/>
      <c r="K211" s="664"/>
      <c r="L211" s="231"/>
      <c r="M211" s="73"/>
      <c r="N211" s="73"/>
      <c r="O211" s="41"/>
      <c r="P211" s="41"/>
      <c r="Q211" s="73"/>
      <c r="R211" s="73"/>
      <c r="S211" s="73"/>
      <c r="T211" s="73"/>
      <c r="U211" s="73"/>
      <c r="V211" s="73"/>
      <c r="W211" s="73"/>
      <c r="X211" s="73"/>
      <c r="Y211" s="73"/>
      <c r="Z211" s="73"/>
      <c r="AA211" s="73"/>
      <c r="AB211" s="73"/>
    </row>
    <row r="212" spans="1:28" ht="15.75" customHeight="1" x14ac:dyDescent="0.35">
      <c r="A212" s="41"/>
      <c r="B212" s="73"/>
      <c r="C212" s="231"/>
      <c r="D212" s="73"/>
      <c r="E212" s="73"/>
      <c r="F212" s="73"/>
      <c r="G212" s="73"/>
      <c r="H212" s="413"/>
      <c r="I212" s="328"/>
      <c r="J212" s="328"/>
      <c r="K212" s="664"/>
      <c r="L212" s="231"/>
      <c r="M212" s="73"/>
      <c r="N212" s="73"/>
      <c r="O212" s="41"/>
      <c r="P212" s="41"/>
      <c r="Q212" s="73"/>
      <c r="R212" s="73"/>
      <c r="S212" s="73"/>
      <c r="T212" s="73"/>
      <c r="U212" s="73"/>
      <c r="V212" s="73"/>
      <c r="W212" s="73"/>
      <c r="X212" s="73"/>
      <c r="Y212" s="73"/>
      <c r="Z212" s="73"/>
      <c r="AA212" s="73"/>
      <c r="AB212" s="73"/>
    </row>
    <row r="213" spans="1:28" ht="15.75" customHeight="1" x14ac:dyDescent="0.35">
      <c r="A213" s="41"/>
      <c r="B213" s="73"/>
      <c r="C213" s="231"/>
      <c r="D213" s="73"/>
      <c r="E213" s="73"/>
      <c r="F213" s="73"/>
      <c r="G213" s="73"/>
      <c r="H213" s="413"/>
      <c r="I213" s="328"/>
      <c r="J213" s="328"/>
      <c r="K213" s="664"/>
      <c r="L213" s="231"/>
      <c r="M213" s="73"/>
      <c r="N213" s="73"/>
      <c r="O213" s="41"/>
      <c r="P213" s="41"/>
      <c r="Q213" s="73"/>
      <c r="R213" s="73"/>
      <c r="S213" s="73"/>
      <c r="T213" s="73"/>
      <c r="U213" s="73"/>
      <c r="V213" s="73"/>
      <c r="W213" s="73"/>
      <c r="X213" s="73"/>
      <c r="Y213" s="73"/>
      <c r="Z213" s="73"/>
      <c r="AA213" s="73"/>
      <c r="AB213" s="73"/>
    </row>
    <row r="214" spans="1:28" ht="15.75" customHeight="1" x14ac:dyDescent="0.35">
      <c r="A214" s="41"/>
      <c r="B214" s="73"/>
      <c r="C214" s="231"/>
      <c r="D214" s="73"/>
      <c r="E214" s="73"/>
      <c r="F214" s="73"/>
      <c r="G214" s="73"/>
      <c r="H214" s="413"/>
      <c r="I214" s="328"/>
      <c r="J214" s="328"/>
      <c r="K214" s="664"/>
      <c r="L214" s="231"/>
      <c r="M214" s="73"/>
      <c r="N214" s="73"/>
      <c r="O214" s="41"/>
      <c r="P214" s="41"/>
      <c r="Q214" s="73"/>
      <c r="R214" s="73"/>
      <c r="S214" s="73"/>
      <c r="T214" s="73"/>
      <c r="U214" s="73"/>
      <c r="V214" s="73"/>
      <c r="W214" s="73"/>
      <c r="X214" s="73"/>
      <c r="Y214" s="73"/>
      <c r="Z214" s="73"/>
      <c r="AA214" s="73"/>
      <c r="AB214" s="73"/>
    </row>
    <row r="215" spans="1:28" ht="15.75" customHeight="1" x14ac:dyDescent="0.35">
      <c r="A215" s="41"/>
      <c r="B215" s="73"/>
      <c r="C215" s="231"/>
      <c r="D215" s="73"/>
      <c r="E215" s="73"/>
      <c r="F215" s="73"/>
      <c r="G215" s="73"/>
      <c r="H215" s="413"/>
      <c r="I215" s="328"/>
      <c r="J215" s="328"/>
      <c r="K215" s="664"/>
      <c r="L215" s="231"/>
      <c r="M215" s="73"/>
      <c r="N215" s="73"/>
      <c r="O215" s="41"/>
      <c r="P215" s="41"/>
      <c r="Q215" s="73"/>
      <c r="R215" s="73"/>
      <c r="S215" s="73"/>
      <c r="T215" s="73"/>
      <c r="U215" s="73"/>
      <c r="V215" s="73"/>
      <c r="W215" s="73"/>
      <c r="X215" s="73"/>
      <c r="Y215" s="73"/>
      <c r="Z215" s="73"/>
      <c r="AA215" s="73"/>
      <c r="AB215" s="73"/>
    </row>
    <row r="216" spans="1:28" ht="15.75" customHeight="1" x14ac:dyDescent="0.35">
      <c r="A216" s="41"/>
      <c r="B216" s="73"/>
      <c r="C216" s="231"/>
      <c r="D216" s="73"/>
      <c r="E216" s="73"/>
      <c r="F216" s="73"/>
      <c r="G216" s="73"/>
      <c r="H216" s="413"/>
      <c r="I216" s="328"/>
      <c r="J216" s="328"/>
      <c r="K216" s="664"/>
      <c r="L216" s="231"/>
      <c r="M216" s="73"/>
      <c r="N216" s="73"/>
      <c r="O216" s="41"/>
      <c r="P216" s="41"/>
      <c r="Q216" s="73"/>
      <c r="R216" s="73"/>
      <c r="S216" s="73"/>
      <c r="T216" s="73"/>
      <c r="U216" s="73"/>
      <c r="V216" s="73"/>
      <c r="W216" s="73"/>
      <c r="X216" s="73"/>
      <c r="Y216" s="73"/>
      <c r="Z216" s="73"/>
      <c r="AA216" s="73"/>
      <c r="AB216" s="73"/>
    </row>
    <row r="217" spans="1:28" ht="15.75" customHeight="1" x14ac:dyDescent="0.35">
      <c r="A217" s="41"/>
      <c r="B217" s="73"/>
      <c r="C217" s="231"/>
      <c r="D217" s="73"/>
      <c r="E217" s="73"/>
      <c r="F217" s="73"/>
      <c r="G217" s="73"/>
      <c r="H217" s="413"/>
      <c r="I217" s="328"/>
      <c r="J217" s="328"/>
      <c r="K217" s="664"/>
      <c r="L217" s="231"/>
      <c r="M217" s="73"/>
      <c r="N217" s="73"/>
      <c r="O217" s="41"/>
      <c r="P217" s="41"/>
      <c r="Q217" s="73"/>
      <c r="R217" s="73"/>
      <c r="S217" s="73"/>
      <c r="T217" s="73"/>
      <c r="U217" s="73"/>
      <c r="V217" s="73"/>
      <c r="W217" s="73"/>
      <c r="X217" s="73"/>
      <c r="Y217" s="73"/>
      <c r="Z217" s="73"/>
      <c r="AA217" s="73"/>
      <c r="AB217" s="73"/>
    </row>
    <row r="218" spans="1:28" ht="15.75" customHeight="1" x14ac:dyDescent="0.35">
      <c r="A218" s="41"/>
      <c r="B218" s="73"/>
      <c r="C218" s="231"/>
      <c r="D218" s="73"/>
      <c r="E218" s="73"/>
      <c r="F218" s="73"/>
      <c r="G218" s="73"/>
      <c r="H218" s="413"/>
      <c r="I218" s="328"/>
      <c r="J218" s="328"/>
      <c r="K218" s="664"/>
      <c r="L218" s="231"/>
      <c r="M218" s="73"/>
      <c r="N218" s="73"/>
      <c r="O218" s="41"/>
      <c r="P218" s="41"/>
      <c r="Q218" s="73"/>
      <c r="R218" s="73"/>
      <c r="S218" s="73"/>
      <c r="T218" s="73"/>
      <c r="U218" s="73"/>
      <c r="V218" s="73"/>
      <c r="W218" s="73"/>
      <c r="X218" s="73"/>
      <c r="Y218" s="73"/>
      <c r="Z218" s="73"/>
      <c r="AA218" s="73"/>
      <c r="AB218" s="73"/>
    </row>
    <row r="219" spans="1:28" ht="15.75" customHeight="1" x14ac:dyDescent="0.35">
      <c r="A219" s="41"/>
      <c r="B219" s="73"/>
      <c r="C219" s="231"/>
      <c r="D219" s="73"/>
      <c r="E219" s="73"/>
      <c r="F219" s="73"/>
      <c r="G219" s="73"/>
      <c r="H219" s="413"/>
      <c r="I219" s="328"/>
      <c r="J219" s="328"/>
      <c r="K219" s="664"/>
      <c r="L219" s="231"/>
      <c r="M219" s="73"/>
      <c r="N219" s="73"/>
      <c r="O219" s="41"/>
      <c r="P219" s="41"/>
      <c r="Q219" s="73"/>
      <c r="R219" s="73"/>
      <c r="S219" s="73"/>
      <c r="T219" s="73"/>
      <c r="U219" s="73"/>
      <c r="V219" s="73"/>
      <c r="W219" s="73"/>
      <c r="X219" s="73"/>
      <c r="Y219" s="73"/>
      <c r="Z219" s="73"/>
      <c r="AA219" s="73"/>
      <c r="AB219" s="73"/>
    </row>
    <row r="220" spans="1:28" ht="15.75" customHeight="1" x14ac:dyDescent="0.35">
      <c r="A220" s="41"/>
      <c r="B220" s="73"/>
      <c r="C220" s="231"/>
      <c r="D220" s="73"/>
      <c r="E220" s="73"/>
      <c r="F220" s="73"/>
      <c r="G220" s="73"/>
      <c r="H220" s="413"/>
      <c r="I220" s="328"/>
      <c r="J220" s="328"/>
      <c r="K220" s="664"/>
      <c r="L220" s="231"/>
      <c r="M220" s="73"/>
      <c r="N220" s="73"/>
      <c r="O220" s="41"/>
      <c r="P220" s="41"/>
      <c r="Q220" s="73"/>
      <c r="R220" s="73"/>
      <c r="S220" s="73"/>
      <c r="T220" s="73"/>
      <c r="U220" s="73"/>
      <c r="V220" s="73"/>
      <c r="W220" s="73"/>
      <c r="X220" s="73"/>
      <c r="Y220" s="73"/>
      <c r="Z220" s="73"/>
      <c r="AA220" s="73"/>
      <c r="AB220" s="73"/>
    </row>
    <row r="221" spans="1:28" ht="15.75" customHeight="1" x14ac:dyDescent="0.35">
      <c r="A221" s="41"/>
      <c r="B221" s="73"/>
      <c r="C221" s="231"/>
      <c r="D221" s="73"/>
      <c r="E221" s="73"/>
      <c r="F221" s="73"/>
      <c r="G221" s="73"/>
      <c r="H221" s="413"/>
      <c r="I221" s="328"/>
      <c r="J221" s="328"/>
      <c r="K221" s="664"/>
      <c r="L221" s="231"/>
      <c r="M221" s="73"/>
      <c r="N221" s="73"/>
      <c r="O221" s="41"/>
      <c r="P221" s="41"/>
      <c r="Q221" s="73"/>
      <c r="R221" s="73"/>
      <c r="S221" s="73"/>
      <c r="T221" s="73"/>
      <c r="U221" s="73"/>
      <c r="V221" s="73"/>
      <c r="W221" s="73"/>
      <c r="X221" s="73"/>
      <c r="Y221" s="73"/>
      <c r="Z221" s="73"/>
      <c r="AA221" s="73"/>
      <c r="AB221" s="73"/>
    </row>
    <row r="222" spans="1:28" ht="15.75" customHeight="1" x14ac:dyDescent="0.35">
      <c r="A222" s="41"/>
      <c r="B222" s="73"/>
      <c r="C222" s="231"/>
      <c r="D222" s="73"/>
      <c r="E222" s="73"/>
      <c r="F222" s="73"/>
      <c r="G222" s="73"/>
      <c r="H222" s="413"/>
      <c r="I222" s="328"/>
      <c r="J222" s="328"/>
      <c r="K222" s="664"/>
      <c r="L222" s="231"/>
      <c r="M222" s="73"/>
      <c r="N222" s="73"/>
      <c r="O222" s="41"/>
      <c r="P222" s="41"/>
      <c r="Q222" s="73"/>
      <c r="R222" s="73"/>
      <c r="S222" s="73"/>
      <c r="T222" s="73"/>
      <c r="U222" s="73"/>
      <c r="V222" s="73"/>
      <c r="W222" s="73"/>
      <c r="X222" s="73"/>
      <c r="Y222" s="73"/>
      <c r="Z222" s="73"/>
      <c r="AA222" s="73"/>
      <c r="AB222" s="73"/>
    </row>
    <row r="223" spans="1:28" ht="15.75" customHeight="1" x14ac:dyDescent="0.35">
      <c r="A223" s="41"/>
      <c r="B223" s="73"/>
      <c r="C223" s="231"/>
      <c r="D223" s="73"/>
      <c r="E223" s="73"/>
      <c r="F223" s="73"/>
      <c r="G223" s="73"/>
      <c r="H223" s="413"/>
      <c r="I223" s="328"/>
      <c r="J223" s="328"/>
      <c r="K223" s="664"/>
      <c r="L223" s="231"/>
      <c r="M223" s="73"/>
      <c r="N223" s="73"/>
      <c r="O223" s="41"/>
      <c r="P223" s="41"/>
      <c r="Q223" s="73"/>
      <c r="R223" s="73"/>
      <c r="S223" s="73"/>
      <c r="T223" s="73"/>
      <c r="U223" s="73"/>
      <c r="V223" s="73"/>
      <c r="W223" s="73"/>
      <c r="X223" s="73"/>
      <c r="Y223" s="73"/>
      <c r="Z223" s="73"/>
      <c r="AA223" s="73"/>
      <c r="AB223" s="73"/>
    </row>
    <row r="224" spans="1:28" ht="15.75" customHeight="1" x14ac:dyDescent="0.35">
      <c r="A224" s="41"/>
      <c r="B224" s="73"/>
      <c r="C224" s="231"/>
      <c r="D224" s="73"/>
      <c r="E224" s="73"/>
      <c r="F224" s="73"/>
      <c r="G224" s="73"/>
      <c r="H224" s="413"/>
      <c r="I224" s="328"/>
      <c r="J224" s="328"/>
      <c r="K224" s="664"/>
      <c r="L224" s="231"/>
      <c r="M224" s="73"/>
      <c r="N224" s="73"/>
      <c r="O224" s="41"/>
      <c r="P224" s="41"/>
      <c r="Q224" s="73"/>
      <c r="R224" s="73"/>
      <c r="S224" s="73"/>
      <c r="T224" s="73"/>
      <c r="U224" s="73"/>
      <c r="V224" s="73"/>
      <c r="W224" s="73"/>
      <c r="X224" s="73"/>
      <c r="Y224" s="73"/>
      <c r="Z224" s="73"/>
      <c r="AA224" s="73"/>
      <c r="AB224" s="73"/>
    </row>
    <row r="225" spans="1:28" ht="15.75" customHeight="1" x14ac:dyDescent="0.35">
      <c r="A225" s="41"/>
      <c r="B225" s="73"/>
      <c r="C225" s="231"/>
      <c r="D225" s="73"/>
      <c r="E225" s="73"/>
      <c r="F225" s="73"/>
      <c r="G225" s="73"/>
      <c r="H225" s="413"/>
      <c r="I225" s="328"/>
      <c r="J225" s="328"/>
      <c r="K225" s="664"/>
      <c r="L225" s="231"/>
      <c r="M225" s="73"/>
      <c r="N225" s="73"/>
      <c r="O225" s="41"/>
      <c r="P225" s="41"/>
      <c r="Q225" s="73"/>
      <c r="R225" s="73"/>
      <c r="S225" s="73"/>
      <c r="T225" s="73"/>
      <c r="U225" s="73"/>
      <c r="V225" s="73"/>
      <c r="W225" s="73"/>
      <c r="X225" s="73"/>
      <c r="Y225" s="73"/>
      <c r="Z225" s="73"/>
      <c r="AA225" s="73"/>
      <c r="AB225" s="73"/>
    </row>
    <row r="226" spans="1:28" ht="15.75" customHeight="1" x14ac:dyDescent="0.35">
      <c r="A226" s="41"/>
      <c r="B226" s="73"/>
      <c r="C226" s="231"/>
      <c r="D226" s="73"/>
      <c r="E226" s="73"/>
      <c r="F226" s="73"/>
      <c r="G226" s="73"/>
      <c r="H226" s="413"/>
      <c r="I226" s="328"/>
      <c r="J226" s="328"/>
      <c r="K226" s="664"/>
      <c r="L226" s="231"/>
      <c r="M226" s="73"/>
      <c r="N226" s="73"/>
      <c r="O226" s="41"/>
      <c r="P226" s="41"/>
      <c r="Q226" s="73"/>
      <c r="R226" s="73"/>
      <c r="S226" s="73"/>
      <c r="T226" s="73"/>
      <c r="U226" s="73"/>
      <c r="V226" s="73"/>
      <c r="W226" s="73"/>
      <c r="X226" s="73"/>
      <c r="Y226" s="73"/>
      <c r="Z226" s="73"/>
      <c r="AA226" s="73"/>
      <c r="AB226" s="73"/>
    </row>
    <row r="227" spans="1:28" ht="15.75" customHeight="1" x14ac:dyDescent="0.35">
      <c r="A227" s="41"/>
      <c r="B227" s="73"/>
      <c r="C227" s="231"/>
      <c r="D227" s="73"/>
      <c r="E227" s="73"/>
      <c r="F227" s="73"/>
      <c r="G227" s="73"/>
      <c r="H227" s="413"/>
      <c r="I227" s="328"/>
      <c r="J227" s="328"/>
      <c r="K227" s="664"/>
      <c r="L227" s="231"/>
      <c r="M227" s="73"/>
      <c r="N227" s="73"/>
      <c r="O227" s="41"/>
      <c r="P227" s="41"/>
      <c r="Q227" s="73"/>
      <c r="R227" s="73"/>
      <c r="S227" s="73"/>
      <c r="T227" s="73"/>
      <c r="U227" s="73"/>
      <c r="V227" s="73"/>
      <c r="W227" s="73"/>
      <c r="X227" s="73"/>
      <c r="Y227" s="73"/>
      <c r="Z227" s="73"/>
      <c r="AA227" s="73"/>
      <c r="AB227" s="73"/>
    </row>
    <row r="228" spans="1:28" ht="15.75" customHeight="1" x14ac:dyDescent="0.35">
      <c r="A228" s="41"/>
      <c r="B228" s="73"/>
      <c r="C228" s="231"/>
      <c r="D228" s="73"/>
      <c r="E228" s="73"/>
      <c r="F228" s="73"/>
      <c r="G228" s="73"/>
      <c r="H228" s="413"/>
      <c r="I228" s="328"/>
      <c r="J228" s="328"/>
      <c r="K228" s="664"/>
      <c r="L228" s="231"/>
      <c r="M228" s="73"/>
      <c r="N228" s="73"/>
      <c r="O228" s="41"/>
      <c r="P228" s="41"/>
      <c r="Q228" s="73"/>
      <c r="R228" s="73"/>
      <c r="S228" s="73"/>
      <c r="T228" s="73"/>
      <c r="U228" s="73"/>
      <c r="V228" s="73"/>
      <c r="W228" s="73"/>
      <c r="X228" s="73"/>
      <c r="Y228" s="73"/>
      <c r="Z228" s="73"/>
      <c r="AA228" s="73"/>
      <c r="AB228" s="73"/>
    </row>
    <row r="229" spans="1:28" ht="15.75" customHeight="1" x14ac:dyDescent="0.35">
      <c r="A229" s="41"/>
      <c r="B229" s="73"/>
      <c r="C229" s="231"/>
      <c r="D229" s="73"/>
      <c r="E229" s="73"/>
      <c r="F229" s="73"/>
      <c r="G229" s="73"/>
      <c r="H229" s="413"/>
      <c r="I229" s="328"/>
      <c r="J229" s="328"/>
      <c r="K229" s="664"/>
      <c r="L229" s="231"/>
      <c r="M229" s="73"/>
      <c r="N229" s="73"/>
      <c r="O229" s="41"/>
      <c r="P229" s="41"/>
      <c r="Q229" s="73"/>
      <c r="R229" s="73"/>
      <c r="S229" s="73"/>
      <c r="T229" s="73"/>
      <c r="U229" s="73"/>
      <c r="V229" s="73"/>
      <c r="W229" s="73"/>
      <c r="X229" s="73"/>
      <c r="Y229" s="73"/>
      <c r="Z229" s="73"/>
      <c r="AA229" s="73"/>
      <c r="AB229" s="73"/>
    </row>
    <row r="230" spans="1:28" ht="15.75" customHeight="1" x14ac:dyDescent="0.35">
      <c r="A230" s="41"/>
      <c r="B230" s="73"/>
      <c r="C230" s="231"/>
      <c r="D230" s="73"/>
      <c r="E230" s="73"/>
      <c r="F230" s="73"/>
      <c r="G230" s="73"/>
      <c r="H230" s="413"/>
      <c r="I230" s="328"/>
      <c r="J230" s="328"/>
      <c r="K230" s="664"/>
      <c r="L230" s="231"/>
      <c r="M230" s="73"/>
      <c r="N230" s="73"/>
      <c r="O230" s="41"/>
      <c r="P230" s="41"/>
      <c r="Q230" s="73"/>
      <c r="R230" s="73"/>
      <c r="S230" s="73"/>
      <c r="T230" s="73"/>
      <c r="U230" s="73"/>
      <c r="V230" s="73"/>
      <c r="W230" s="73"/>
      <c r="X230" s="73"/>
      <c r="Y230" s="73"/>
      <c r="Z230" s="73"/>
      <c r="AA230" s="73"/>
      <c r="AB230" s="73"/>
    </row>
    <row r="231" spans="1:28" ht="15.75" customHeight="1" x14ac:dyDescent="0.35">
      <c r="A231" s="41"/>
      <c r="B231" s="73"/>
      <c r="C231" s="231"/>
      <c r="D231" s="73"/>
      <c r="E231" s="73"/>
      <c r="F231" s="73"/>
      <c r="G231" s="73"/>
      <c r="H231" s="413"/>
      <c r="I231" s="328"/>
      <c r="J231" s="328"/>
      <c r="K231" s="664"/>
      <c r="L231" s="231"/>
      <c r="M231" s="73"/>
      <c r="N231" s="73"/>
      <c r="O231" s="41"/>
      <c r="P231" s="41"/>
      <c r="Q231" s="73"/>
      <c r="R231" s="73"/>
      <c r="S231" s="73"/>
      <c r="T231" s="73"/>
      <c r="U231" s="73"/>
      <c r="V231" s="73"/>
      <c r="W231" s="73"/>
      <c r="X231" s="73"/>
      <c r="Y231" s="73"/>
      <c r="Z231" s="73"/>
      <c r="AA231" s="73"/>
      <c r="AB231" s="73"/>
    </row>
    <row r="232" spans="1:28" ht="15.75" customHeight="1" x14ac:dyDescent="0.35">
      <c r="A232" s="41"/>
      <c r="B232" s="73"/>
      <c r="C232" s="231"/>
      <c r="D232" s="73"/>
      <c r="E232" s="73"/>
      <c r="F232" s="73"/>
      <c r="G232" s="73"/>
      <c r="H232" s="413"/>
      <c r="I232" s="328"/>
      <c r="J232" s="328"/>
      <c r="K232" s="664"/>
      <c r="L232" s="231"/>
      <c r="M232" s="73"/>
      <c r="N232" s="73"/>
      <c r="O232" s="41"/>
      <c r="P232" s="41"/>
      <c r="Q232" s="73"/>
      <c r="R232" s="73"/>
      <c r="S232" s="73"/>
      <c r="T232" s="73"/>
      <c r="U232" s="73"/>
      <c r="V232" s="73"/>
      <c r="W232" s="73"/>
      <c r="X232" s="73"/>
      <c r="Y232" s="73"/>
      <c r="Z232" s="73"/>
      <c r="AA232" s="73"/>
      <c r="AB232" s="73"/>
    </row>
    <row r="233" spans="1:28" ht="15.75" customHeight="1" x14ac:dyDescent="0.35">
      <c r="A233" s="41"/>
      <c r="B233" s="73"/>
      <c r="C233" s="231"/>
      <c r="D233" s="73"/>
      <c r="E233" s="73"/>
      <c r="F233" s="73"/>
      <c r="G233" s="73"/>
      <c r="H233" s="413"/>
      <c r="I233" s="328"/>
      <c r="J233" s="328"/>
      <c r="K233" s="664"/>
      <c r="L233" s="231"/>
      <c r="M233" s="73"/>
      <c r="N233" s="73"/>
      <c r="O233" s="41"/>
      <c r="P233" s="41"/>
      <c r="Q233" s="73"/>
      <c r="R233" s="73"/>
      <c r="S233" s="73"/>
      <c r="T233" s="73"/>
      <c r="U233" s="73"/>
      <c r="V233" s="73"/>
      <c r="W233" s="73"/>
      <c r="X233" s="73"/>
      <c r="Y233" s="73"/>
      <c r="Z233" s="73"/>
      <c r="AA233" s="73"/>
      <c r="AB233" s="73"/>
    </row>
    <row r="234" spans="1:28" ht="15.75" customHeight="1" x14ac:dyDescent="0.35">
      <c r="A234" s="41"/>
      <c r="B234" s="73"/>
      <c r="C234" s="231"/>
      <c r="D234" s="73"/>
      <c r="E234" s="73"/>
      <c r="F234" s="73"/>
      <c r="G234" s="73"/>
      <c r="H234" s="413"/>
      <c r="I234" s="328"/>
      <c r="J234" s="328"/>
      <c r="K234" s="664"/>
      <c r="L234" s="231"/>
      <c r="M234" s="73"/>
      <c r="N234" s="73"/>
      <c r="O234" s="41"/>
      <c r="P234" s="41"/>
      <c r="Q234" s="73"/>
      <c r="R234" s="73"/>
      <c r="S234" s="73"/>
      <c r="T234" s="73"/>
      <c r="U234" s="73"/>
      <c r="V234" s="73"/>
      <c r="W234" s="73"/>
      <c r="X234" s="73"/>
      <c r="Y234" s="73"/>
      <c r="Z234" s="73"/>
      <c r="AA234" s="73"/>
      <c r="AB234" s="73"/>
    </row>
    <row r="235" spans="1:28" ht="15.75" customHeight="1" x14ac:dyDescent="0.35">
      <c r="A235" s="41"/>
      <c r="B235" s="73"/>
      <c r="C235" s="231"/>
      <c r="D235" s="73"/>
      <c r="E235" s="73"/>
      <c r="F235" s="73"/>
      <c r="G235" s="73"/>
      <c r="H235" s="413"/>
      <c r="I235" s="328"/>
      <c r="J235" s="328"/>
      <c r="K235" s="664"/>
      <c r="L235" s="231"/>
      <c r="M235" s="73"/>
      <c r="N235" s="73"/>
      <c r="O235" s="41"/>
      <c r="P235" s="41"/>
      <c r="Q235" s="73"/>
      <c r="R235" s="73"/>
      <c r="S235" s="73"/>
      <c r="T235" s="73"/>
      <c r="U235" s="73"/>
      <c r="V235" s="73"/>
      <c r="W235" s="73"/>
      <c r="X235" s="73"/>
      <c r="Y235" s="73"/>
      <c r="Z235" s="73"/>
      <c r="AA235" s="73"/>
      <c r="AB235" s="73"/>
    </row>
    <row r="236" spans="1:28" ht="15.75" customHeight="1" x14ac:dyDescent="0.35">
      <c r="A236" s="41"/>
      <c r="B236" s="73"/>
      <c r="C236" s="231"/>
      <c r="D236" s="73"/>
      <c r="E236" s="73"/>
      <c r="F236" s="73"/>
      <c r="G236" s="73"/>
      <c r="H236" s="413"/>
      <c r="I236" s="328"/>
      <c r="J236" s="328"/>
      <c r="K236" s="664"/>
      <c r="L236" s="231"/>
      <c r="M236" s="73"/>
      <c r="N236" s="73"/>
      <c r="O236" s="41"/>
      <c r="P236" s="41"/>
      <c r="Q236" s="73"/>
      <c r="R236" s="73"/>
      <c r="S236" s="73"/>
      <c r="T236" s="73"/>
      <c r="U236" s="73"/>
      <c r="V236" s="73"/>
      <c r="W236" s="73"/>
      <c r="X236" s="73"/>
      <c r="Y236" s="73"/>
      <c r="Z236" s="73"/>
      <c r="AA236" s="73"/>
      <c r="AB236" s="73"/>
    </row>
    <row r="237" spans="1:28" ht="15.75" customHeight="1" x14ac:dyDescent="0.35">
      <c r="A237" s="41"/>
      <c r="B237" s="73"/>
      <c r="C237" s="231"/>
      <c r="D237" s="73"/>
      <c r="E237" s="73"/>
      <c r="F237" s="73"/>
      <c r="G237" s="73"/>
      <c r="H237" s="413"/>
      <c r="I237" s="328"/>
      <c r="J237" s="328"/>
      <c r="K237" s="664"/>
      <c r="L237" s="231"/>
      <c r="M237" s="73"/>
      <c r="N237" s="73"/>
      <c r="O237" s="41"/>
      <c r="P237" s="41"/>
      <c r="Q237" s="73"/>
      <c r="R237" s="73"/>
      <c r="S237" s="73"/>
      <c r="T237" s="73"/>
      <c r="U237" s="73"/>
      <c r="V237" s="73"/>
      <c r="W237" s="73"/>
      <c r="X237" s="73"/>
      <c r="Y237" s="73"/>
      <c r="Z237" s="73"/>
      <c r="AA237" s="73"/>
      <c r="AB237" s="73"/>
    </row>
    <row r="238" spans="1:28" ht="15.75" customHeight="1" x14ac:dyDescent="0.35">
      <c r="A238" s="41"/>
      <c r="B238" s="73"/>
      <c r="C238" s="231"/>
      <c r="D238" s="73"/>
      <c r="E238" s="73"/>
      <c r="F238" s="73"/>
      <c r="G238" s="73"/>
      <c r="H238" s="413"/>
      <c r="I238" s="328"/>
      <c r="J238" s="328"/>
      <c r="K238" s="664"/>
      <c r="L238" s="231"/>
      <c r="M238" s="73"/>
      <c r="N238" s="73"/>
      <c r="O238" s="41"/>
      <c r="P238" s="41"/>
      <c r="Q238" s="73"/>
      <c r="R238" s="73"/>
      <c r="S238" s="73"/>
      <c r="T238" s="73"/>
      <c r="U238" s="73"/>
      <c r="V238" s="73"/>
      <c r="W238" s="73"/>
      <c r="X238" s="73"/>
      <c r="Y238" s="73"/>
      <c r="Z238" s="73"/>
      <c r="AA238" s="73"/>
      <c r="AB238" s="73"/>
    </row>
    <row r="239" spans="1:28" ht="15.75" customHeight="1" x14ac:dyDescent="0.35">
      <c r="A239" s="41"/>
      <c r="B239" s="73"/>
      <c r="C239" s="231"/>
      <c r="D239" s="73"/>
      <c r="E239" s="73"/>
      <c r="F239" s="73"/>
      <c r="G239" s="73"/>
      <c r="H239" s="413"/>
      <c r="I239" s="328"/>
      <c r="J239" s="328"/>
      <c r="K239" s="664"/>
      <c r="L239" s="231"/>
      <c r="M239" s="73"/>
      <c r="N239" s="73"/>
      <c r="O239" s="41"/>
      <c r="P239" s="41"/>
      <c r="Q239" s="73"/>
      <c r="R239" s="73"/>
      <c r="S239" s="73"/>
      <c r="T239" s="73"/>
      <c r="U239" s="73"/>
      <c r="V239" s="73"/>
      <c r="W239" s="73"/>
      <c r="X239" s="73"/>
      <c r="Y239" s="73"/>
      <c r="Z239" s="73"/>
      <c r="AA239" s="73"/>
      <c r="AB239" s="73"/>
    </row>
    <row r="240" spans="1:28" ht="15.75" customHeight="1" x14ac:dyDescent="0.35">
      <c r="A240" s="41"/>
      <c r="B240" s="73"/>
      <c r="C240" s="231"/>
      <c r="D240" s="73"/>
      <c r="E240" s="73"/>
      <c r="F240" s="73"/>
      <c r="G240" s="73"/>
      <c r="H240" s="413"/>
      <c r="I240" s="328"/>
      <c r="J240" s="328"/>
      <c r="K240" s="664"/>
      <c r="L240" s="231"/>
      <c r="M240" s="73"/>
      <c r="N240" s="73"/>
      <c r="O240" s="41"/>
      <c r="P240" s="41"/>
      <c r="Q240" s="73"/>
      <c r="R240" s="73"/>
      <c r="S240" s="73"/>
      <c r="T240" s="73"/>
      <c r="U240" s="73"/>
      <c r="V240" s="73"/>
      <c r="W240" s="73"/>
      <c r="X240" s="73"/>
      <c r="Y240" s="73"/>
      <c r="Z240" s="73"/>
      <c r="AA240" s="73"/>
      <c r="AB240" s="73"/>
    </row>
    <row r="241" spans="1:28" ht="15.75" customHeight="1" x14ac:dyDescent="0.35">
      <c r="A241" s="41"/>
      <c r="B241" s="73"/>
      <c r="C241" s="231"/>
      <c r="D241" s="73"/>
      <c r="E241" s="73"/>
      <c r="F241" s="73"/>
      <c r="G241" s="73"/>
      <c r="H241" s="413"/>
      <c r="I241" s="328"/>
      <c r="J241" s="328"/>
      <c r="K241" s="664"/>
      <c r="L241" s="231"/>
      <c r="M241" s="73"/>
      <c r="N241" s="73"/>
      <c r="O241" s="41"/>
      <c r="P241" s="41"/>
      <c r="Q241" s="73"/>
      <c r="R241" s="73"/>
      <c r="S241" s="73"/>
      <c r="T241" s="73"/>
      <c r="U241" s="73"/>
      <c r="V241" s="73"/>
      <c r="W241" s="73"/>
      <c r="X241" s="73"/>
      <c r="Y241" s="73"/>
      <c r="Z241" s="73"/>
      <c r="AA241" s="73"/>
      <c r="AB241" s="73"/>
    </row>
    <row r="242" spans="1:28" ht="15.75" customHeight="1" x14ac:dyDescent="0.35">
      <c r="A242" s="41"/>
      <c r="B242" s="73"/>
      <c r="C242" s="231"/>
      <c r="D242" s="73"/>
      <c r="E242" s="73"/>
      <c r="F242" s="73"/>
      <c r="G242" s="73"/>
      <c r="H242" s="413"/>
      <c r="I242" s="328"/>
      <c r="J242" s="328"/>
      <c r="K242" s="664"/>
      <c r="L242" s="231"/>
      <c r="M242" s="73"/>
      <c r="N242" s="73"/>
      <c r="O242" s="41"/>
      <c r="P242" s="41"/>
      <c r="Q242" s="73"/>
      <c r="R242" s="73"/>
      <c r="S242" s="73"/>
      <c r="T242" s="73"/>
      <c r="U242" s="73"/>
      <c r="V242" s="73"/>
      <c r="W242" s="73"/>
      <c r="X242" s="73"/>
      <c r="Y242" s="73"/>
      <c r="Z242" s="73"/>
      <c r="AA242" s="73"/>
      <c r="AB242" s="73"/>
    </row>
    <row r="243" spans="1:28" ht="15.75" customHeight="1" x14ac:dyDescent="0.35">
      <c r="A243" s="41"/>
      <c r="B243" s="73"/>
      <c r="C243" s="231"/>
      <c r="D243" s="73"/>
      <c r="E243" s="73"/>
      <c r="F243" s="73"/>
      <c r="G243" s="73"/>
      <c r="H243" s="413"/>
      <c r="I243" s="328"/>
      <c r="J243" s="328"/>
      <c r="K243" s="664"/>
      <c r="L243" s="231"/>
      <c r="M243" s="73"/>
      <c r="N243" s="73"/>
      <c r="O243" s="41"/>
      <c r="P243" s="41"/>
      <c r="Q243" s="73"/>
      <c r="R243" s="73"/>
      <c r="S243" s="73"/>
      <c r="T243" s="73"/>
      <c r="U243" s="73"/>
      <c r="V243" s="73"/>
      <c r="W243" s="73"/>
      <c r="X243" s="73"/>
      <c r="Y243" s="73"/>
      <c r="Z243" s="73"/>
      <c r="AA243" s="73"/>
      <c r="AB243" s="73"/>
    </row>
    <row r="244" spans="1:28" ht="15.75" customHeight="1" x14ac:dyDescent="0.35">
      <c r="A244" s="41"/>
      <c r="B244" s="73"/>
      <c r="C244" s="231"/>
      <c r="D244" s="73"/>
      <c r="E244" s="73"/>
      <c r="F244" s="73"/>
      <c r="G244" s="73"/>
      <c r="H244" s="413"/>
      <c r="I244" s="328"/>
      <c r="J244" s="328"/>
      <c r="K244" s="664"/>
      <c r="L244" s="231"/>
      <c r="M244" s="73"/>
      <c r="N244" s="73"/>
      <c r="O244" s="41"/>
      <c r="P244" s="41"/>
      <c r="Q244" s="73"/>
      <c r="R244" s="73"/>
      <c r="S244" s="73"/>
      <c r="T244" s="73"/>
      <c r="U244" s="73"/>
      <c r="V244" s="73"/>
      <c r="W244" s="73"/>
      <c r="X244" s="73"/>
      <c r="Y244" s="73"/>
      <c r="Z244" s="73"/>
      <c r="AA244" s="73"/>
      <c r="AB244" s="73"/>
    </row>
    <row r="245" spans="1:28" ht="15.75" customHeight="1" x14ac:dyDescent="0.35">
      <c r="A245" s="41"/>
      <c r="B245" s="73"/>
      <c r="C245" s="231"/>
      <c r="D245" s="73"/>
      <c r="E245" s="73"/>
      <c r="F245" s="73"/>
      <c r="G245" s="73"/>
      <c r="H245" s="413"/>
      <c r="I245" s="328"/>
      <c r="J245" s="328"/>
      <c r="K245" s="664"/>
      <c r="L245" s="231"/>
      <c r="M245" s="73"/>
      <c r="N245" s="73"/>
      <c r="O245" s="41"/>
      <c r="P245" s="41"/>
      <c r="Q245" s="73"/>
      <c r="R245" s="73"/>
      <c r="S245" s="73"/>
      <c r="T245" s="73"/>
      <c r="U245" s="73"/>
      <c r="V245" s="73"/>
      <c r="W245" s="73"/>
      <c r="X245" s="73"/>
      <c r="Y245" s="73"/>
      <c r="Z245" s="73"/>
      <c r="AA245" s="73"/>
      <c r="AB245" s="73"/>
    </row>
    <row r="246" spans="1:28" ht="15.75" customHeight="1" x14ac:dyDescent="0.35">
      <c r="A246" s="41"/>
      <c r="B246" s="73"/>
      <c r="C246" s="231"/>
      <c r="D246" s="73"/>
      <c r="E246" s="73"/>
      <c r="F246" s="73"/>
      <c r="G246" s="73"/>
      <c r="H246" s="413"/>
      <c r="I246" s="328"/>
      <c r="J246" s="328"/>
      <c r="K246" s="664"/>
      <c r="L246" s="231"/>
      <c r="M246" s="73"/>
      <c r="N246" s="73"/>
      <c r="O246" s="41"/>
      <c r="P246" s="41"/>
      <c r="Q246" s="73"/>
      <c r="R246" s="73"/>
      <c r="S246" s="73"/>
      <c r="T246" s="73"/>
      <c r="U246" s="73"/>
      <c r="V246" s="73"/>
      <c r="W246" s="73"/>
      <c r="X246" s="73"/>
      <c r="Y246" s="73"/>
      <c r="Z246" s="73"/>
      <c r="AA246" s="73"/>
      <c r="AB246" s="73"/>
    </row>
    <row r="247" spans="1:28" ht="15.75" customHeight="1" x14ac:dyDescent="0.35">
      <c r="A247" s="41"/>
      <c r="B247" s="73"/>
      <c r="C247" s="231"/>
      <c r="D247" s="73"/>
      <c r="E247" s="73"/>
      <c r="F247" s="73"/>
      <c r="G247" s="73"/>
      <c r="H247" s="413"/>
      <c r="I247" s="328"/>
      <c r="J247" s="328"/>
      <c r="K247" s="664"/>
      <c r="L247" s="231"/>
      <c r="M247" s="73"/>
      <c r="N247" s="73"/>
      <c r="O247" s="41"/>
      <c r="P247" s="41"/>
      <c r="Q247" s="73"/>
      <c r="R247" s="73"/>
      <c r="S247" s="73"/>
      <c r="T247" s="73"/>
      <c r="U247" s="73"/>
      <c r="V247" s="73"/>
      <c r="W247" s="73"/>
      <c r="X247" s="73"/>
      <c r="Y247" s="73"/>
      <c r="Z247" s="73"/>
      <c r="AA247" s="73"/>
      <c r="AB247" s="73"/>
    </row>
    <row r="248" spans="1:28" ht="15.75" customHeight="1" x14ac:dyDescent="0.35">
      <c r="A248" s="41"/>
      <c r="B248" s="73"/>
      <c r="C248" s="231"/>
      <c r="D248" s="73"/>
      <c r="E248" s="73"/>
      <c r="F248" s="73"/>
      <c r="G248" s="73"/>
      <c r="H248" s="413"/>
      <c r="I248" s="328"/>
      <c r="J248" s="328"/>
      <c r="K248" s="664"/>
      <c r="L248" s="231"/>
      <c r="M248" s="73"/>
      <c r="N248" s="73"/>
      <c r="O248" s="41"/>
      <c r="P248" s="41"/>
      <c r="Q248" s="73"/>
      <c r="R248" s="73"/>
      <c r="S248" s="73"/>
      <c r="T248" s="73"/>
      <c r="U248" s="73"/>
      <c r="V248" s="73"/>
      <c r="W248" s="73"/>
      <c r="X248" s="73"/>
      <c r="Y248" s="73"/>
      <c r="Z248" s="73"/>
      <c r="AA248" s="73"/>
      <c r="AB248" s="73"/>
    </row>
    <row r="249" spans="1:28" ht="15.75" customHeight="1" x14ac:dyDescent="0.35">
      <c r="A249" s="41"/>
      <c r="B249" s="73"/>
      <c r="C249" s="231"/>
      <c r="D249" s="73"/>
      <c r="E249" s="73"/>
      <c r="F249" s="73"/>
      <c r="G249" s="73"/>
      <c r="H249" s="413"/>
      <c r="I249" s="328"/>
      <c r="J249" s="328"/>
      <c r="K249" s="664"/>
      <c r="L249" s="231"/>
      <c r="M249" s="73"/>
      <c r="N249" s="73"/>
      <c r="O249" s="41"/>
      <c r="P249" s="41"/>
      <c r="Q249" s="73"/>
      <c r="R249" s="73"/>
      <c r="S249" s="73"/>
      <c r="T249" s="73"/>
      <c r="U249" s="73"/>
      <c r="V249" s="73"/>
      <c r="W249" s="73"/>
      <c r="X249" s="73"/>
      <c r="Y249" s="73"/>
      <c r="Z249" s="73"/>
      <c r="AA249" s="73"/>
      <c r="AB249" s="73"/>
    </row>
    <row r="250" spans="1:28" ht="15.75" customHeight="1" x14ac:dyDescent="0.35">
      <c r="A250" s="41"/>
      <c r="B250" s="73"/>
      <c r="C250" s="231"/>
      <c r="D250" s="73"/>
      <c r="E250" s="73"/>
      <c r="F250" s="73"/>
      <c r="G250" s="73"/>
      <c r="H250" s="413"/>
      <c r="I250" s="328"/>
      <c r="J250" s="328"/>
      <c r="K250" s="664"/>
      <c r="L250" s="231"/>
      <c r="M250" s="73"/>
      <c r="N250" s="73"/>
      <c r="O250" s="41"/>
      <c r="P250" s="41"/>
      <c r="Q250" s="73"/>
      <c r="R250" s="73"/>
      <c r="S250" s="73"/>
      <c r="T250" s="73"/>
      <c r="U250" s="73"/>
      <c r="V250" s="73"/>
      <c r="W250" s="73"/>
      <c r="X250" s="73"/>
      <c r="Y250" s="73"/>
      <c r="Z250" s="73"/>
      <c r="AA250" s="73"/>
      <c r="AB250" s="73"/>
    </row>
    <row r="251" spans="1:28" ht="15.75" customHeight="1" x14ac:dyDescent="0.35">
      <c r="A251" s="41"/>
      <c r="B251" s="73"/>
      <c r="C251" s="231"/>
      <c r="D251" s="73"/>
      <c r="E251" s="73"/>
      <c r="F251" s="73"/>
      <c r="G251" s="73"/>
      <c r="H251" s="413"/>
      <c r="I251" s="328"/>
      <c r="J251" s="328"/>
      <c r="K251" s="664"/>
      <c r="L251" s="231"/>
      <c r="M251" s="73"/>
      <c r="N251" s="73"/>
      <c r="O251" s="41"/>
      <c r="P251" s="41"/>
      <c r="Q251" s="73"/>
      <c r="R251" s="73"/>
      <c r="S251" s="73"/>
      <c r="T251" s="73"/>
      <c r="U251" s="73"/>
      <c r="V251" s="73"/>
      <c r="W251" s="73"/>
      <c r="X251" s="73"/>
      <c r="Y251" s="73"/>
      <c r="Z251" s="73"/>
      <c r="AA251" s="73"/>
      <c r="AB251" s="73"/>
    </row>
    <row r="252" spans="1:28" ht="15.75" customHeight="1" x14ac:dyDescent="0.35">
      <c r="A252" s="41"/>
      <c r="B252" s="73"/>
      <c r="C252" s="231"/>
      <c r="D252" s="73"/>
      <c r="E252" s="73"/>
      <c r="F252" s="73"/>
      <c r="G252" s="73"/>
      <c r="H252" s="413"/>
      <c r="I252" s="328"/>
      <c r="J252" s="328"/>
      <c r="K252" s="664"/>
      <c r="L252" s="231"/>
      <c r="M252" s="73"/>
      <c r="N252" s="73"/>
      <c r="O252" s="41"/>
      <c r="P252" s="41"/>
      <c r="Q252" s="73"/>
      <c r="R252" s="73"/>
      <c r="S252" s="73"/>
      <c r="T252" s="73"/>
      <c r="U252" s="73"/>
      <c r="V252" s="73"/>
      <c r="W252" s="73"/>
      <c r="X252" s="73"/>
      <c r="Y252" s="73"/>
      <c r="Z252" s="73"/>
      <c r="AA252" s="73"/>
      <c r="AB252" s="73"/>
    </row>
    <row r="253" spans="1:28" ht="15.75" customHeight="1" x14ac:dyDescent="0.35">
      <c r="A253" s="41"/>
      <c r="B253" s="73"/>
      <c r="C253" s="231"/>
      <c r="D253" s="73"/>
      <c r="E253" s="73"/>
      <c r="F253" s="73"/>
      <c r="G253" s="73"/>
      <c r="H253" s="413"/>
      <c r="I253" s="328"/>
      <c r="J253" s="328"/>
      <c r="K253" s="664"/>
      <c r="L253" s="231"/>
      <c r="M253" s="73"/>
      <c r="N253" s="73"/>
      <c r="O253" s="41"/>
      <c r="P253" s="41"/>
      <c r="Q253" s="73"/>
      <c r="R253" s="73"/>
      <c r="S253" s="73"/>
      <c r="T253" s="73"/>
      <c r="U253" s="73"/>
      <c r="V253" s="73"/>
      <c r="W253" s="73"/>
      <c r="X253" s="73"/>
      <c r="Y253" s="73"/>
      <c r="Z253" s="73"/>
      <c r="AA253" s="73"/>
      <c r="AB253" s="73"/>
    </row>
    <row r="254" spans="1:28" ht="15.75" customHeight="1" x14ac:dyDescent="0.35">
      <c r="A254" s="41"/>
      <c r="B254" s="73"/>
      <c r="C254" s="231"/>
      <c r="D254" s="73"/>
      <c r="E254" s="73"/>
      <c r="F254" s="73"/>
      <c r="G254" s="73"/>
      <c r="H254" s="413"/>
      <c r="I254" s="328"/>
      <c r="J254" s="328"/>
      <c r="K254" s="664"/>
      <c r="L254" s="231"/>
      <c r="M254" s="73"/>
      <c r="N254" s="73"/>
      <c r="O254" s="41"/>
      <c r="P254" s="41"/>
      <c r="Q254" s="73"/>
      <c r="R254" s="73"/>
      <c r="S254" s="73"/>
      <c r="T254" s="73"/>
      <c r="U254" s="73"/>
      <c r="V254" s="73"/>
      <c r="W254" s="73"/>
      <c r="X254" s="73"/>
      <c r="Y254" s="73"/>
      <c r="Z254" s="73"/>
      <c r="AA254" s="73"/>
      <c r="AB254" s="73"/>
    </row>
    <row r="255" spans="1:28" ht="15.75" customHeight="1" x14ac:dyDescent="0.35">
      <c r="A255" s="41"/>
      <c r="B255" s="73"/>
      <c r="C255" s="231"/>
      <c r="D255" s="73"/>
      <c r="E255" s="73"/>
      <c r="F255" s="73"/>
      <c r="G255" s="73"/>
      <c r="H255" s="413"/>
      <c r="I255" s="328"/>
      <c r="J255" s="328"/>
      <c r="K255" s="664"/>
      <c r="L255" s="231"/>
      <c r="M255" s="73"/>
      <c r="N255" s="73"/>
      <c r="O255" s="41"/>
      <c r="P255" s="41"/>
      <c r="Q255" s="73"/>
      <c r="R255" s="73"/>
      <c r="S255" s="73"/>
      <c r="T255" s="73"/>
      <c r="U255" s="73"/>
      <c r="V255" s="73"/>
      <c r="W255" s="73"/>
      <c r="X255" s="73"/>
      <c r="Y255" s="73"/>
      <c r="Z255" s="73"/>
      <c r="AA255" s="73"/>
      <c r="AB255" s="73"/>
    </row>
    <row r="256" spans="1:28" ht="15.75" customHeight="1" x14ac:dyDescent="0.35">
      <c r="A256" s="41"/>
      <c r="B256" s="73"/>
      <c r="C256" s="231"/>
      <c r="D256" s="73"/>
      <c r="E256" s="73"/>
      <c r="F256" s="73"/>
      <c r="G256" s="73"/>
      <c r="H256" s="413"/>
      <c r="I256" s="328"/>
      <c r="J256" s="328"/>
      <c r="K256" s="664"/>
      <c r="L256" s="231"/>
      <c r="M256" s="73"/>
      <c r="N256" s="73"/>
      <c r="O256" s="41"/>
      <c r="P256" s="41"/>
      <c r="Q256" s="73"/>
      <c r="R256" s="73"/>
      <c r="S256" s="73"/>
      <c r="T256" s="73"/>
      <c r="U256" s="73"/>
      <c r="V256" s="73"/>
      <c r="W256" s="73"/>
      <c r="X256" s="73"/>
      <c r="Y256" s="73"/>
      <c r="Z256" s="73"/>
      <c r="AA256" s="73"/>
      <c r="AB256" s="73"/>
    </row>
    <row r="257" spans="1:28" ht="15.75" customHeight="1" x14ac:dyDescent="0.35">
      <c r="A257" s="41"/>
      <c r="B257" s="73"/>
      <c r="C257" s="231"/>
      <c r="D257" s="73"/>
      <c r="E257" s="73"/>
      <c r="F257" s="73"/>
      <c r="G257" s="73"/>
      <c r="H257" s="413"/>
      <c r="I257" s="328"/>
      <c r="J257" s="328"/>
      <c r="K257" s="664"/>
      <c r="L257" s="231"/>
      <c r="M257" s="73"/>
      <c r="N257" s="73"/>
      <c r="O257" s="41"/>
      <c r="P257" s="41"/>
      <c r="Q257" s="73"/>
      <c r="R257" s="73"/>
      <c r="S257" s="73"/>
      <c r="T257" s="73"/>
      <c r="U257" s="73"/>
      <c r="V257" s="73"/>
      <c r="W257" s="73"/>
      <c r="X257" s="73"/>
      <c r="Y257" s="73"/>
      <c r="Z257" s="73"/>
      <c r="AA257" s="73"/>
      <c r="AB257" s="73"/>
    </row>
    <row r="258" spans="1:28" ht="15.75" customHeight="1" x14ac:dyDescent="0.35">
      <c r="A258" s="41"/>
      <c r="B258" s="73"/>
      <c r="C258" s="231"/>
      <c r="D258" s="73"/>
      <c r="E258" s="73"/>
      <c r="F258" s="73"/>
      <c r="G258" s="73"/>
      <c r="H258" s="413"/>
      <c r="I258" s="328"/>
      <c r="J258" s="328"/>
      <c r="K258" s="664"/>
      <c r="L258" s="231"/>
      <c r="M258" s="73"/>
      <c r="N258" s="73"/>
      <c r="O258" s="41"/>
      <c r="P258" s="41"/>
      <c r="Q258" s="73"/>
      <c r="R258" s="73"/>
      <c r="S258" s="73"/>
      <c r="T258" s="73"/>
      <c r="U258" s="73"/>
      <c r="V258" s="73"/>
      <c r="W258" s="73"/>
      <c r="X258" s="73"/>
      <c r="Y258" s="73"/>
      <c r="Z258" s="73"/>
      <c r="AA258" s="73"/>
      <c r="AB258" s="73"/>
    </row>
    <row r="259" spans="1:28" ht="15.75" customHeight="1" x14ac:dyDescent="0.35">
      <c r="A259" s="41"/>
      <c r="B259" s="73"/>
      <c r="C259" s="231"/>
      <c r="D259" s="73"/>
      <c r="E259" s="73"/>
      <c r="F259" s="73"/>
      <c r="G259" s="73"/>
      <c r="H259" s="413"/>
      <c r="I259" s="328"/>
      <c r="J259" s="328"/>
      <c r="K259" s="664"/>
      <c r="L259" s="231"/>
      <c r="M259" s="73"/>
      <c r="N259" s="73"/>
      <c r="O259" s="41"/>
      <c r="P259" s="41"/>
      <c r="Q259" s="73"/>
      <c r="R259" s="73"/>
      <c r="S259" s="73"/>
      <c r="T259" s="73"/>
      <c r="U259" s="73"/>
      <c r="V259" s="73"/>
      <c r="W259" s="73"/>
      <c r="X259" s="73"/>
      <c r="Y259" s="73"/>
      <c r="Z259" s="73"/>
      <c r="AA259" s="73"/>
      <c r="AB259" s="73"/>
    </row>
    <row r="260" spans="1:28" ht="15.75" customHeight="1" x14ac:dyDescent="0.35">
      <c r="A260" s="41"/>
      <c r="B260" s="73"/>
      <c r="C260" s="231"/>
      <c r="D260" s="73"/>
      <c r="E260" s="73"/>
      <c r="F260" s="73"/>
      <c r="G260" s="73"/>
      <c r="H260" s="413"/>
      <c r="I260" s="328"/>
      <c r="J260" s="328"/>
      <c r="K260" s="664"/>
      <c r="L260" s="231"/>
      <c r="M260" s="73"/>
      <c r="N260" s="73"/>
      <c r="O260" s="41"/>
      <c r="P260" s="41"/>
      <c r="Q260" s="73"/>
      <c r="R260" s="73"/>
      <c r="S260" s="73"/>
      <c r="T260" s="73"/>
      <c r="U260" s="73"/>
      <c r="V260" s="73"/>
      <c r="W260" s="73"/>
      <c r="X260" s="73"/>
      <c r="Y260" s="73"/>
      <c r="Z260" s="73"/>
      <c r="AA260" s="73"/>
      <c r="AB260" s="73"/>
    </row>
    <row r="261" spans="1:28" ht="15.75" customHeight="1" x14ac:dyDescent="0.35">
      <c r="A261" s="41"/>
      <c r="B261" s="73"/>
      <c r="C261" s="231"/>
      <c r="D261" s="73"/>
      <c r="E261" s="73"/>
      <c r="F261" s="73"/>
      <c r="G261" s="73"/>
      <c r="H261" s="413"/>
      <c r="I261" s="328"/>
      <c r="J261" s="328"/>
      <c r="K261" s="664"/>
      <c r="L261" s="231"/>
      <c r="M261" s="73"/>
      <c r="N261" s="73"/>
      <c r="O261" s="41"/>
      <c r="P261" s="41"/>
      <c r="Q261" s="73"/>
      <c r="R261" s="73"/>
      <c r="S261" s="73"/>
      <c r="T261" s="73"/>
      <c r="U261" s="73"/>
      <c r="V261" s="73"/>
      <c r="W261" s="73"/>
      <c r="X261" s="73"/>
      <c r="Y261" s="73"/>
      <c r="Z261" s="73"/>
      <c r="AA261" s="73"/>
      <c r="AB261" s="73"/>
    </row>
    <row r="262" spans="1:28" ht="15.75" customHeight="1" x14ac:dyDescent="0.35">
      <c r="A262" s="41"/>
      <c r="B262" s="73"/>
      <c r="C262" s="231"/>
      <c r="D262" s="73"/>
      <c r="E262" s="73"/>
      <c r="F262" s="73"/>
      <c r="G262" s="73"/>
      <c r="H262" s="413"/>
      <c r="I262" s="328"/>
      <c r="J262" s="328"/>
      <c r="K262" s="664"/>
      <c r="L262" s="231"/>
      <c r="M262" s="73"/>
      <c r="N262" s="73"/>
      <c r="O262" s="41"/>
      <c r="P262" s="41"/>
      <c r="Q262" s="73"/>
      <c r="R262" s="73"/>
      <c r="S262" s="73"/>
      <c r="T262" s="73"/>
      <c r="U262" s="73"/>
      <c r="V262" s="73"/>
      <c r="W262" s="73"/>
      <c r="X262" s="73"/>
      <c r="Y262" s="73"/>
      <c r="Z262" s="73"/>
      <c r="AA262" s="73"/>
      <c r="AB262" s="73"/>
    </row>
    <row r="263" spans="1:28" ht="15.75" customHeight="1" x14ac:dyDescent="0.35">
      <c r="A263" s="41"/>
      <c r="B263" s="73"/>
      <c r="C263" s="231"/>
      <c r="D263" s="73"/>
      <c r="E263" s="73"/>
      <c r="F263" s="73"/>
      <c r="G263" s="73"/>
      <c r="H263" s="413"/>
      <c r="I263" s="328"/>
      <c r="J263" s="328"/>
      <c r="K263" s="664"/>
      <c r="L263" s="231"/>
      <c r="M263" s="73"/>
      <c r="N263" s="73"/>
      <c r="O263" s="41"/>
      <c r="P263" s="41"/>
      <c r="Q263" s="73"/>
      <c r="R263" s="73"/>
      <c r="S263" s="73"/>
      <c r="T263" s="73"/>
      <c r="U263" s="73"/>
      <c r="V263" s="73"/>
      <c r="W263" s="73"/>
      <c r="X263" s="73"/>
      <c r="Y263" s="73"/>
      <c r="Z263" s="73"/>
      <c r="AA263" s="73"/>
      <c r="AB263" s="73"/>
    </row>
    <row r="264" spans="1:28" ht="15.75" customHeight="1" x14ac:dyDescent="0.35">
      <c r="A264" s="41"/>
      <c r="B264" s="73"/>
      <c r="C264" s="231"/>
      <c r="D264" s="73"/>
      <c r="E264" s="73"/>
      <c r="F264" s="73"/>
      <c r="G264" s="73"/>
      <c r="H264" s="413"/>
      <c r="I264" s="328"/>
      <c r="J264" s="328"/>
      <c r="K264" s="664"/>
      <c r="L264" s="231"/>
      <c r="M264" s="73"/>
      <c r="N264" s="73"/>
      <c r="O264" s="41"/>
      <c r="P264" s="41"/>
      <c r="Q264" s="73"/>
      <c r="R264" s="73"/>
      <c r="S264" s="73"/>
      <c r="T264" s="73"/>
      <c r="U264" s="73"/>
      <c r="V264" s="73"/>
      <c r="W264" s="73"/>
      <c r="X264" s="73"/>
      <c r="Y264" s="73"/>
      <c r="Z264" s="73"/>
      <c r="AA264" s="73"/>
      <c r="AB264" s="73"/>
    </row>
    <row r="265" spans="1:28" ht="15.75" customHeight="1" x14ac:dyDescent="0.35">
      <c r="A265" s="41"/>
      <c r="B265" s="73"/>
      <c r="C265" s="231"/>
      <c r="D265" s="73"/>
      <c r="E265" s="73"/>
      <c r="F265" s="73"/>
      <c r="G265" s="73"/>
      <c r="H265" s="413"/>
      <c r="I265" s="328"/>
      <c r="J265" s="328"/>
      <c r="K265" s="664"/>
      <c r="L265" s="231"/>
      <c r="M265" s="73"/>
      <c r="N265" s="73"/>
      <c r="O265" s="41"/>
      <c r="P265" s="41"/>
      <c r="Q265" s="73"/>
      <c r="R265" s="73"/>
      <c r="S265" s="73"/>
      <c r="T265" s="73"/>
      <c r="U265" s="73"/>
      <c r="V265" s="73"/>
      <c r="W265" s="73"/>
      <c r="X265" s="73"/>
      <c r="Y265" s="73"/>
      <c r="Z265" s="73"/>
      <c r="AA265" s="73"/>
      <c r="AB265" s="73"/>
    </row>
    <row r="266" spans="1:28" ht="15.75" customHeight="1" x14ac:dyDescent="0.35">
      <c r="A266" s="41"/>
      <c r="B266" s="73"/>
      <c r="C266" s="231"/>
      <c r="D266" s="73"/>
      <c r="E266" s="73"/>
      <c r="F266" s="73"/>
      <c r="G266" s="73"/>
      <c r="H266" s="413"/>
      <c r="I266" s="328"/>
      <c r="J266" s="328"/>
      <c r="K266" s="664"/>
      <c r="L266" s="231"/>
      <c r="M266" s="73"/>
      <c r="N266" s="73"/>
      <c r="O266" s="41"/>
      <c r="P266" s="41"/>
      <c r="Q266" s="73"/>
      <c r="R266" s="73"/>
      <c r="S266" s="73"/>
      <c r="T266" s="73"/>
      <c r="U266" s="73"/>
      <c r="V266" s="73"/>
      <c r="W266" s="73"/>
      <c r="X266" s="73"/>
      <c r="Y266" s="73"/>
      <c r="Z266" s="73"/>
      <c r="AA266" s="73"/>
      <c r="AB266" s="73"/>
    </row>
    <row r="267" spans="1:28" ht="15.75" customHeight="1" x14ac:dyDescent="0.35">
      <c r="A267" s="41"/>
      <c r="B267" s="73"/>
      <c r="C267" s="231"/>
      <c r="D267" s="73"/>
      <c r="E267" s="73"/>
      <c r="F267" s="73"/>
      <c r="G267" s="73"/>
      <c r="H267" s="413"/>
      <c r="I267" s="328"/>
      <c r="J267" s="328"/>
      <c r="K267" s="664"/>
      <c r="L267" s="231"/>
      <c r="M267" s="73"/>
      <c r="N267" s="73"/>
      <c r="O267" s="41"/>
      <c r="P267" s="41"/>
      <c r="Q267" s="73"/>
      <c r="R267" s="73"/>
      <c r="S267" s="73"/>
      <c r="T267" s="73"/>
      <c r="U267" s="73"/>
      <c r="V267" s="73"/>
      <c r="W267" s="73"/>
      <c r="X267" s="73"/>
      <c r="Y267" s="73"/>
      <c r="Z267" s="73"/>
      <c r="AA267" s="73"/>
      <c r="AB267" s="73"/>
    </row>
    <row r="268" spans="1:28" ht="15.75" customHeight="1" x14ac:dyDescent="0.35">
      <c r="A268" s="41"/>
      <c r="B268" s="73"/>
      <c r="C268" s="231"/>
      <c r="D268" s="73"/>
      <c r="E268" s="73"/>
      <c r="F268" s="73"/>
      <c r="G268" s="73"/>
      <c r="H268" s="413"/>
      <c r="I268" s="328"/>
      <c r="J268" s="328"/>
      <c r="K268" s="664"/>
      <c r="L268" s="231"/>
      <c r="M268" s="73"/>
      <c r="N268" s="73"/>
      <c r="O268" s="41"/>
      <c r="P268" s="41"/>
      <c r="Q268" s="73"/>
      <c r="R268" s="73"/>
      <c r="S268" s="73"/>
      <c r="T268" s="73"/>
      <c r="U268" s="73"/>
      <c r="V268" s="73"/>
      <c r="W268" s="73"/>
      <c r="X268" s="73"/>
      <c r="Y268" s="73"/>
      <c r="Z268" s="73"/>
      <c r="AA268" s="73"/>
      <c r="AB268" s="73"/>
    </row>
    <row r="269" spans="1:28" ht="15.75" customHeight="1" x14ac:dyDescent="0.35">
      <c r="A269" s="41"/>
      <c r="B269" s="73"/>
      <c r="C269" s="231"/>
      <c r="D269" s="73"/>
      <c r="E269" s="73"/>
      <c r="F269" s="73"/>
      <c r="G269" s="73"/>
      <c r="H269" s="413"/>
      <c r="I269" s="328"/>
      <c r="J269" s="328"/>
      <c r="K269" s="664"/>
      <c r="L269" s="231"/>
      <c r="M269" s="73"/>
      <c r="N269" s="73"/>
      <c r="O269" s="41"/>
      <c r="P269" s="41"/>
      <c r="Q269" s="73"/>
      <c r="R269" s="73"/>
      <c r="S269" s="73"/>
      <c r="T269" s="73"/>
      <c r="U269" s="73"/>
      <c r="V269" s="73"/>
      <c r="W269" s="73"/>
      <c r="X269" s="73"/>
      <c r="Y269" s="73"/>
      <c r="Z269" s="73"/>
      <c r="AA269" s="73"/>
      <c r="AB269" s="73"/>
    </row>
    <row r="270" spans="1:28" ht="15.75" customHeight="1" x14ac:dyDescent="0.35">
      <c r="A270" s="41"/>
      <c r="B270" s="73"/>
      <c r="C270" s="231"/>
      <c r="D270" s="73"/>
      <c r="E270" s="73"/>
      <c r="F270" s="73"/>
      <c r="G270" s="73"/>
      <c r="H270" s="413"/>
      <c r="I270" s="328"/>
      <c r="J270" s="328"/>
      <c r="K270" s="664"/>
      <c r="L270" s="231"/>
      <c r="M270" s="73"/>
      <c r="N270" s="73"/>
      <c r="O270" s="41"/>
      <c r="P270" s="41"/>
      <c r="Q270" s="73"/>
      <c r="R270" s="73"/>
      <c r="S270" s="73"/>
      <c r="T270" s="73"/>
      <c r="U270" s="73"/>
      <c r="V270" s="73"/>
      <c r="W270" s="73"/>
      <c r="X270" s="73"/>
      <c r="Y270" s="73"/>
      <c r="Z270" s="73"/>
      <c r="AA270" s="73"/>
      <c r="AB270" s="73"/>
    </row>
    <row r="271" spans="1:28" ht="15.75" customHeight="1" x14ac:dyDescent="0.35">
      <c r="A271" s="41"/>
      <c r="B271" s="73"/>
      <c r="C271" s="231"/>
      <c r="D271" s="73"/>
      <c r="E271" s="73"/>
      <c r="F271" s="73"/>
      <c r="G271" s="73"/>
      <c r="H271" s="413"/>
      <c r="I271" s="328"/>
      <c r="J271" s="328"/>
      <c r="K271" s="664"/>
      <c r="L271" s="231"/>
      <c r="M271" s="73"/>
      <c r="N271" s="73"/>
      <c r="O271" s="41"/>
      <c r="P271" s="41"/>
      <c r="Q271" s="73"/>
      <c r="R271" s="73"/>
      <c r="S271" s="73"/>
      <c r="T271" s="73"/>
      <c r="U271" s="73"/>
      <c r="V271" s="73"/>
      <c r="W271" s="73"/>
      <c r="X271" s="73"/>
      <c r="Y271" s="73"/>
      <c r="Z271" s="73"/>
      <c r="AA271" s="73"/>
      <c r="AB271" s="73"/>
    </row>
    <row r="272" spans="1:28" ht="15.75" customHeight="1" x14ac:dyDescent="0.35">
      <c r="A272" s="41"/>
      <c r="B272" s="73"/>
      <c r="C272" s="231"/>
      <c r="D272" s="73"/>
      <c r="E272" s="73"/>
      <c r="F272" s="73"/>
      <c r="G272" s="73"/>
      <c r="H272" s="413"/>
      <c r="I272" s="328"/>
      <c r="J272" s="328"/>
      <c r="K272" s="664"/>
      <c r="L272" s="231"/>
      <c r="M272" s="73"/>
      <c r="N272" s="73"/>
      <c r="O272" s="41"/>
      <c r="P272" s="41"/>
      <c r="Q272" s="73"/>
      <c r="R272" s="73"/>
      <c r="S272" s="73"/>
      <c r="T272" s="73"/>
      <c r="U272" s="73"/>
      <c r="V272" s="73"/>
      <c r="W272" s="73"/>
      <c r="X272" s="73"/>
      <c r="Y272" s="73"/>
      <c r="Z272" s="73"/>
      <c r="AA272" s="73"/>
      <c r="AB272" s="73"/>
    </row>
    <row r="273" spans="1:28" ht="15.75" customHeight="1" x14ac:dyDescent="0.35">
      <c r="A273" s="41"/>
      <c r="B273" s="73"/>
      <c r="C273" s="231"/>
      <c r="D273" s="73"/>
      <c r="E273" s="73"/>
      <c r="F273" s="73"/>
      <c r="G273" s="73"/>
      <c r="H273" s="413"/>
      <c r="I273" s="328"/>
      <c r="J273" s="328"/>
      <c r="K273" s="664"/>
      <c r="L273" s="231"/>
      <c r="M273" s="73"/>
      <c r="N273" s="73"/>
      <c r="O273" s="41"/>
      <c r="P273" s="41"/>
      <c r="Q273" s="73"/>
      <c r="R273" s="73"/>
      <c r="S273" s="73"/>
      <c r="T273" s="73"/>
      <c r="U273" s="73"/>
      <c r="V273" s="73"/>
      <c r="W273" s="73"/>
      <c r="X273" s="73"/>
      <c r="Y273" s="73"/>
      <c r="Z273" s="73"/>
      <c r="AA273" s="73"/>
      <c r="AB273" s="73"/>
    </row>
    <row r="274" spans="1:28" ht="15.75" customHeight="1" x14ac:dyDescent="0.35">
      <c r="A274" s="41"/>
      <c r="B274" s="73"/>
      <c r="C274" s="231"/>
      <c r="D274" s="73"/>
      <c r="E274" s="73"/>
      <c r="F274" s="73"/>
      <c r="G274" s="73"/>
      <c r="H274" s="413"/>
      <c r="I274" s="328"/>
      <c r="J274" s="328"/>
      <c r="K274" s="664"/>
      <c r="L274" s="231"/>
      <c r="M274" s="73"/>
      <c r="N274" s="73"/>
      <c r="O274" s="41"/>
      <c r="P274" s="41"/>
      <c r="Q274" s="73"/>
      <c r="R274" s="73"/>
      <c r="S274" s="73"/>
      <c r="T274" s="73"/>
      <c r="U274" s="73"/>
      <c r="V274" s="73"/>
      <c r="W274" s="73"/>
      <c r="X274" s="73"/>
      <c r="Y274" s="73"/>
      <c r="Z274" s="73"/>
      <c r="AA274" s="73"/>
      <c r="AB274" s="73"/>
    </row>
    <row r="275" spans="1:28" ht="15.75" customHeight="1" x14ac:dyDescent="0.35">
      <c r="A275" s="41"/>
      <c r="B275" s="73"/>
      <c r="C275" s="231"/>
      <c r="D275" s="73"/>
      <c r="E275" s="73"/>
      <c r="F275" s="73"/>
      <c r="G275" s="73"/>
      <c r="H275" s="413"/>
      <c r="I275" s="328"/>
      <c r="J275" s="328"/>
      <c r="K275" s="664"/>
      <c r="L275" s="231"/>
      <c r="M275" s="73"/>
      <c r="N275" s="73"/>
      <c r="O275" s="41"/>
      <c r="P275" s="41"/>
      <c r="Q275" s="73"/>
      <c r="R275" s="73"/>
      <c r="S275" s="73"/>
      <c r="T275" s="73"/>
      <c r="U275" s="73"/>
      <c r="V275" s="73"/>
      <c r="W275" s="73"/>
      <c r="X275" s="73"/>
      <c r="Y275" s="73"/>
      <c r="Z275" s="73"/>
      <c r="AA275" s="73"/>
      <c r="AB275" s="73"/>
    </row>
    <row r="276" spans="1:28" ht="15.75" customHeight="1" x14ac:dyDescent="0.35">
      <c r="A276" s="41"/>
      <c r="B276" s="73"/>
      <c r="C276" s="231"/>
      <c r="D276" s="73"/>
      <c r="E276" s="73"/>
      <c r="F276" s="73"/>
      <c r="G276" s="73"/>
      <c r="H276" s="413"/>
      <c r="I276" s="328"/>
      <c r="J276" s="328"/>
      <c r="K276" s="664"/>
      <c r="L276" s="231"/>
      <c r="M276" s="73"/>
      <c r="N276" s="73"/>
      <c r="O276" s="41"/>
      <c r="P276" s="41"/>
      <c r="Q276" s="73"/>
      <c r="R276" s="73"/>
      <c r="S276" s="73"/>
      <c r="T276" s="73"/>
      <c r="U276" s="73"/>
      <c r="V276" s="73"/>
      <c r="W276" s="73"/>
      <c r="X276" s="73"/>
      <c r="Y276" s="73"/>
      <c r="Z276" s="73"/>
      <c r="AA276" s="73"/>
      <c r="AB276" s="73"/>
    </row>
    <row r="277" spans="1:28" ht="15.75" customHeight="1" x14ac:dyDescent="0.35">
      <c r="A277" s="41"/>
      <c r="B277" s="73"/>
      <c r="C277" s="231"/>
      <c r="D277" s="73"/>
      <c r="E277" s="73"/>
      <c r="F277" s="73"/>
      <c r="G277" s="73"/>
      <c r="H277" s="413"/>
      <c r="I277" s="328"/>
      <c r="J277" s="328"/>
      <c r="K277" s="664"/>
      <c r="L277" s="231"/>
      <c r="M277" s="73"/>
      <c r="N277" s="73"/>
      <c r="O277" s="41"/>
      <c r="P277" s="41"/>
      <c r="Q277" s="73"/>
      <c r="R277" s="73"/>
      <c r="S277" s="73"/>
      <c r="T277" s="73"/>
      <c r="U277" s="73"/>
      <c r="V277" s="73"/>
      <c r="W277" s="73"/>
      <c r="X277" s="73"/>
      <c r="Y277" s="73"/>
      <c r="Z277" s="73"/>
      <c r="AA277" s="73"/>
      <c r="AB277" s="73"/>
    </row>
    <row r="278" spans="1:28" ht="15.75" customHeight="1" x14ac:dyDescent="0.35">
      <c r="A278" s="41"/>
      <c r="B278" s="73"/>
      <c r="C278" s="231"/>
      <c r="D278" s="73"/>
      <c r="E278" s="73"/>
      <c r="F278" s="73"/>
      <c r="G278" s="73"/>
      <c r="H278" s="413"/>
      <c r="I278" s="328"/>
      <c r="J278" s="328"/>
      <c r="K278" s="664"/>
      <c r="L278" s="231"/>
      <c r="M278" s="73"/>
      <c r="N278" s="73"/>
      <c r="O278" s="41"/>
      <c r="P278" s="41"/>
      <c r="Q278" s="73"/>
      <c r="R278" s="73"/>
      <c r="S278" s="73"/>
      <c r="T278" s="73"/>
      <c r="U278" s="73"/>
      <c r="V278" s="73"/>
      <c r="W278" s="73"/>
      <c r="X278" s="73"/>
      <c r="Y278" s="73"/>
      <c r="Z278" s="73"/>
      <c r="AA278" s="73"/>
      <c r="AB278" s="73"/>
    </row>
    <row r="279" spans="1:28" ht="15.75" customHeight="1" x14ac:dyDescent="0.35">
      <c r="A279" s="41"/>
      <c r="B279" s="73"/>
      <c r="C279" s="231"/>
      <c r="D279" s="73"/>
      <c r="E279" s="73"/>
      <c r="F279" s="73"/>
      <c r="G279" s="73"/>
      <c r="H279" s="413"/>
      <c r="I279" s="328"/>
      <c r="J279" s="328"/>
      <c r="K279" s="664"/>
      <c r="L279" s="231"/>
      <c r="M279" s="73"/>
      <c r="N279" s="73"/>
      <c r="O279" s="41"/>
      <c r="P279" s="41"/>
      <c r="Q279" s="73"/>
      <c r="R279" s="73"/>
      <c r="S279" s="73"/>
      <c r="T279" s="73"/>
      <c r="U279" s="73"/>
      <c r="V279" s="73"/>
      <c r="W279" s="73"/>
      <c r="X279" s="73"/>
      <c r="Y279" s="73"/>
      <c r="Z279" s="73"/>
      <c r="AA279" s="73"/>
      <c r="AB279" s="73"/>
    </row>
    <row r="280" spans="1:28" ht="15.75" customHeight="1" x14ac:dyDescent="0.35">
      <c r="A280" s="41"/>
      <c r="B280" s="73"/>
      <c r="C280" s="231"/>
      <c r="D280" s="73"/>
      <c r="E280" s="73"/>
      <c r="F280" s="73"/>
      <c r="G280" s="73"/>
      <c r="H280" s="413"/>
      <c r="I280" s="328"/>
      <c r="J280" s="328"/>
      <c r="K280" s="664"/>
      <c r="L280" s="231"/>
      <c r="M280" s="73"/>
      <c r="N280" s="73"/>
      <c r="O280" s="41"/>
      <c r="P280" s="41"/>
      <c r="Q280" s="73"/>
      <c r="R280" s="73"/>
      <c r="S280" s="73"/>
      <c r="T280" s="73"/>
      <c r="U280" s="73"/>
      <c r="V280" s="73"/>
      <c r="W280" s="73"/>
      <c r="X280" s="73"/>
      <c r="Y280" s="73"/>
      <c r="Z280" s="73"/>
      <c r="AA280" s="73"/>
      <c r="AB280" s="73"/>
    </row>
    <row r="281" spans="1:28" ht="15.75" customHeight="1" x14ac:dyDescent="0.35">
      <c r="A281" s="41"/>
      <c r="B281" s="73"/>
      <c r="C281" s="231"/>
      <c r="D281" s="73"/>
      <c r="E281" s="73"/>
      <c r="F281" s="73"/>
      <c r="G281" s="73"/>
      <c r="H281" s="413"/>
      <c r="I281" s="328"/>
      <c r="J281" s="328"/>
      <c r="K281" s="664"/>
      <c r="L281" s="231"/>
      <c r="M281" s="73"/>
      <c r="N281" s="73"/>
      <c r="O281" s="41"/>
      <c r="P281" s="41"/>
      <c r="Q281" s="73"/>
      <c r="R281" s="73"/>
      <c r="S281" s="73"/>
      <c r="T281" s="73"/>
      <c r="U281" s="73"/>
      <c r="V281" s="73"/>
      <c r="W281" s="73"/>
      <c r="X281" s="73"/>
      <c r="Y281" s="73"/>
      <c r="Z281" s="73"/>
      <c r="AA281" s="73"/>
      <c r="AB281" s="73"/>
    </row>
    <row r="282" spans="1:28" ht="15.75" customHeight="1" x14ac:dyDescent="0.35">
      <c r="A282" s="41"/>
      <c r="B282" s="73"/>
      <c r="C282" s="231"/>
      <c r="D282" s="73"/>
      <c r="E282" s="73"/>
      <c r="F282" s="73"/>
      <c r="G282" s="73"/>
      <c r="H282" s="413"/>
      <c r="I282" s="328"/>
      <c r="J282" s="328"/>
      <c r="K282" s="664"/>
      <c r="L282" s="231"/>
      <c r="M282" s="73"/>
      <c r="N282" s="73"/>
      <c r="O282" s="41"/>
      <c r="P282" s="41"/>
      <c r="Q282" s="73"/>
      <c r="R282" s="73"/>
      <c r="S282" s="73"/>
      <c r="T282" s="73"/>
      <c r="U282" s="73"/>
      <c r="V282" s="73"/>
      <c r="W282" s="73"/>
      <c r="X282" s="73"/>
      <c r="Y282" s="73"/>
      <c r="Z282" s="73"/>
      <c r="AA282" s="73"/>
      <c r="AB282" s="73"/>
    </row>
    <row r="283" spans="1:28" ht="15.75" customHeight="1" x14ac:dyDescent="0.35">
      <c r="A283" s="41"/>
      <c r="B283" s="73"/>
      <c r="C283" s="231"/>
      <c r="D283" s="73"/>
      <c r="E283" s="73"/>
      <c r="F283" s="73"/>
      <c r="G283" s="73"/>
      <c r="H283" s="413"/>
      <c r="I283" s="328"/>
      <c r="J283" s="328"/>
      <c r="K283" s="664"/>
      <c r="L283" s="231"/>
      <c r="M283" s="73"/>
      <c r="N283" s="73"/>
      <c r="O283" s="41"/>
      <c r="P283" s="41"/>
      <c r="Q283" s="73"/>
      <c r="R283" s="73"/>
      <c r="S283" s="73"/>
      <c r="T283" s="73"/>
      <c r="U283" s="73"/>
      <c r="V283" s="73"/>
      <c r="W283" s="73"/>
      <c r="X283" s="73"/>
      <c r="Y283" s="73"/>
      <c r="Z283" s="73"/>
      <c r="AA283" s="73"/>
      <c r="AB283" s="73"/>
    </row>
    <row r="284" spans="1:28" ht="15.75" customHeight="1" x14ac:dyDescent="0.35">
      <c r="A284" s="41"/>
      <c r="B284" s="73"/>
      <c r="C284" s="231"/>
      <c r="D284" s="73"/>
      <c r="E284" s="73"/>
      <c r="F284" s="73"/>
      <c r="G284" s="73"/>
      <c r="H284" s="413"/>
      <c r="I284" s="328"/>
      <c r="J284" s="328"/>
      <c r="K284" s="664"/>
      <c r="L284" s="231"/>
      <c r="M284" s="73"/>
      <c r="N284" s="73"/>
      <c r="O284" s="41"/>
      <c r="P284" s="41"/>
      <c r="Q284" s="73"/>
      <c r="R284" s="73"/>
      <c r="S284" s="73"/>
      <c r="T284" s="73"/>
      <c r="U284" s="73"/>
      <c r="V284" s="73"/>
      <c r="W284" s="73"/>
      <c r="X284" s="73"/>
      <c r="Y284" s="73"/>
      <c r="Z284" s="73"/>
      <c r="AA284" s="73"/>
      <c r="AB284" s="73"/>
    </row>
    <row r="285" spans="1:28" ht="15.75" customHeight="1" x14ac:dyDescent="0.35">
      <c r="A285" s="73"/>
      <c r="B285" s="73"/>
      <c r="C285" s="231"/>
      <c r="D285" s="73"/>
      <c r="E285" s="73"/>
      <c r="F285" s="73"/>
      <c r="G285" s="73"/>
      <c r="H285" s="73"/>
      <c r="I285" s="73"/>
      <c r="J285" s="73"/>
      <c r="K285" s="653"/>
      <c r="L285" s="73"/>
      <c r="M285" s="73"/>
      <c r="N285" s="73"/>
      <c r="O285" s="41"/>
      <c r="P285" s="41"/>
      <c r="Q285" s="73"/>
      <c r="R285" s="73"/>
      <c r="S285" s="73"/>
      <c r="T285" s="73"/>
      <c r="U285" s="73"/>
      <c r="V285" s="73"/>
      <c r="W285" s="73"/>
      <c r="X285" s="73"/>
      <c r="Y285" s="73"/>
      <c r="Z285" s="73"/>
      <c r="AA285" s="73"/>
      <c r="AB285" s="73"/>
    </row>
    <row r="286" spans="1:28" ht="15.75" customHeight="1" x14ac:dyDescent="0.35">
      <c r="A286" s="73"/>
      <c r="B286" s="73"/>
      <c r="C286" s="231"/>
      <c r="D286" s="73"/>
      <c r="E286" s="73"/>
      <c r="F286" s="73"/>
      <c r="G286" s="73"/>
      <c r="H286" s="73"/>
      <c r="I286" s="73"/>
      <c r="J286" s="73"/>
      <c r="K286" s="653"/>
      <c r="L286" s="73"/>
      <c r="M286" s="73"/>
      <c r="N286" s="73"/>
      <c r="O286" s="41"/>
      <c r="P286" s="41"/>
      <c r="Q286" s="73"/>
      <c r="R286" s="73"/>
      <c r="S286" s="73"/>
      <c r="T286" s="73"/>
      <c r="U286" s="73"/>
      <c r="V286" s="73"/>
      <c r="W286" s="73"/>
      <c r="X286" s="73"/>
      <c r="Y286" s="73"/>
      <c r="Z286" s="73"/>
      <c r="AA286" s="73"/>
      <c r="AB286" s="73"/>
    </row>
    <row r="287" spans="1:28" ht="15.75" customHeight="1" x14ac:dyDescent="0.35">
      <c r="A287" s="73"/>
      <c r="B287" s="73"/>
      <c r="C287" s="231"/>
      <c r="D287" s="73"/>
      <c r="E287" s="73"/>
      <c r="F287" s="73"/>
      <c r="G287" s="73"/>
      <c r="H287" s="73"/>
      <c r="I287" s="73"/>
      <c r="J287" s="73"/>
      <c r="K287" s="653"/>
      <c r="L287" s="73"/>
      <c r="M287" s="73"/>
      <c r="N287" s="73"/>
      <c r="O287" s="41"/>
      <c r="P287" s="41"/>
      <c r="Q287" s="73"/>
      <c r="R287" s="73"/>
      <c r="S287" s="73"/>
      <c r="T287" s="73"/>
      <c r="U287" s="73"/>
      <c r="V287" s="73"/>
      <c r="W287" s="73"/>
      <c r="X287" s="73"/>
      <c r="Y287" s="73"/>
      <c r="Z287" s="73"/>
      <c r="AA287" s="73"/>
      <c r="AB287" s="73"/>
    </row>
    <row r="288" spans="1:28" ht="15.75" customHeight="1" x14ac:dyDescent="0.35">
      <c r="A288" s="73"/>
      <c r="B288" s="73"/>
      <c r="C288" s="231"/>
      <c r="D288" s="73"/>
      <c r="E288" s="73"/>
      <c r="F288" s="73"/>
      <c r="G288" s="73"/>
      <c r="H288" s="73"/>
      <c r="I288" s="73"/>
      <c r="J288" s="73"/>
      <c r="K288" s="653"/>
      <c r="L288" s="73"/>
      <c r="M288" s="73"/>
      <c r="N288" s="73"/>
      <c r="O288" s="41"/>
      <c r="P288" s="41"/>
      <c r="Q288" s="73"/>
      <c r="R288" s="73"/>
      <c r="S288" s="73"/>
      <c r="T288" s="73"/>
      <c r="U288" s="73"/>
      <c r="V288" s="73"/>
      <c r="W288" s="73"/>
      <c r="X288" s="73"/>
      <c r="Y288" s="73"/>
      <c r="Z288" s="73"/>
      <c r="AA288" s="73"/>
      <c r="AB288" s="73"/>
    </row>
    <row r="289" spans="3:15" ht="15.75" customHeight="1" x14ac:dyDescent="0.35">
      <c r="C289" s="231"/>
      <c r="O289" s="41"/>
    </row>
    <row r="290" spans="3:15" ht="15.75" customHeight="1" x14ac:dyDescent="0.35">
      <c r="C290" s="231"/>
      <c r="O290" s="41"/>
    </row>
  </sheetData>
  <mergeCells count="4">
    <mergeCell ref="B1:O1"/>
    <mergeCell ref="B2:O2"/>
    <mergeCell ref="B3:O3"/>
    <mergeCell ref="A66:G66"/>
  </mergeCells>
  <phoneticPr fontId="29" type="noConversion"/>
  <conditionalFormatting sqref="G66">
    <cfRule type="colorScale" priority="2">
      <colorScale>
        <cfvo type="min"/>
        <cfvo type="max"/>
        <color rgb="FF63BE7B"/>
        <color rgb="FFFFEF9C"/>
      </colorScale>
    </cfRule>
  </conditionalFormatting>
  <conditionalFormatting sqref="I66">
    <cfRule type="colorScale" priority="1">
      <colorScale>
        <cfvo type="min"/>
        <cfvo type="percentile" val="50"/>
        <cfvo type="max"/>
        <color rgb="FFF8696B"/>
        <color rgb="FFFFEB84"/>
        <color rgb="FF63BE7B"/>
      </colorScale>
    </cfRule>
  </conditionalFormatting>
  <dataValidations count="3">
    <dataValidation type="list" allowBlank="1" showErrorMessage="1" sqref="F7:F21 F23:F35 F52:F65 F37:F50" xr:uid="{00000000-0002-0000-0A00-000000000000}">
      <formula1>"Barang,Jasa Konsultansi,Jasa Lain,Pekerjaan Konstruksi"</formula1>
    </dataValidation>
    <dataValidation type="list" allowBlank="1" showErrorMessage="1" sqref="G20 G37:G50 G27:G35 G7 G15:G17 G23:G24 G52:G54 G56:G65" xr:uid="{00000000-0002-0000-0A00-000001000000}">
      <formula1>"Pengadaan/Transaksi Langsung,Tender/Seleksi Umum,Tender/Seleksi Terbatas,Penunjukan Langsung,Penetapan Langsung"</formula1>
    </dataValidation>
    <dataValidation type="list" allowBlank="1" showErrorMessage="1" sqref="G8:G14 G18:G19 G21 G25:G26 G55" xr:uid="{70034FF5-E54F-43BF-93F4-4002CEE08754}">
      <formula1>"Pengadaan Langsung,Tender/Seleksi Umum,Tender/Seleksi Terbatas,Penunjukan Langsung,Penetapan Langsung"</formula1>
    </dataValidation>
  </dataValidations>
  <pageMargins left="0.70866141732283472" right="0.70866141732283472" top="0.74803149606299213" bottom="0.74803149606299213" header="0" footer="0"/>
  <pageSetup paperSize="9" scale="20" orientation="landscape" r:id="rId1"/>
  <ignoredErrors>
    <ignoredError sqref="L25:L34 L21" numberStoredAsText="1"/>
  </ignoredErrors>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Q231"/>
  <sheetViews>
    <sheetView topLeftCell="A4" zoomScale="90" zoomScaleNormal="90" workbookViewId="0">
      <selection activeCell="B12" sqref="B12"/>
    </sheetView>
  </sheetViews>
  <sheetFormatPr defaultColWidth="14.453125" defaultRowHeight="15" customHeight="1" x14ac:dyDescent="0.35"/>
  <cols>
    <col min="1" max="1" width="6.1796875" customWidth="1"/>
    <col min="2" max="2" width="20.453125" customWidth="1"/>
    <col min="3" max="3" width="58.26953125" bestFit="1" customWidth="1"/>
    <col min="4" max="4" width="22.54296875" hidden="1" customWidth="1"/>
    <col min="5" max="5" width="21.7265625" bestFit="1" customWidth="1"/>
    <col min="6" max="6" width="27.1796875" customWidth="1"/>
    <col min="7" max="7" width="19.54296875" bestFit="1" customWidth="1"/>
    <col min="8" max="8" width="17" hidden="1" customWidth="1"/>
    <col min="9" max="9" width="18.54296875" bestFit="1" customWidth="1"/>
    <col min="10" max="10" width="20.1796875" customWidth="1"/>
    <col min="11" max="11" width="17.7265625" customWidth="1"/>
    <col min="12" max="12" width="17" hidden="1" customWidth="1"/>
    <col min="13" max="13" width="14.453125" customWidth="1"/>
    <col min="14" max="14" width="28.54296875" style="433" customWidth="1"/>
    <col min="15" max="15" width="17.7265625" customWidth="1"/>
    <col min="16" max="16" width="16.54296875" hidden="1" customWidth="1"/>
    <col min="17" max="17" width="14.453125" hidden="1" customWidth="1"/>
  </cols>
  <sheetData>
    <row r="1" spans="1:17" ht="14.5" x14ac:dyDescent="0.35">
      <c r="A1" s="1"/>
      <c r="B1" s="740" t="s">
        <v>1</v>
      </c>
      <c r="C1" s="741"/>
      <c r="D1" s="741"/>
      <c r="E1" s="741"/>
      <c r="F1" s="741"/>
      <c r="G1" s="741"/>
      <c r="H1" s="741"/>
      <c r="I1" s="741"/>
      <c r="J1" s="741"/>
      <c r="K1" s="741"/>
      <c r="L1" s="741"/>
      <c r="M1" s="741"/>
    </row>
    <row r="2" spans="1:17" ht="14.5" x14ac:dyDescent="0.35">
      <c r="A2" s="1"/>
      <c r="B2" s="742" t="s">
        <v>2</v>
      </c>
      <c r="C2" s="741"/>
      <c r="D2" s="741"/>
      <c r="E2" s="741"/>
      <c r="F2" s="741"/>
      <c r="G2" s="741"/>
      <c r="H2" s="741"/>
      <c r="I2" s="741"/>
      <c r="J2" s="741"/>
      <c r="K2" s="741"/>
      <c r="L2" s="741"/>
      <c r="M2" s="741"/>
    </row>
    <row r="3" spans="1:17" ht="14.5" x14ac:dyDescent="0.35">
      <c r="A3" s="1"/>
      <c r="B3" s="743" t="str">
        <f>'IT Planning'!B3:O3</f>
        <v>TAHUN 2023</v>
      </c>
      <c r="C3" s="741"/>
      <c r="D3" s="741"/>
      <c r="E3" s="741"/>
      <c r="F3" s="741"/>
      <c r="G3" s="741"/>
      <c r="H3" s="741"/>
      <c r="I3" s="741"/>
      <c r="J3" s="741"/>
      <c r="K3" s="741"/>
      <c r="L3" s="741"/>
      <c r="M3" s="741"/>
    </row>
    <row r="4" spans="1:17" ht="14.5" x14ac:dyDescent="0.35">
      <c r="A4" s="1"/>
      <c r="B4" s="4"/>
      <c r="C4" s="4"/>
      <c r="D4" s="4"/>
      <c r="E4" s="4"/>
      <c r="F4" s="4"/>
      <c r="G4" s="4"/>
      <c r="H4" s="4"/>
      <c r="I4" s="4"/>
      <c r="J4" s="4"/>
      <c r="K4" s="4"/>
      <c r="L4" s="4"/>
      <c r="M4" s="4"/>
    </row>
    <row r="5" spans="1:17" ht="14.5" hidden="1" x14ac:dyDescent="0.35">
      <c r="A5" s="5" t="s">
        <v>4</v>
      </c>
      <c r="B5" s="6"/>
      <c r="C5" s="5" t="s">
        <v>4</v>
      </c>
      <c r="D5" s="5" t="s">
        <v>4</v>
      </c>
      <c r="E5" s="5" t="s">
        <v>4</v>
      </c>
      <c r="F5" s="5" t="s">
        <v>4</v>
      </c>
      <c r="G5" s="5" t="s">
        <v>4</v>
      </c>
      <c r="H5" s="5" t="s">
        <v>4</v>
      </c>
      <c r="I5" s="5" t="s">
        <v>4</v>
      </c>
      <c r="J5" s="7" t="s">
        <v>5</v>
      </c>
      <c r="K5" s="5" t="s">
        <v>4</v>
      </c>
      <c r="L5" s="5" t="s">
        <v>4</v>
      </c>
      <c r="M5" s="5" t="s">
        <v>4</v>
      </c>
      <c r="N5" s="8" t="s">
        <v>4</v>
      </c>
      <c r="O5" s="67" t="s">
        <v>5</v>
      </c>
      <c r="P5" s="45" t="s">
        <v>4</v>
      </c>
      <c r="Q5" s="67" t="s">
        <v>5</v>
      </c>
    </row>
    <row r="6" spans="1:17" ht="37" customHeight="1" x14ac:dyDescent="0.35">
      <c r="A6" s="348" t="s">
        <v>6</v>
      </c>
      <c r="B6" s="348" t="s">
        <v>91</v>
      </c>
      <c r="C6" s="348" t="s">
        <v>8</v>
      </c>
      <c r="D6" s="348" t="s">
        <v>9</v>
      </c>
      <c r="E6" s="348" t="s">
        <v>10</v>
      </c>
      <c r="F6" s="348" t="s">
        <v>11</v>
      </c>
      <c r="G6" s="349" t="s">
        <v>12</v>
      </c>
      <c r="H6" s="350" t="s">
        <v>13</v>
      </c>
      <c r="I6" s="350" t="s">
        <v>14</v>
      </c>
      <c r="J6" s="351" t="s">
        <v>15</v>
      </c>
      <c r="K6" s="351" t="s">
        <v>16</v>
      </c>
      <c r="L6" s="351" t="s">
        <v>17</v>
      </c>
      <c r="M6" s="351" t="s">
        <v>18</v>
      </c>
      <c r="N6" s="351" t="s">
        <v>19</v>
      </c>
      <c r="O6" s="348" t="s">
        <v>92</v>
      </c>
      <c r="P6" s="11" t="s">
        <v>93</v>
      </c>
      <c r="Q6" s="9" t="s">
        <v>94</v>
      </c>
    </row>
    <row r="7" spans="1:17" ht="30" customHeight="1" x14ac:dyDescent="0.35">
      <c r="A7" s="40">
        <v>1</v>
      </c>
      <c r="B7" s="46" t="s">
        <v>736</v>
      </c>
      <c r="C7" s="711" t="s">
        <v>737</v>
      </c>
      <c r="D7" s="46" t="s">
        <v>650</v>
      </c>
      <c r="E7" s="40" t="s">
        <v>108</v>
      </c>
      <c r="F7" s="40" t="s">
        <v>29</v>
      </c>
      <c r="G7" s="277">
        <v>222000000</v>
      </c>
      <c r="H7" s="263">
        <v>45108</v>
      </c>
      <c r="I7" s="278">
        <v>45291</v>
      </c>
      <c r="J7" s="16">
        <f t="shared" ref="J7:J16" si="0">I7-H7</f>
        <v>183</v>
      </c>
      <c r="K7" s="266">
        <v>45078</v>
      </c>
      <c r="L7" s="279">
        <v>45107</v>
      </c>
      <c r="M7" s="40" t="s">
        <v>98</v>
      </c>
      <c r="N7" s="389">
        <v>0.94720000000000004</v>
      </c>
      <c r="O7" s="52">
        <f t="shared" ref="O7:O16" si="1">N7*G7</f>
        <v>210278400</v>
      </c>
      <c r="P7" s="199">
        <v>0.97609999999999997</v>
      </c>
      <c r="Q7" s="30">
        <f t="shared" ref="Q7:Q16" si="2">P7*G7</f>
        <v>216694200</v>
      </c>
    </row>
    <row r="8" spans="1:17" ht="30" customHeight="1" x14ac:dyDescent="0.35">
      <c r="A8" s="40">
        <v>2</v>
      </c>
      <c r="B8" s="46" t="s">
        <v>738</v>
      </c>
      <c r="C8" s="627" t="s">
        <v>739</v>
      </c>
      <c r="D8" s="46" t="s">
        <v>650</v>
      </c>
      <c r="E8" s="40" t="s">
        <v>108</v>
      </c>
      <c r="F8" s="255" t="s">
        <v>855</v>
      </c>
      <c r="G8" s="277">
        <v>73426500</v>
      </c>
      <c r="H8" s="278">
        <v>45017</v>
      </c>
      <c r="I8" s="278">
        <v>45031</v>
      </c>
      <c r="J8" s="16">
        <f t="shared" si="0"/>
        <v>14</v>
      </c>
      <c r="K8" s="266">
        <v>45000</v>
      </c>
      <c r="L8" s="279">
        <v>45005</v>
      </c>
      <c r="M8" s="40" t="s">
        <v>98</v>
      </c>
      <c r="N8" s="390">
        <v>0.89749999999999996</v>
      </c>
      <c r="O8" s="52">
        <f t="shared" si="1"/>
        <v>65900283.75</v>
      </c>
      <c r="P8" s="219">
        <v>0.96220000000000006</v>
      </c>
      <c r="Q8" s="53">
        <f t="shared" si="2"/>
        <v>70650978.299999997</v>
      </c>
    </row>
    <row r="9" spans="1:17" ht="30" customHeight="1" x14ac:dyDescent="0.35">
      <c r="A9" s="40">
        <v>3</v>
      </c>
      <c r="B9" s="46" t="s">
        <v>740</v>
      </c>
      <c r="C9" s="711" t="s">
        <v>741</v>
      </c>
      <c r="D9" s="46" t="s">
        <v>650</v>
      </c>
      <c r="E9" s="40" t="s">
        <v>108</v>
      </c>
      <c r="F9" s="255" t="s">
        <v>855</v>
      </c>
      <c r="G9" s="277">
        <v>82972500</v>
      </c>
      <c r="H9" s="278">
        <v>44941</v>
      </c>
      <c r="I9" s="278">
        <v>44957</v>
      </c>
      <c r="J9" s="16">
        <f t="shared" si="0"/>
        <v>16</v>
      </c>
      <c r="K9" s="70">
        <v>44928</v>
      </c>
      <c r="L9" s="327">
        <v>44936</v>
      </c>
      <c r="M9" s="40" t="s">
        <v>98</v>
      </c>
      <c r="N9" s="390">
        <v>0.8992</v>
      </c>
      <c r="O9" s="52">
        <f t="shared" si="1"/>
        <v>74608872</v>
      </c>
      <c r="P9" s="55">
        <v>0.96399999999999997</v>
      </c>
      <c r="Q9" s="30">
        <f t="shared" si="2"/>
        <v>79985490</v>
      </c>
    </row>
    <row r="10" spans="1:17" ht="30" customHeight="1" x14ac:dyDescent="0.35">
      <c r="A10" s="40">
        <v>4</v>
      </c>
      <c r="B10" s="46" t="s">
        <v>742</v>
      </c>
      <c r="C10" s="711" t="s">
        <v>741</v>
      </c>
      <c r="D10" s="46" t="s">
        <v>650</v>
      </c>
      <c r="E10" s="40" t="s">
        <v>108</v>
      </c>
      <c r="F10" s="255" t="s">
        <v>855</v>
      </c>
      <c r="G10" s="277">
        <v>104673000</v>
      </c>
      <c r="H10" s="278">
        <v>45184</v>
      </c>
      <c r="I10" s="278">
        <v>45199</v>
      </c>
      <c r="J10" s="16">
        <f t="shared" si="0"/>
        <v>15</v>
      </c>
      <c r="K10" s="70">
        <v>45170</v>
      </c>
      <c r="L10" s="327">
        <v>45179</v>
      </c>
      <c r="M10" s="40" t="s">
        <v>98</v>
      </c>
      <c r="N10" s="390">
        <v>0.8992</v>
      </c>
      <c r="O10" s="52">
        <f t="shared" si="1"/>
        <v>94121961.599999994</v>
      </c>
      <c r="P10" s="55">
        <v>0.96399999999999997</v>
      </c>
      <c r="Q10" s="30">
        <f t="shared" si="2"/>
        <v>100904772</v>
      </c>
    </row>
    <row r="11" spans="1:17" ht="30" customHeight="1" x14ac:dyDescent="0.35">
      <c r="A11" s="40">
        <v>5</v>
      </c>
      <c r="B11" s="46" t="s">
        <v>743</v>
      </c>
      <c r="C11" s="46" t="s">
        <v>744</v>
      </c>
      <c r="D11" s="46" t="s">
        <v>650</v>
      </c>
      <c r="E11" s="40" t="s">
        <v>108</v>
      </c>
      <c r="F11" s="255" t="s">
        <v>855</v>
      </c>
      <c r="G11" s="277">
        <v>65000000</v>
      </c>
      <c r="H11" s="278">
        <v>44986</v>
      </c>
      <c r="I11" s="278">
        <v>45199</v>
      </c>
      <c r="J11" s="16">
        <f t="shared" si="0"/>
        <v>213</v>
      </c>
      <c r="K11" s="70">
        <v>44972</v>
      </c>
      <c r="L11" s="327">
        <v>44982</v>
      </c>
      <c r="M11" s="40" t="s">
        <v>98</v>
      </c>
      <c r="N11" s="390">
        <v>0.91369999999999996</v>
      </c>
      <c r="O11" s="52">
        <f t="shared" si="1"/>
        <v>59390500</v>
      </c>
      <c r="P11" s="55">
        <v>0.96499999999999997</v>
      </c>
      <c r="Q11" s="30">
        <f t="shared" si="2"/>
        <v>62725000</v>
      </c>
    </row>
    <row r="12" spans="1:17" ht="30" customHeight="1" x14ac:dyDescent="0.35">
      <c r="A12" s="40">
        <v>6</v>
      </c>
      <c r="B12" s="46" t="s">
        <v>745</v>
      </c>
      <c r="C12" s="711" t="s">
        <v>746</v>
      </c>
      <c r="D12" s="46" t="s">
        <v>650</v>
      </c>
      <c r="E12" s="40" t="s">
        <v>108</v>
      </c>
      <c r="F12" s="255" t="s">
        <v>855</v>
      </c>
      <c r="G12" s="277">
        <v>178900000</v>
      </c>
      <c r="H12" s="278">
        <v>44986</v>
      </c>
      <c r="I12" s="278">
        <v>45107</v>
      </c>
      <c r="J12" s="16">
        <f t="shared" si="0"/>
        <v>121</v>
      </c>
      <c r="K12" s="70">
        <v>44958</v>
      </c>
      <c r="L12" s="327">
        <v>44985</v>
      </c>
      <c r="M12" s="40" t="s">
        <v>98</v>
      </c>
      <c r="N12" s="390">
        <v>0.87129999999999996</v>
      </c>
      <c r="O12" s="52">
        <f t="shared" si="1"/>
        <v>155875570</v>
      </c>
      <c r="P12" s="55">
        <v>0.9113</v>
      </c>
      <c r="Q12" s="30">
        <f t="shared" si="2"/>
        <v>163031570</v>
      </c>
    </row>
    <row r="13" spans="1:17" ht="30" customHeight="1" x14ac:dyDescent="0.35">
      <c r="A13" s="40">
        <v>7</v>
      </c>
      <c r="B13" s="46" t="s">
        <v>747</v>
      </c>
      <c r="C13" s="711" t="s">
        <v>748</v>
      </c>
      <c r="D13" s="46" t="s">
        <v>650</v>
      </c>
      <c r="E13" s="40" t="s">
        <v>108</v>
      </c>
      <c r="F13" s="40" t="s">
        <v>101</v>
      </c>
      <c r="G13" s="277">
        <v>819400000</v>
      </c>
      <c r="H13" s="278">
        <v>44986</v>
      </c>
      <c r="I13" s="278">
        <v>45260</v>
      </c>
      <c r="J13" s="16">
        <f t="shared" si="0"/>
        <v>274</v>
      </c>
      <c r="K13" s="70">
        <v>44958</v>
      </c>
      <c r="L13" s="327">
        <v>44985</v>
      </c>
      <c r="M13" s="40" t="s">
        <v>98</v>
      </c>
      <c r="N13" s="390">
        <v>0.89800000000000002</v>
      </c>
      <c r="O13" s="52">
        <f t="shared" si="1"/>
        <v>735821200</v>
      </c>
      <c r="P13" s="55">
        <v>0.94489999999999996</v>
      </c>
      <c r="Q13" s="30">
        <f t="shared" si="2"/>
        <v>774251060</v>
      </c>
    </row>
    <row r="14" spans="1:17" ht="30" customHeight="1" x14ac:dyDescent="0.35">
      <c r="A14" s="40">
        <v>8</v>
      </c>
      <c r="B14" s="46" t="s">
        <v>749</v>
      </c>
      <c r="C14" s="711" t="s">
        <v>750</v>
      </c>
      <c r="D14" s="46" t="s">
        <v>650</v>
      </c>
      <c r="E14" s="40" t="s">
        <v>108</v>
      </c>
      <c r="F14" s="255" t="s">
        <v>855</v>
      </c>
      <c r="G14" s="277">
        <v>129500000</v>
      </c>
      <c r="H14" s="278">
        <v>44986</v>
      </c>
      <c r="I14" s="278">
        <v>45260</v>
      </c>
      <c r="J14" s="16">
        <f t="shared" si="0"/>
        <v>274</v>
      </c>
      <c r="K14" s="70">
        <v>44958</v>
      </c>
      <c r="L14" s="327">
        <v>44985</v>
      </c>
      <c r="M14" s="40" t="s">
        <v>98</v>
      </c>
      <c r="N14" s="390">
        <v>0.9325</v>
      </c>
      <c r="O14" s="52">
        <f t="shared" si="1"/>
        <v>120758750</v>
      </c>
      <c r="P14" s="55">
        <v>0.98309999999999997</v>
      </c>
      <c r="Q14" s="30">
        <f t="shared" si="2"/>
        <v>127311450</v>
      </c>
    </row>
    <row r="15" spans="1:17" ht="30" customHeight="1" x14ac:dyDescent="0.35">
      <c r="A15" s="40">
        <v>9</v>
      </c>
      <c r="B15" s="46" t="s">
        <v>751</v>
      </c>
      <c r="C15" s="711" t="s">
        <v>752</v>
      </c>
      <c r="D15" s="46" t="s">
        <v>650</v>
      </c>
      <c r="E15" s="40" t="s">
        <v>108</v>
      </c>
      <c r="F15" s="255" t="s">
        <v>855</v>
      </c>
      <c r="G15" s="277">
        <v>129500000</v>
      </c>
      <c r="H15" s="278">
        <v>44986</v>
      </c>
      <c r="I15" s="278">
        <v>45260</v>
      </c>
      <c r="J15" s="16">
        <f t="shared" si="0"/>
        <v>274</v>
      </c>
      <c r="K15" s="70">
        <v>44958</v>
      </c>
      <c r="L15" s="327"/>
      <c r="M15" s="40" t="s">
        <v>98</v>
      </c>
      <c r="N15" s="390">
        <v>0.9325</v>
      </c>
      <c r="O15" s="52">
        <f t="shared" si="1"/>
        <v>120758750</v>
      </c>
      <c r="P15" s="55">
        <v>0.98309999999999997</v>
      </c>
      <c r="Q15" s="30">
        <f t="shared" si="2"/>
        <v>127311450</v>
      </c>
    </row>
    <row r="16" spans="1:17" ht="30" customHeight="1" x14ac:dyDescent="0.35">
      <c r="A16" s="40">
        <v>10</v>
      </c>
      <c r="B16" s="46" t="s">
        <v>753</v>
      </c>
      <c r="C16" s="46" t="s">
        <v>754</v>
      </c>
      <c r="D16" s="46" t="s">
        <v>650</v>
      </c>
      <c r="E16" s="40" t="s">
        <v>108</v>
      </c>
      <c r="F16" s="40" t="s">
        <v>101</v>
      </c>
      <c r="G16" s="277">
        <v>1221000000</v>
      </c>
      <c r="H16" s="278">
        <v>44986</v>
      </c>
      <c r="I16" s="278">
        <v>45260</v>
      </c>
      <c r="J16" s="16">
        <f t="shared" si="0"/>
        <v>274</v>
      </c>
      <c r="K16" s="70">
        <v>44958</v>
      </c>
      <c r="L16" s="327">
        <v>44985</v>
      </c>
      <c r="M16" s="40" t="s">
        <v>98</v>
      </c>
      <c r="N16" s="390">
        <v>0.84089999999999998</v>
      </c>
      <c r="O16" s="52">
        <f t="shared" si="1"/>
        <v>1026738900</v>
      </c>
      <c r="P16" s="55">
        <v>0.87219999999999998</v>
      </c>
      <c r="Q16" s="30">
        <f t="shared" si="2"/>
        <v>1064956200</v>
      </c>
    </row>
    <row r="17" spans="1:17" ht="30" customHeight="1" x14ac:dyDescent="0.35">
      <c r="A17" s="794" t="s">
        <v>114</v>
      </c>
      <c r="B17" s="795"/>
      <c r="C17" s="795"/>
      <c r="D17" s="795"/>
      <c r="E17" s="795"/>
      <c r="F17" s="796"/>
      <c r="G17" s="337">
        <f>SUM(G7:G16)</f>
        <v>3026372000</v>
      </c>
      <c r="H17" s="279"/>
      <c r="I17" s="279"/>
      <c r="J17" s="344"/>
      <c r="K17" s="345"/>
      <c r="L17" s="345"/>
      <c r="M17" s="345"/>
      <c r="N17" s="389">
        <f>O17/G17</f>
        <v>0.88034557131443192</v>
      </c>
      <c r="O17" s="337">
        <f>SUM(O7:O16)</f>
        <v>2664253187.3499999</v>
      </c>
      <c r="P17" s="29">
        <f>Q17/G17</f>
        <v>0.44790769343623321</v>
      </c>
      <c r="Q17" s="28">
        <f>SUM(Q10:Q15)</f>
        <v>1355535302</v>
      </c>
    </row>
    <row r="18" spans="1:17" ht="21" x14ac:dyDescent="0.5">
      <c r="A18" s="1"/>
      <c r="B18" s="21" t="s">
        <v>30</v>
      </c>
      <c r="G18" s="269">
        <f>SUM(G7:G16)</f>
        <v>3026372000</v>
      </c>
      <c r="H18" s="19"/>
      <c r="I18" s="19"/>
      <c r="J18" s="20"/>
      <c r="O18" s="280">
        <f>SUM(O7:O16)</f>
        <v>2664253187.3499999</v>
      </c>
      <c r="Q18" s="280">
        <f>SUM(Q7:Q16)</f>
        <v>2787822170.3000002</v>
      </c>
    </row>
    <row r="19" spans="1:17" ht="15.5" x14ac:dyDescent="0.35">
      <c r="A19" s="1"/>
      <c r="B19" s="22" t="s">
        <v>31</v>
      </c>
      <c r="H19" s="19"/>
      <c r="I19" s="19"/>
      <c r="J19" s="20"/>
    </row>
    <row r="20" spans="1:17" ht="15.5" x14ac:dyDescent="0.35">
      <c r="A20" s="1"/>
      <c r="B20" s="23" t="s">
        <v>32</v>
      </c>
      <c r="H20" s="19"/>
      <c r="I20" s="19"/>
      <c r="J20" s="20"/>
    </row>
    <row r="21" spans="1:17" ht="15.75" customHeight="1" x14ac:dyDescent="0.35">
      <c r="A21" s="1"/>
      <c r="B21" s="23" t="s">
        <v>33</v>
      </c>
      <c r="H21" s="19"/>
      <c r="I21" s="19"/>
      <c r="J21" s="20"/>
    </row>
    <row r="22" spans="1:17" ht="15.75" customHeight="1" x14ac:dyDescent="0.35">
      <c r="A22" s="1"/>
      <c r="B22" s="23" t="s">
        <v>34</v>
      </c>
      <c r="H22" s="19"/>
      <c r="I22" s="19"/>
      <c r="J22" s="20"/>
    </row>
    <row r="23" spans="1:17" ht="15.75" customHeight="1" x14ac:dyDescent="0.35">
      <c r="A23" s="1"/>
      <c r="B23" s="23" t="s">
        <v>35</v>
      </c>
      <c r="H23" s="19"/>
      <c r="I23" s="19"/>
      <c r="J23" s="20"/>
    </row>
    <row r="24" spans="1:17" ht="15.75" customHeight="1" x14ac:dyDescent="0.35">
      <c r="A24" s="1"/>
      <c r="B24" s="23" t="s">
        <v>36</v>
      </c>
      <c r="H24" s="19"/>
      <c r="I24" s="19"/>
      <c r="J24" s="20"/>
    </row>
    <row r="25" spans="1:17" ht="15.75" customHeight="1" x14ac:dyDescent="0.35">
      <c r="A25" s="1"/>
      <c r="B25" s="23" t="s">
        <v>37</v>
      </c>
      <c r="H25" s="19"/>
      <c r="I25" s="19"/>
      <c r="J25" s="20"/>
    </row>
    <row r="26" spans="1:17" ht="15.75" customHeight="1" x14ac:dyDescent="0.35">
      <c r="A26" s="1"/>
      <c r="B26" s="23" t="s">
        <v>38</v>
      </c>
      <c r="H26" s="19"/>
      <c r="I26" s="19"/>
      <c r="J26" s="20"/>
    </row>
    <row r="27" spans="1:17" ht="15.75" customHeight="1" x14ac:dyDescent="0.35">
      <c r="A27" s="1"/>
      <c r="B27" s="23" t="s">
        <v>39</v>
      </c>
      <c r="H27" s="19"/>
      <c r="I27" s="19"/>
      <c r="J27" s="20"/>
    </row>
    <row r="28" spans="1:17" ht="15.75" customHeight="1" x14ac:dyDescent="0.35">
      <c r="A28" s="1"/>
      <c r="B28" s="23" t="s">
        <v>40</v>
      </c>
      <c r="H28" s="19"/>
      <c r="I28" s="19"/>
      <c r="J28" s="20"/>
    </row>
    <row r="29" spans="1:17" ht="15.75" customHeight="1" x14ac:dyDescent="0.35">
      <c r="A29" s="1"/>
      <c r="H29" s="19"/>
      <c r="I29" s="19"/>
      <c r="J29" s="20"/>
    </row>
    <row r="30" spans="1:17" ht="15.75" customHeight="1" x14ac:dyDescent="0.5">
      <c r="A30" s="1"/>
      <c r="B30" s="21" t="s">
        <v>41</v>
      </c>
      <c r="H30" s="19"/>
      <c r="I30" s="19"/>
      <c r="J30" s="20"/>
    </row>
    <row r="31" spans="1:17" ht="15.75" customHeight="1" x14ac:dyDescent="0.5">
      <c r="A31" s="1"/>
      <c r="B31" s="98" t="s">
        <v>42</v>
      </c>
      <c r="H31" s="19"/>
      <c r="I31" s="19"/>
      <c r="J31" s="20"/>
    </row>
    <row r="32" spans="1:17" ht="15.75" customHeight="1" x14ac:dyDescent="0.35">
      <c r="A32" s="1"/>
      <c r="H32" s="19"/>
      <c r="I32" s="19"/>
      <c r="J32" s="20"/>
    </row>
    <row r="33" spans="1:10" ht="15.75" customHeight="1" x14ac:dyDescent="0.35">
      <c r="A33" s="1"/>
      <c r="H33" s="19"/>
      <c r="I33" s="19"/>
      <c r="J33" s="20"/>
    </row>
    <row r="34" spans="1:10" ht="15.75" customHeight="1" x14ac:dyDescent="0.35">
      <c r="A34" s="1"/>
      <c r="H34" s="19"/>
      <c r="I34" s="19"/>
      <c r="J34" s="20"/>
    </row>
    <row r="35" spans="1:10" ht="15.75" customHeight="1" x14ac:dyDescent="0.35">
      <c r="A35" s="1"/>
      <c r="H35" s="19"/>
      <c r="I35" s="19"/>
      <c r="J35" s="20"/>
    </row>
    <row r="36" spans="1:10" ht="15.75" customHeight="1" x14ac:dyDescent="0.35">
      <c r="A36" s="1"/>
      <c r="H36" s="19"/>
      <c r="I36" s="19"/>
      <c r="J36" s="20"/>
    </row>
    <row r="37" spans="1:10" ht="15.75" customHeight="1" x14ac:dyDescent="0.35">
      <c r="A37" s="1"/>
      <c r="H37" s="19"/>
      <c r="I37" s="19"/>
      <c r="J37" s="20"/>
    </row>
    <row r="38" spans="1:10" ht="15.75" customHeight="1" x14ac:dyDescent="0.35">
      <c r="A38" s="1"/>
      <c r="H38" s="19"/>
      <c r="I38" s="19"/>
      <c r="J38" s="20"/>
    </row>
    <row r="39" spans="1:10" ht="15.75" customHeight="1" x14ac:dyDescent="0.35">
      <c r="A39" s="1"/>
      <c r="H39" s="19"/>
      <c r="I39" s="19"/>
      <c r="J39" s="20"/>
    </row>
    <row r="40" spans="1:10" ht="15.75" customHeight="1" x14ac:dyDescent="0.35">
      <c r="A40" s="1"/>
      <c r="H40" s="19"/>
      <c r="I40" s="19"/>
      <c r="J40" s="20"/>
    </row>
    <row r="41" spans="1:10" ht="15.75" customHeight="1" x14ac:dyDescent="0.35">
      <c r="A41" s="1"/>
      <c r="H41" s="19"/>
      <c r="I41" s="19"/>
      <c r="J41" s="20"/>
    </row>
    <row r="42" spans="1:10" ht="15.75" customHeight="1" x14ac:dyDescent="0.35">
      <c r="A42" s="1"/>
      <c r="H42" s="19"/>
      <c r="I42" s="19"/>
      <c r="J42" s="20"/>
    </row>
    <row r="43" spans="1:10" ht="15.75" customHeight="1" x14ac:dyDescent="0.35">
      <c r="A43" s="1"/>
      <c r="H43" s="19"/>
      <c r="I43" s="19"/>
      <c r="J43" s="20"/>
    </row>
    <row r="44" spans="1:10" ht="15.75" customHeight="1" x14ac:dyDescent="0.35">
      <c r="A44" s="1"/>
      <c r="H44" s="19"/>
      <c r="I44" s="19"/>
      <c r="J44" s="20"/>
    </row>
    <row r="45" spans="1:10" ht="15.75" customHeight="1" x14ac:dyDescent="0.35">
      <c r="A45" s="1"/>
      <c r="H45" s="19"/>
      <c r="I45" s="19"/>
      <c r="J45" s="20"/>
    </row>
    <row r="46" spans="1:10" ht="15.75" customHeight="1" x14ac:dyDescent="0.35">
      <c r="A46" s="1"/>
      <c r="H46" s="19"/>
      <c r="I46" s="19"/>
      <c r="J46" s="20"/>
    </row>
    <row r="47" spans="1:10" ht="15.75" customHeight="1" x14ac:dyDescent="0.35">
      <c r="A47" s="1"/>
      <c r="H47" s="19"/>
      <c r="I47" s="19"/>
      <c r="J47" s="20"/>
    </row>
    <row r="48" spans="1:10" ht="15.75" customHeight="1" x14ac:dyDescent="0.35">
      <c r="A48" s="1"/>
      <c r="H48" s="19"/>
      <c r="I48" s="19"/>
      <c r="J48" s="20"/>
    </row>
    <row r="49" spans="1:10" ht="15.75" customHeight="1" x14ac:dyDescent="0.35">
      <c r="A49" s="1"/>
      <c r="H49" s="19"/>
      <c r="I49" s="19"/>
      <c r="J49" s="20"/>
    </row>
    <row r="50" spans="1:10" ht="15.75" customHeight="1" x14ac:dyDescent="0.35">
      <c r="A50" s="1"/>
      <c r="H50" s="19"/>
      <c r="I50" s="19"/>
      <c r="J50" s="20"/>
    </row>
    <row r="51" spans="1:10" ht="15.75" customHeight="1" x14ac:dyDescent="0.35">
      <c r="A51" s="1"/>
      <c r="H51" s="19"/>
      <c r="I51" s="19"/>
      <c r="J51" s="20"/>
    </row>
    <row r="52" spans="1:10" ht="15.75" customHeight="1" x14ac:dyDescent="0.35">
      <c r="A52" s="1"/>
      <c r="H52" s="19"/>
      <c r="I52" s="19"/>
      <c r="J52" s="20"/>
    </row>
    <row r="53" spans="1:10" ht="15.75" customHeight="1" x14ac:dyDescent="0.35">
      <c r="A53" s="1"/>
      <c r="H53" s="19"/>
      <c r="I53" s="19"/>
      <c r="J53" s="20"/>
    </row>
    <row r="54" spans="1:10" ht="15.75" customHeight="1" x14ac:dyDescent="0.35">
      <c r="A54" s="1"/>
      <c r="H54" s="19"/>
      <c r="I54" s="19"/>
      <c r="J54" s="20"/>
    </row>
    <row r="55" spans="1:10" ht="15.75" customHeight="1" x14ac:dyDescent="0.35">
      <c r="A55" s="1"/>
      <c r="H55" s="19"/>
      <c r="I55" s="19"/>
      <c r="J55" s="20"/>
    </row>
    <row r="56" spans="1:10" ht="15.75" customHeight="1" x14ac:dyDescent="0.35">
      <c r="A56" s="1"/>
      <c r="H56" s="19"/>
      <c r="I56" s="19"/>
      <c r="J56" s="20"/>
    </row>
    <row r="57" spans="1:10" ht="15.75" customHeight="1" x14ac:dyDescent="0.35">
      <c r="A57" s="1"/>
      <c r="H57" s="19"/>
      <c r="I57" s="19"/>
      <c r="J57" s="20"/>
    </row>
    <row r="58" spans="1:10" ht="15.75" customHeight="1" x14ac:dyDescent="0.35">
      <c r="A58" s="1"/>
      <c r="H58" s="19"/>
      <c r="I58" s="19"/>
      <c r="J58" s="20"/>
    </row>
    <row r="59" spans="1:10" ht="15.75" customHeight="1" x14ac:dyDescent="0.35">
      <c r="A59" s="1"/>
      <c r="H59" s="19"/>
      <c r="I59" s="19"/>
      <c r="J59" s="20"/>
    </row>
    <row r="60" spans="1:10" ht="15.75" customHeight="1" x14ac:dyDescent="0.35">
      <c r="A60" s="1"/>
      <c r="H60" s="19"/>
      <c r="I60" s="19"/>
      <c r="J60" s="20"/>
    </row>
    <row r="61" spans="1:10" ht="15.75" customHeight="1" x14ac:dyDescent="0.35">
      <c r="A61" s="1"/>
      <c r="H61" s="19"/>
      <c r="I61" s="19"/>
      <c r="J61" s="20"/>
    </row>
    <row r="62" spans="1:10" ht="15.75" customHeight="1" x14ac:dyDescent="0.35">
      <c r="A62" s="1"/>
      <c r="H62" s="19"/>
      <c r="I62" s="19"/>
      <c r="J62" s="20"/>
    </row>
    <row r="63" spans="1:10" ht="15.75" customHeight="1" x14ac:dyDescent="0.35">
      <c r="A63" s="1"/>
      <c r="H63" s="19"/>
      <c r="I63" s="19"/>
      <c r="J63" s="20"/>
    </row>
    <row r="64" spans="1:10" ht="15.75" customHeight="1" x14ac:dyDescent="0.35">
      <c r="A64" s="1"/>
      <c r="H64" s="19"/>
      <c r="I64" s="19"/>
      <c r="J64" s="20"/>
    </row>
    <row r="65" spans="1:10" ht="15.75" customHeight="1" x14ac:dyDescent="0.35">
      <c r="A65" s="1"/>
      <c r="H65" s="19"/>
      <c r="I65" s="19"/>
      <c r="J65" s="20"/>
    </row>
    <row r="66" spans="1:10" ht="15.75" customHeight="1" x14ac:dyDescent="0.35">
      <c r="A66" s="1"/>
      <c r="H66" s="19"/>
      <c r="I66" s="19"/>
      <c r="J66" s="20"/>
    </row>
    <row r="67" spans="1:10" ht="15.75" customHeight="1" x14ac:dyDescent="0.35">
      <c r="A67" s="1"/>
      <c r="H67" s="19"/>
      <c r="I67" s="19"/>
      <c r="J67" s="20"/>
    </row>
    <row r="68" spans="1:10" ht="15.75" customHeight="1" x14ac:dyDescent="0.35">
      <c r="A68" s="1"/>
      <c r="H68" s="19"/>
      <c r="I68" s="19"/>
      <c r="J68" s="20"/>
    </row>
    <row r="69" spans="1:10" ht="15.75" customHeight="1" x14ac:dyDescent="0.35">
      <c r="A69" s="1"/>
      <c r="H69" s="19"/>
      <c r="I69" s="19"/>
      <c r="J69" s="20"/>
    </row>
    <row r="70" spans="1:10" ht="15.75" customHeight="1" x14ac:dyDescent="0.35">
      <c r="A70" s="1"/>
      <c r="H70" s="19"/>
      <c r="I70" s="19"/>
      <c r="J70" s="20"/>
    </row>
    <row r="71" spans="1:10" ht="15.75" customHeight="1" x14ac:dyDescent="0.35">
      <c r="A71" s="1"/>
      <c r="H71" s="19"/>
      <c r="I71" s="19"/>
      <c r="J71" s="20"/>
    </row>
    <row r="72" spans="1:10" ht="15.75" customHeight="1" x14ac:dyDescent="0.35">
      <c r="A72" s="1"/>
      <c r="H72" s="19"/>
      <c r="I72" s="19"/>
      <c r="J72" s="20"/>
    </row>
    <row r="73" spans="1:10" ht="15.75" customHeight="1" x14ac:dyDescent="0.35">
      <c r="A73" s="1"/>
      <c r="H73" s="19"/>
      <c r="I73" s="19"/>
      <c r="J73" s="20"/>
    </row>
    <row r="74" spans="1:10" ht="15.75" customHeight="1" x14ac:dyDescent="0.35">
      <c r="A74" s="1"/>
      <c r="H74" s="19"/>
      <c r="I74" s="19"/>
      <c r="J74" s="20"/>
    </row>
    <row r="75" spans="1:10" ht="15.75" customHeight="1" x14ac:dyDescent="0.35">
      <c r="A75" s="1"/>
      <c r="H75" s="19"/>
      <c r="I75" s="19"/>
      <c r="J75" s="20"/>
    </row>
    <row r="76" spans="1:10" ht="15.75" customHeight="1" x14ac:dyDescent="0.35">
      <c r="A76" s="1"/>
      <c r="H76" s="19"/>
      <c r="I76" s="19"/>
      <c r="J76" s="20"/>
    </row>
    <row r="77" spans="1:10" ht="15.75" customHeight="1" x14ac:dyDescent="0.35">
      <c r="A77" s="1"/>
      <c r="H77" s="19"/>
      <c r="I77" s="19"/>
      <c r="J77" s="20"/>
    </row>
    <row r="78" spans="1:10" ht="15.75" customHeight="1" x14ac:dyDescent="0.35">
      <c r="A78" s="1"/>
      <c r="H78" s="19"/>
      <c r="I78" s="19"/>
      <c r="J78" s="20"/>
    </row>
    <row r="79" spans="1:10" ht="15.75" customHeight="1" x14ac:dyDescent="0.35">
      <c r="A79" s="1"/>
      <c r="H79" s="19"/>
      <c r="I79" s="19"/>
      <c r="J79" s="20"/>
    </row>
    <row r="80" spans="1:10" ht="15.75" customHeight="1" x14ac:dyDescent="0.35">
      <c r="A80" s="1"/>
      <c r="H80" s="19"/>
      <c r="I80" s="19"/>
      <c r="J80" s="20"/>
    </row>
    <row r="81" spans="1:10" ht="15.75" customHeight="1" x14ac:dyDescent="0.35">
      <c r="A81" s="1"/>
      <c r="H81" s="19"/>
      <c r="I81" s="19"/>
      <c r="J81" s="20"/>
    </row>
    <row r="82" spans="1:10" ht="15.75" customHeight="1" x14ac:dyDescent="0.35">
      <c r="A82" s="1"/>
      <c r="H82" s="19"/>
      <c r="I82" s="19"/>
      <c r="J82" s="20"/>
    </row>
    <row r="83" spans="1:10" ht="15.75" customHeight="1" x14ac:dyDescent="0.35">
      <c r="A83" s="1"/>
      <c r="H83" s="19"/>
      <c r="I83" s="19"/>
      <c r="J83" s="20"/>
    </row>
    <row r="84" spans="1:10" ht="15.75" customHeight="1" x14ac:dyDescent="0.35">
      <c r="A84" s="1"/>
      <c r="H84" s="19"/>
      <c r="I84" s="19"/>
      <c r="J84" s="20"/>
    </row>
    <row r="85" spans="1:10" ht="15.75" customHeight="1" x14ac:dyDescent="0.35">
      <c r="A85" s="1"/>
      <c r="H85" s="19"/>
      <c r="I85" s="19"/>
      <c r="J85" s="20"/>
    </row>
    <row r="86" spans="1:10" ht="15.75" customHeight="1" x14ac:dyDescent="0.35">
      <c r="A86" s="1"/>
      <c r="H86" s="19"/>
      <c r="I86" s="19"/>
      <c r="J86" s="20"/>
    </row>
    <row r="87" spans="1:10" ht="15.75" customHeight="1" x14ac:dyDescent="0.35">
      <c r="A87" s="1"/>
      <c r="H87" s="19"/>
      <c r="I87" s="19"/>
      <c r="J87" s="20"/>
    </row>
    <row r="88" spans="1:10" ht="15.75" customHeight="1" x14ac:dyDescent="0.35">
      <c r="A88" s="1"/>
      <c r="H88" s="19"/>
      <c r="I88" s="19"/>
      <c r="J88" s="20"/>
    </row>
    <row r="89" spans="1:10" ht="15.75" customHeight="1" x14ac:dyDescent="0.35">
      <c r="A89" s="1"/>
      <c r="H89" s="19"/>
      <c r="I89" s="19"/>
      <c r="J89" s="20"/>
    </row>
    <row r="90" spans="1:10" ht="15.75" customHeight="1" x14ac:dyDescent="0.35">
      <c r="A90" s="1"/>
      <c r="H90" s="19"/>
      <c r="I90" s="19"/>
      <c r="J90" s="20"/>
    </row>
    <row r="91" spans="1:10" ht="15.75" customHeight="1" x14ac:dyDescent="0.35">
      <c r="A91" s="1"/>
      <c r="H91" s="19"/>
      <c r="I91" s="19"/>
      <c r="J91" s="20"/>
    </row>
    <row r="92" spans="1:10" ht="15.75" customHeight="1" x14ac:dyDescent="0.35">
      <c r="A92" s="1"/>
      <c r="H92" s="19"/>
      <c r="I92" s="19"/>
      <c r="J92" s="20"/>
    </row>
    <row r="93" spans="1:10" ht="15.75" customHeight="1" x14ac:dyDescent="0.35">
      <c r="A93" s="1"/>
      <c r="H93" s="19"/>
      <c r="I93" s="19"/>
      <c r="J93" s="20"/>
    </row>
    <row r="94" spans="1:10" ht="15.75" customHeight="1" x14ac:dyDescent="0.35">
      <c r="A94" s="1"/>
      <c r="H94" s="19"/>
      <c r="I94" s="19"/>
      <c r="J94" s="20"/>
    </row>
    <row r="95" spans="1:10" ht="15.75" customHeight="1" x14ac:dyDescent="0.35">
      <c r="A95" s="1"/>
      <c r="H95" s="19"/>
      <c r="I95" s="19"/>
      <c r="J95" s="20"/>
    </row>
    <row r="96" spans="1:10" ht="15.75" customHeight="1" x14ac:dyDescent="0.35">
      <c r="A96" s="1"/>
      <c r="H96" s="19"/>
      <c r="I96" s="19"/>
      <c r="J96" s="20"/>
    </row>
    <row r="97" spans="1:10" ht="15.75" customHeight="1" x14ac:dyDescent="0.35">
      <c r="A97" s="1"/>
      <c r="H97" s="19"/>
      <c r="I97" s="19"/>
      <c r="J97" s="20"/>
    </row>
    <row r="98" spans="1:10" ht="15.75" customHeight="1" x14ac:dyDescent="0.35">
      <c r="A98" s="1"/>
      <c r="H98" s="19"/>
      <c r="I98" s="19"/>
      <c r="J98" s="20"/>
    </row>
    <row r="99" spans="1:10" ht="15.75" customHeight="1" x14ac:dyDescent="0.35">
      <c r="A99" s="1"/>
      <c r="H99" s="19"/>
      <c r="I99" s="19"/>
      <c r="J99" s="20"/>
    </row>
    <row r="100" spans="1:10" ht="15.75" customHeight="1" x14ac:dyDescent="0.35">
      <c r="A100" s="1"/>
      <c r="H100" s="19"/>
      <c r="I100" s="19"/>
      <c r="J100" s="20"/>
    </row>
    <row r="101" spans="1:10" ht="15.75" customHeight="1" x14ac:dyDescent="0.35">
      <c r="A101" s="1"/>
      <c r="H101" s="19"/>
      <c r="I101" s="19"/>
      <c r="J101" s="20"/>
    </row>
    <row r="102" spans="1:10" ht="15.75" customHeight="1" x14ac:dyDescent="0.35">
      <c r="A102" s="1"/>
      <c r="H102" s="19"/>
      <c r="I102" s="19"/>
      <c r="J102" s="20"/>
    </row>
    <row r="103" spans="1:10" ht="15.75" customHeight="1" x14ac:dyDescent="0.35">
      <c r="A103" s="1"/>
      <c r="H103" s="19"/>
      <c r="I103" s="19"/>
      <c r="J103" s="20"/>
    </row>
    <row r="104" spans="1:10" ht="15.75" customHeight="1" x14ac:dyDescent="0.35">
      <c r="A104" s="1"/>
      <c r="H104" s="19"/>
      <c r="I104" s="19"/>
      <c r="J104" s="20"/>
    </row>
    <row r="105" spans="1:10" ht="15.75" customHeight="1" x14ac:dyDescent="0.35">
      <c r="A105" s="1"/>
      <c r="H105" s="19"/>
      <c r="I105" s="19"/>
      <c r="J105" s="20"/>
    </row>
    <row r="106" spans="1:10" ht="15.75" customHeight="1" x14ac:dyDescent="0.35">
      <c r="A106" s="1"/>
      <c r="H106" s="19"/>
      <c r="I106" s="19"/>
      <c r="J106" s="20"/>
    </row>
    <row r="107" spans="1:10" ht="15.75" customHeight="1" x14ac:dyDescent="0.35">
      <c r="A107" s="1"/>
      <c r="H107" s="19"/>
      <c r="I107" s="19"/>
      <c r="J107" s="20"/>
    </row>
    <row r="108" spans="1:10" ht="15.75" customHeight="1" x14ac:dyDescent="0.35">
      <c r="A108" s="1"/>
      <c r="H108" s="19"/>
      <c r="I108" s="19"/>
      <c r="J108" s="20"/>
    </row>
    <row r="109" spans="1:10" ht="15.75" customHeight="1" x14ac:dyDescent="0.35">
      <c r="A109" s="1"/>
      <c r="H109" s="19"/>
      <c r="I109" s="19"/>
      <c r="J109" s="20"/>
    </row>
    <row r="110" spans="1:10" ht="15.75" customHeight="1" x14ac:dyDescent="0.35">
      <c r="A110" s="1"/>
      <c r="H110" s="19"/>
      <c r="I110" s="19"/>
      <c r="J110" s="20"/>
    </row>
    <row r="111" spans="1:10" ht="15.75" customHeight="1" x14ac:dyDescent="0.35">
      <c r="A111" s="1"/>
      <c r="H111" s="19"/>
      <c r="I111" s="19"/>
      <c r="J111" s="20"/>
    </row>
    <row r="112" spans="1:10" ht="15.75" customHeight="1" x14ac:dyDescent="0.35">
      <c r="A112" s="1"/>
      <c r="H112" s="19"/>
      <c r="I112" s="19"/>
      <c r="J112" s="20"/>
    </row>
    <row r="113" spans="1:10" ht="15.75" customHeight="1" x14ac:dyDescent="0.35">
      <c r="A113" s="1"/>
      <c r="H113" s="19"/>
      <c r="I113" s="19"/>
      <c r="J113" s="20"/>
    </row>
    <row r="114" spans="1:10" ht="15.75" customHeight="1" x14ac:dyDescent="0.35">
      <c r="A114" s="1"/>
      <c r="H114" s="19"/>
      <c r="I114" s="19"/>
      <c r="J114" s="20"/>
    </row>
    <row r="115" spans="1:10" ht="15.75" customHeight="1" x14ac:dyDescent="0.35">
      <c r="A115" s="1"/>
      <c r="H115" s="19"/>
      <c r="I115" s="19"/>
      <c r="J115" s="20"/>
    </row>
    <row r="116" spans="1:10" ht="15.75" customHeight="1" x14ac:dyDescent="0.35">
      <c r="A116" s="1"/>
      <c r="H116" s="19"/>
      <c r="I116" s="19"/>
      <c r="J116" s="20"/>
    </row>
    <row r="117" spans="1:10" ht="15.75" customHeight="1" x14ac:dyDescent="0.35">
      <c r="A117" s="1"/>
      <c r="H117" s="19"/>
      <c r="I117" s="19"/>
      <c r="J117" s="20"/>
    </row>
    <row r="118" spans="1:10" ht="15.75" customHeight="1" x14ac:dyDescent="0.35">
      <c r="A118" s="1"/>
      <c r="H118" s="19"/>
      <c r="I118" s="19"/>
      <c r="J118" s="20"/>
    </row>
    <row r="119" spans="1:10" ht="15.75" customHeight="1" x14ac:dyDescent="0.35">
      <c r="A119" s="1"/>
      <c r="H119" s="19"/>
      <c r="I119" s="19"/>
      <c r="J119" s="20"/>
    </row>
    <row r="120" spans="1:10" ht="15.75" customHeight="1" x14ac:dyDescent="0.35">
      <c r="A120" s="1"/>
      <c r="H120" s="19"/>
      <c r="I120" s="19"/>
      <c r="J120" s="20"/>
    </row>
    <row r="121" spans="1:10" ht="15.75" customHeight="1" x14ac:dyDescent="0.35">
      <c r="A121" s="1"/>
      <c r="H121" s="19"/>
      <c r="I121" s="19"/>
      <c r="J121" s="20"/>
    </row>
    <row r="122" spans="1:10" ht="15.75" customHeight="1" x14ac:dyDescent="0.35">
      <c r="A122" s="1"/>
      <c r="H122" s="19"/>
      <c r="I122" s="19"/>
      <c r="J122" s="20"/>
    </row>
    <row r="123" spans="1:10" ht="15.75" customHeight="1" x14ac:dyDescent="0.35">
      <c r="A123" s="1"/>
      <c r="H123" s="19"/>
      <c r="I123" s="19"/>
      <c r="J123" s="20"/>
    </row>
    <row r="124" spans="1:10" ht="15.75" customHeight="1" x14ac:dyDescent="0.35">
      <c r="A124" s="1"/>
      <c r="H124" s="19"/>
      <c r="I124" s="19"/>
      <c r="J124" s="20"/>
    </row>
    <row r="125" spans="1:10" ht="15.75" customHeight="1" x14ac:dyDescent="0.35">
      <c r="A125" s="1"/>
      <c r="H125" s="19"/>
      <c r="I125" s="19"/>
      <c r="J125" s="20"/>
    </row>
    <row r="126" spans="1:10" ht="15.75" customHeight="1" x14ac:dyDescent="0.35">
      <c r="A126" s="1"/>
      <c r="H126" s="19"/>
      <c r="I126" s="19"/>
      <c r="J126" s="20"/>
    </row>
    <row r="127" spans="1:10" ht="15.75" customHeight="1" x14ac:dyDescent="0.35">
      <c r="A127" s="1"/>
      <c r="H127" s="19"/>
      <c r="I127" s="19"/>
      <c r="J127" s="20"/>
    </row>
    <row r="128" spans="1:10" ht="15.75" customHeight="1" x14ac:dyDescent="0.35">
      <c r="A128" s="1"/>
      <c r="H128" s="19"/>
      <c r="I128" s="19"/>
      <c r="J128" s="20"/>
    </row>
    <row r="129" spans="1:10" ht="15.75" customHeight="1" x14ac:dyDescent="0.35">
      <c r="A129" s="1"/>
      <c r="H129" s="19"/>
      <c r="I129" s="19"/>
      <c r="J129" s="20"/>
    </row>
    <row r="130" spans="1:10" ht="15.75" customHeight="1" x14ac:dyDescent="0.35">
      <c r="A130" s="1"/>
      <c r="H130" s="19"/>
      <c r="I130" s="19"/>
      <c r="J130" s="20"/>
    </row>
    <row r="131" spans="1:10" ht="15.75" customHeight="1" x14ac:dyDescent="0.35">
      <c r="A131" s="1"/>
      <c r="H131" s="19"/>
      <c r="I131" s="19"/>
      <c r="J131" s="20"/>
    </row>
    <row r="132" spans="1:10" ht="15.75" customHeight="1" x14ac:dyDescent="0.35">
      <c r="A132" s="1"/>
      <c r="H132" s="19"/>
      <c r="I132" s="19"/>
      <c r="J132" s="20"/>
    </row>
    <row r="133" spans="1:10" ht="15.75" customHeight="1" x14ac:dyDescent="0.35">
      <c r="A133" s="1"/>
      <c r="H133" s="19"/>
      <c r="I133" s="19"/>
      <c r="J133" s="20"/>
    </row>
    <row r="134" spans="1:10" ht="15.75" customHeight="1" x14ac:dyDescent="0.35">
      <c r="A134" s="1"/>
      <c r="H134" s="19"/>
      <c r="I134" s="19"/>
      <c r="J134" s="20"/>
    </row>
    <row r="135" spans="1:10" ht="15.75" customHeight="1" x14ac:dyDescent="0.35">
      <c r="A135" s="1"/>
      <c r="H135" s="19"/>
      <c r="I135" s="19"/>
      <c r="J135" s="20"/>
    </row>
    <row r="136" spans="1:10" ht="15.75" customHeight="1" x14ac:dyDescent="0.35">
      <c r="A136" s="1"/>
      <c r="H136" s="19"/>
      <c r="I136" s="19"/>
      <c r="J136" s="20"/>
    </row>
    <row r="137" spans="1:10" ht="15.75" customHeight="1" x14ac:dyDescent="0.35">
      <c r="A137" s="1"/>
      <c r="H137" s="19"/>
      <c r="I137" s="19"/>
      <c r="J137" s="20"/>
    </row>
    <row r="138" spans="1:10" ht="15.75" customHeight="1" x14ac:dyDescent="0.35">
      <c r="A138" s="1"/>
      <c r="H138" s="19"/>
      <c r="I138" s="19"/>
      <c r="J138" s="20"/>
    </row>
    <row r="139" spans="1:10" ht="15.75" customHeight="1" x14ac:dyDescent="0.35">
      <c r="A139" s="1"/>
      <c r="H139" s="19"/>
      <c r="I139" s="19"/>
      <c r="J139" s="20"/>
    </row>
    <row r="140" spans="1:10" ht="15.75" customHeight="1" x14ac:dyDescent="0.35">
      <c r="A140" s="1"/>
      <c r="H140" s="19"/>
      <c r="I140" s="19"/>
      <c r="J140" s="20"/>
    </row>
    <row r="141" spans="1:10" ht="15.75" customHeight="1" x14ac:dyDescent="0.35">
      <c r="A141" s="1"/>
      <c r="H141" s="19"/>
      <c r="I141" s="19"/>
      <c r="J141" s="20"/>
    </row>
    <row r="142" spans="1:10" ht="15.75" customHeight="1" x14ac:dyDescent="0.35">
      <c r="A142" s="1"/>
      <c r="H142" s="19"/>
      <c r="I142" s="19"/>
      <c r="J142" s="20"/>
    </row>
    <row r="143" spans="1:10" ht="15.75" customHeight="1" x14ac:dyDescent="0.35">
      <c r="A143" s="1"/>
      <c r="H143" s="19"/>
      <c r="I143" s="19"/>
      <c r="J143" s="20"/>
    </row>
    <row r="144" spans="1:10" ht="15.75" customHeight="1" x14ac:dyDescent="0.35">
      <c r="A144" s="1"/>
      <c r="H144" s="19"/>
      <c r="I144" s="19"/>
      <c r="J144" s="20"/>
    </row>
    <row r="145" spans="1:10" ht="15.75" customHeight="1" x14ac:dyDescent="0.35">
      <c r="A145" s="1"/>
      <c r="H145" s="19"/>
      <c r="I145" s="19"/>
      <c r="J145" s="20"/>
    </row>
    <row r="146" spans="1:10" ht="15.75" customHeight="1" x14ac:dyDescent="0.35">
      <c r="A146" s="1"/>
      <c r="H146" s="19"/>
      <c r="I146" s="19"/>
      <c r="J146" s="20"/>
    </row>
    <row r="147" spans="1:10" ht="15.75" customHeight="1" x14ac:dyDescent="0.35">
      <c r="A147" s="1"/>
      <c r="H147" s="19"/>
      <c r="I147" s="19"/>
      <c r="J147" s="20"/>
    </row>
    <row r="148" spans="1:10" ht="15.75" customHeight="1" x14ac:dyDescent="0.35">
      <c r="A148" s="1"/>
      <c r="H148" s="19"/>
      <c r="I148" s="19"/>
      <c r="J148" s="20"/>
    </row>
    <row r="149" spans="1:10" ht="15.75" customHeight="1" x14ac:dyDescent="0.35">
      <c r="A149" s="1"/>
      <c r="H149" s="19"/>
      <c r="I149" s="19"/>
      <c r="J149" s="20"/>
    </row>
    <row r="150" spans="1:10" ht="15.75" customHeight="1" x14ac:dyDescent="0.35">
      <c r="A150" s="1"/>
      <c r="H150" s="19"/>
      <c r="I150" s="19"/>
      <c r="J150" s="20"/>
    </row>
    <row r="151" spans="1:10" ht="15.75" customHeight="1" x14ac:dyDescent="0.35">
      <c r="A151" s="1"/>
      <c r="H151" s="19"/>
      <c r="I151" s="19"/>
      <c r="J151" s="20"/>
    </row>
    <row r="152" spans="1:10" ht="15.75" customHeight="1" x14ac:dyDescent="0.35">
      <c r="A152" s="1"/>
      <c r="H152" s="19"/>
      <c r="I152" s="19"/>
      <c r="J152" s="20"/>
    </row>
    <row r="153" spans="1:10" ht="15.75" customHeight="1" x14ac:dyDescent="0.35">
      <c r="A153" s="1"/>
      <c r="H153" s="19"/>
      <c r="I153" s="19"/>
      <c r="J153" s="20"/>
    </row>
    <row r="154" spans="1:10" ht="15.75" customHeight="1" x14ac:dyDescent="0.35">
      <c r="A154" s="1"/>
      <c r="H154" s="19"/>
      <c r="I154" s="19"/>
      <c r="J154" s="20"/>
    </row>
    <row r="155" spans="1:10" ht="15.75" customHeight="1" x14ac:dyDescent="0.35">
      <c r="A155" s="1"/>
      <c r="H155" s="19"/>
      <c r="I155" s="19"/>
      <c r="J155" s="20"/>
    </row>
    <row r="156" spans="1:10" ht="15.75" customHeight="1" x14ac:dyDescent="0.35">
      <c r="A156" s="1"/>
      <c r="H156" s="19"/>
      <c r="I156" s="19"/>
      <c r="J156" s="20"/>
    </row>
    <row r="157" spans="1:10" ht="15.75" customHeight="1" x14ac:dyDescent="0.35">
      <c r="A157" s="1"/>
      <c r="H157" s="19"/>
      <c r="I157" s="19"/>
      <c r="J157" s="20"/>
    </row>
    <row r="158" spans="1:10" ht="15.75" customHeight="1" x14ac:dyDescent="0.35">
      <c r="A158" s="1"/>
      <c r="H158" s="19"/>
      <c r="I158" s="19"/>
      <c r="J158" s="20"/>
    </row>
    <row r="159" spans="1:10" ht="15.75" customHeight="1" x14ac:dyDescent="0.35">
      <c r="A159" s="1"/>
      <c r="H159" s="19"/>
      <c r="I159" s="19"/>
      <c r="J159" s="20"/>
    </row>
    <row r="160" spans="1:10" ht="15.75" customHeight="1" x14ac:dyDescent="0.35">
      <c r="A160" s="1"/>
      <c r="H160" s="19"/>
      <c r="I160" s="19"/>
      <c r="J160" s="20"/>
    </row>
    <row r="161" spans="1:10" ht="15.75" customHeight="1" x14ac:dyDescent="0.35">
      <c r="A161" s="1"/>
      <c r="H161" s="19"/>
      <c r="I161" s="19"/>
      <c r="J161" s="20"/>
    </row>
    <row r="162" spans="1:10" ht="15.75" customHeight="1" x14ac:dyDescent="0.35">
      <c r="A162" s="1"/>
      <c r="H162" s="19"/>
      <c r="I162" s="19"/>
      <c r="J162" s="20"/>
    </row>
    <row r="163" spans="1:10" ht="15.75" customHeight="1" x14ac:dyDescent="0.35">
      <c r="A163" s="1"/>
      <c r="H163" s="19"/>
      <c r="I163" s="19"/>
      <c r="J163" s="20"/>
    </row>
    <row r="164" spans="1:10" ht="15.75" customHeight="1" x14ac:dyDescent="0.35">
      <c r="A164" s="1"/>
      <c r="H164" s="19"/>
      <c r="I164" s="19"/>
      <c r="J164" s="20"/>
    </row>
    <row r="165" spans="1:10" ht="15.75" customHeight="1" x14ac:dyDescent="0.35">
      <c r="A165" s="1"/>
      <c r="H165" s="19"/>
      <c r="I165" s="19"/>
      <c r="J165" s="20"/>
    </row>
    <row r="166" spans="1:10" ht="15.75" customHeight="1" x14ac:dyDescent="0.35">
      <c r="A166" s="1"/>
      <c r="H166" s="19"/>
      <c r="I166" s="19"/>
      <c r="J166" s="20"/>
    </row>
    <row r="167" spans="1:10" ht="15.75" customHeight="1" x14ac:dyDescent="0.35">
      <c r="A167" s="1"/>
      <c r="H167" s="19"/>
      <c r="I167" s="19"/>
      <c r="J167" s="20"/>
    </row>
    <row r="168" spans="1:10" ht="15.75" customHeight="1" x14ac:dyDescent="0.35">
      <c r="A168" s="1"/>
      <c r="H168" s="19"/>
      <c r="I168" s="19"/>
      <c r="J168" s="20"/>
    </row>
    <row r="169" spans="1:10" ht="15.75" customHeight="1" x14ac:dyDescent="0.35">
      <c r="A169" s="1"/>
      <c r="H169" s="19"/>
      <c r="I169" s="19"/>
      <c r="J169" s="20"/>
    </row>
    <row r="170" spans="1:10" ht="15.75" customHeight="1" x14ac:dyDescent="0.35">
      <c r="A170" s="1"/>
      <c r="H170" s="19"/>
      <c r="I170" s="19"/>
      <c r="J170" s="20"/>
    </row>
    <row r="171" spans="1:10" ht="15.75" customHeight="1" x14ac:dyDescent="0.35">
      <c r="A171" s="1"/>
      <c r="H171" s="19"/>
      <c r="I171" s="19"/>
      <c r="J171" s="20"/>
    </row>
    <row r="172" spans="1:10" ht="15.75" customHeight="1" x14ac:dyDescent="0.35">
      <c r="A172" s="1"/>
      <c r="H172" s="19"/>
      <c r="I172" s="19"/>
      <c r="J172" s="20"/>
    </row>
    <row r="173" spans="1:10" ht="15.75" customHeight="1" x14ac:dyDescent="0.35">
      <c r="A173" s="1"/>
      <c r="H173" s="19"/>
      <c r="I173" s="19"/>
      <c r="J173" s="20"/>
    </row>
    <row r="174" spans="1:10" ht="15.75" customHeight="1" x14ac:dyDescent="0.35">
      <c r="A174" s="1"/>
      <c r="H174" s="19"/>
      <c r="I174" s="19"/>
      <c r="J174" s="20"/>
    </row>
    <row r="175" spans="1:10" ht="15.75" customHeight="1" x14ac:dyDescent="0.35">
      <c r="A175" s="1"/>
      <c r="H175" s="19"/>
      <c r="I175" s="19"/>
      <c r="J175" s="20"/>
    </row>
    <row r="176" spans="1:10" ht="15.75" customHeight="1" x14ac:dyDescent="0.35">
      <c r="A176" s="1"/>
      <c r="H176" s="19"/>
      <c r="I176" s="19"/>
      <c r="J176" s="20"/>
    </row>
    <row r="177" spans="1:10" ht="15.75" customHeight="1" x14ac:dyDescent="0.35">
      <c r="A177" s="1"/>
      <c r="H177" s="19"/>
      <c r="I177" s="19"/>
      <c r="J177" s="20"/>
    </row>
    <row r="178" spans="1:10" ht="15.75" customHeight="1" x14ac:dyDescent="0.35">
      <c r="A178" s="1"/>
      <c r="H178" s="19"/>
      <c r="I178" s="19"/>
      <c r="J178" s="20"/>
    </row>
    <row r="179" spans="1:10" ht="15.75" customHeight="1" x14ac:dyDescent="0.35">
      <c r="A179" s="1"/>
      <c r="H179" s="19"/>
      <c r="I179" s="19"/>
      <c r="J179" s="20"/>
    </row>
    <row r="180" spans="1:10" ht="15.75" customHeight="1" x14ac:dyDescent="0.35">
      <c r="A180" s="1"/>
      <c r="H180" s="19"/>
      <c r="I180" s="19"/>
      <c r="J180" s="20"/>
    </row>
    <row r="181" spans="1:10" ht="15.75" customHeight="1" x14ac:dyDescent="0.35">
      <c r="A181" s="1"/>
      <c r="H181" s="19"/>
      <c r="I181" s="19"/>
      <c r="J181" s="20"/>
    </row>
    <row r="182" spans="1:10" ht="15.75" customHeight="1" x14ac:dyDescent="0.35">
      <c r="A182" s="1"/>
      <c r="H182" s="19"/>
      <c r="I182" s="19"/>
      <c r="J182" s="20"/>
    </row>
    <row r="183" spans="1:10" ht="15.75" customHeight="1" x14ac:dyDescent="0.35">
      <c r="A183" s="1"/>
      <c r="H183" s="19"/>
      <c r="I183" s="19"/>
      <c r="J183" s="20"/>
    </row>
    <row r="184" spans="1:10" ht="15.75" customHeight="1" x14ac:dyDescent="0.35">
      <c r="A184" s="1"/>
      <c r="H184" s="19"/>
      <c r="I184" s="19"/>
      <c r="J184" s="20"/>
    </row>
    <row r="185" spans="1:10" ht="15.75" customHeight="1" x14ac:dyDescent="0.35">
      <c r="A185" s="1"/>
      <c r="H185" s="19"/>
      <c r="I185" s="19"/>
      <c r="J185" s="20"/>
    </row>
    <row r="186" spans="1:10" ht="15.75" customHeight="1" x14ac:dyDescent="0.35">
      <c r="A186" s="1"/>
      <c r="H186" s="19"/>
      <c r="I186" s="19"/>
      <c r="J186" s="20"/>
    </row>
    <row r="187" spans="1:10" ht="15.75" customHeight="1" x14ac:dyDescent="0.35">
      <c r="A187" s="1"/>
      <c r="H187" s="19"/>
      <c r="I187" s="19"/>
      <c r="J187" s="20"/>
    </row>
    <row r="188" spans="1:10" ht="15.75" customHeight="1" x14ac:dyDescent="0.35">
      <c r="A188" s="1"/>
      <c r="H188" s="19"/>
      <c r="I188" s="19"/>
      <c r="J188" s="20"/>
    </row>
    <row r="189" spans="1:10" ht="15.75" customHeight="1" x14ac:dyDescent="0.35">
      <c r="A189" s="1"/>
      <c r="H189" s="19"/>
      <c r="I189" s="19"/>
      <c r="J189" s="20"/>
    </row>
    <row r="190" spans="1:10" ht="15.75" customHeight="1" x14ac:dyDescent="0.35">
      <c r="A190" s="1"/>
      <c r="H190" s="19"/>
      <c r="I190" s="19"/>
      <c r="J190" s="20"/>
    </row>
    <row r="191" spans="1:10" ht="15.75" customHeight="1" x14ac:dyDescent="0.35">
      <c r="A191" s="1"/>
      <c r="H191" s="19"/>
      <c r="I191" s="19"/>
      <c r="J191" s="20"/>
    </row>
    <row r="192" spans="1:10" ht="15.75" customHeight="1" x14ac:dyDescent="0.35">
      <c r="A192" s="1"/>
      <c r="H192" s="19"/>
      <c r="I192" s="19"/>
      <c r="J192" s="20"/>
    </row>
    <row r="193" spans="1:10" ht="15.75" customHeight="1" x14ac:dyDescent="0.35">
      <c r="A193" s="1"/>
      <c r="H193" s="19"/>
      <c r="I193" s="19"/>
      <c r="J193" s="20"/>
    </row>
    <row r="194" spans="1:10" ht="15.75" customHeight="1" x14ac:dyDescent="0.35">
      <c r="A194" s="1"/>
      <c r="H194" s="19"/>
      <c r="I194" s="19"/>
      <c r="J194" s="20"/>
    </row>
    <row r="195" spans="1:10" ht="15.75" customHeight="1" x14ac:dyDescent="0.35">
      <c r="A195" s="1"/>
      <c r="H195" s="19"/>
      <c r="I195" s="19"/>
      <c r="J195" s="20"/>
    </row>
    <row r="196" spans="1:10" ht="15.75" customHeight="1" x14ac:dyDescent="0.35">
      <c r="A196" s="1"/>
      <c r="H196" s="19"/>
      <c r="I196" s="19"/>
      <c r="J196" s="20"/>
    </row>
    <row r="197" spans="1:10" ht="15.75" customHeight="1" x14ac:dyDescent="0.35">
      <c r="A197" s="1"/>
      <c r="H197" s="19"/>
      <c r="I197" s="19"/>
      <c r="J197" s="20"/>
    </row>
    <row r="198" spans="1:10" ht="15.75" customHeight="1" x14ac:dyDescent="0.35">
      <c r="A198" s="1"/>
      <c r="H198" s="19"/>
      <c r="I198" s="19"/>
      <c r="J198" s="20"/>
    </row>
    <row r="199" spans="1:10" ht="15.75" customHeight="1" x14ac:dyDescent="0.35">
      <c r="A199" s="1"/>
      <c r="H199" s="19"/>
      <c r="I199" s="19"/>
      <c r="J199" s="20"/>
    </row>
    <row r="200" spans="1:10" ht="15.75" customHeight="1" x14ac:dyDescent="0.35">
      <c r="A200" s="1"/>
      <c r="H200" s="19"/>
      <c r="I200" s="19"/>
      <c r="J200" s="20"/>
    </row>
    <row r="201" spans="1:10" ht="15.75" customHeight="1" x14ac:dyDescent="0.35">
      <c r="A201" s="1"/>
      <c r="H201" s="19"/>
      <c r="I201" s="19"/>
      <c r="J201" s="20"/>
    </row>
    <row r="202" spans="1:10" ht="15.75" customHeight="1" x14ac:dyDescent="0.35">
      <c r="A202" s="1"/>
      <c r="H202" s="19"/>
      <c r="I202" s="19"/>
      <c r="J202" s="20"/>
    </row>
    <row r="203" spans="1:10" ht="15.75" customHeight="1" x14ac:dyDescent="0.35">
      <c r="A203" s="1"/>
      <c r="H203" s="19"/>
      <c r="I203" s="19"/>
      <c r="J203" s="20"/>
    </row>
    <row r="204" spans="1:10" ht="15.75" customHeight="1" x14ac:dyDescent="0.35">
      <c r="A204" s="1"/>
      <c r="H204" s="19"/>
      <c r="I204" s="19"/>
      <c r="J204" s="20"/>
    </row>
    <row r="205" spans="1:10" ht="15.75" customHeight="1" x14ac:dyDescent="0.35">
      <c r="A205" s="1"/>
      <c r="H205" s="19"/>
      <c r="I205" s="19"/>
      <c r="J205" s="20"/>
    </row>
    <row r="206" spans="1:10" ht="15.75" customHeight="1" x14ac:dyDescent="0.35">
      <c r="A206" s="1"/>
      <c r="H206" s="19"/>
      <c r="I206" s="19"/>
      <c r="J206" s="20"/>
    </row>
    <row r="207" spans="1:10" ht="15.75" customHeight="1" x14ac:dyDescent="0.35">
      <c r="A207" s="1"/>
      <c r="H207" s="19"/>
      <c r="I207" s="19"/>
      <c r="J207" s="20"/>
    </row>
    <row r="208" spans="1:10" ht="15.75" customHeight="1" x14ac:dyDescent="0.35">
      <c r="A208" s="1"/>
      <c r="H208" s="19"/>
      <c r="I208" s="19"/>
      <c r="J208" s="20"/>
    </row>
    <row r="209" spans="1:10" ht="15.75" customHeight="1" x14ac:dyDescent="0.35">
      <c r="A209" s="1"/>
      <c r="H209" s="19"/>
      <c r="I209" s="19"/>
      <c r="J209" s="20"/>
    </row>
    <row r="210" spans="1:10" ht="15.75" customHeight="1" x14ac:dyDescent="0.35">
      <c r="A210" s="1"/>
      <c r="H210" s="19"/>
      <c r="I210" s="19"/>
      <c r="J210" s="20"/>
    </row>
    <row r="211" spans="1:10" ht="15.75" customHeight="1" x14ac:dyDescent="0.35">
      <c r="A211" s="1"/>
      <c r="H211" s="19"/>
      <c r="I211" s="19"/>
      <c r="J211" s="20"/>
    </row>
    <row r="212" spans="1:10" ht="15.75" customHeight="1" x14ac:dyDescent="0.35">
      <c r="A212" s="1"/>
      <c r="H212" s="19"/>
      <c r="I212" s="19"/>
      <c r="J212" s="20"/>
    </row>
    <row r="213" spans="1:10" ht="15.75" customHeight="1" x14ac:dyDescent="0.35">
      <c r="A213" s="1"/>
      <c r="H213" s="19"/>
      <c r="I213" s="19"/>
      <c r="J213" s="20"/>
    </row>
    <row r="214" spans="1:10" ht="15.75" customHeight="1" x14ac:dyDescent="0.35">
      <c r="A214" s="1"/>
      <c r="H214" s="19"/>
      <c r="I214" s="19"/>
      <c r="J214" s="20"/>
    </row>
    <row r="215" spans="1:10" ht="15.75" customHeight="1" x14ac:dyDescent="0.35">
      <c r="A215" s="1"/>
      <c r="H215" s="19"/>
      <c r="I215" s="19"/>
      <c r="J215" s="20"/>
    </row>
    <row r="216" spans="1:10" ht="15.75" customHeight="1" x14ac:dyDescent="0.35">
      <c r="A216" s="1"/>
      <c r="H216" s="19"/>
      <c r="I216" s="19"/>
      <c r="J216" s="20"/>
    </row>
    <row r="217" spans="1:10" ht="15.75" customHeight="1" x14ac:dyDescent="0.35">
      <c r="A217" s="1"/>
      <c r="H217" s="19"/>
      <c r="I217" s="19"/>
      <c r="J217" s="20"/>
    </row>
    <row r="218" spans="1:10" ht="15.75" customHeight="1" x14ac:dyDescent="0.35">
      <c r="A218" s="1"/>
      <c r="H218" s="19"/>
      <c r="I218" s="19"/>
      <c r="J218" s="20"/>
    </row>
    <row r="219" spans="1:10" ht="15.75" customHeight="1" x14ac:dyDescent="0.35">
      <c r="A219" s="1"/>
      <c r="H219" s="19"/>
      <c r="I219" s="19"/>
      <c r="J219" s="20"/>
    </row>
    <row r="220" spans="1:10" ht="15.75" customHeight="1" x14ac:dyDescent="0.35">
      <c r="A220" s="1"/>
      <c r="H220" s="19"/>
      <c r="I220" s="19"/>
      <c r="J220" s="20"/>
    </row>
    <row r="221" spans="1:10" ht="15.75" customHeight="1" x14ac:dyDescent="0.35">
      <c r="A221" s="1"/>
      <c r="H221" s="19"/>
      <c r="I221" s="19"/>
      <c r="J221" s="20"/>
    </row>
    <row r="222" spans="1:10" ht="15.75" customHeight="1" x14ac:dyDescent="0.35">
      <c r="A222" s="1"/>
      <c r="H222" s="19"/>
      <c r="I222" s="19"/>
      <c r="J222" s="20"/>
    </row>
    <row r="223" spans="1:10" ht="15.75" customHeight="1" x14ac:dyDescent="0.35">
      <c r="A223" s="1"/>
      <c r="H223" s="19"/>
      <c r="I223" s="19"/>
      <c r="J223" s="20"/>
    </row>
    <row r="224" spans="1:10" ht="15.75" customHeight="1" x14ac:dyDescent="0.35">
      <c r="A224" s="1"/>
      <c r="H224" s="19"/>
      <c r="I224" s="19"/>
      <c r="J224" s="20"/>
    </row>
    <row r="225" spans="1:10" ht="15.75" customHeight="1" x14ac:dyDescent="0.35">
      <c r="A225" s="1"/>
      <c r="H225" s="19"/>
      <c r="I225" s="19"/>
      <c r="J225" s="20"/>
    </row>
    <row r="226" spans="1:10" ht="15.75" customHeight="1" x14ac:dyDescent="0.35">
      <c r="A226" s="1"/>
      <c r="H226" s="19"/>
      <c r="I226" s="19"/>
      <c r="J226" s="20"/>
    </row>
    <row r="227" spans="1:10" ht="15.75" customHeight="1" x14ac:dyDescent="0.35">
      <c r="A227" s="1"/>
      <c r="H227" s="19"/>
      <c r="I227" s="19"/>
      <c r="J227" s="20"/>
    </row>
    <row r="228" spans="1:10" ht="15.75" customHeight="1" x14ac:dyDescent="0.35">
      <c r="A228" s="1"/>
      <c r="H228" s="19"/>
      <c r="I228" s="19"/>
      <c r="J228" s="20"/>
    </row>
    <row r="229" spans="1:10" ht="15.75" customHeight="1" x14ac:dyDescent="0.35">
      <c r="A229" s="1"/>
      <c r="H229" s="19"/>
      <c r="I229" s="19"/>
      <c r="J229" s="20"/>
    </row>
    <row r="230" spans="1:10" ht="15.75" customHeight="1" x14ac:dyDescent="0.35">
      <c r="A230" s="1"/>
      <c r="H230" s="19"/>
      <c r="I230" s="19"/>
      <c r="J230" s="20"/>
    </row>
    <row r="231" spans="1:10" ht="15.75" customHeight="1" x14ac:dyDescent="0.35">
      <c r="A231" s="1"/>
      <c r="H231" s="19"/>
      <c r="I231" s="19"/>
      <c r="J231" s="20"/>
    </row>
  </sheetData>
  <mergeCells count="4">
    <mergeCell ref="B1:M1"/>
    <mergeCell ref="B2:M2"/>
    <mergeCell ref="B3:M3"/>
    <mergeCell ref="A17:F17"/>
  </mergeCells>
  <conditionalFormatting sqref="F17">
    <cfRule type="colorScale" priority="2">
      <colorScale>
        <cfvo type="min"/>
        <cfvo type="max"/>
        <color rgb="FF63BE7B"/>
        <color rgb="FFFFEF9C"/>
      </colorScale>
    </cfRule>
  </conditionalFormatting>
  <conditionalFormatting sqref="H17">
    <cfRule type="colorScale" priority="1">
      <colorScale>
        <cfvo type="min"/>
        <cfvo type="percentile" val="50"/>
        <cfvo type="max"/>
        <color rgb="FFF8696B"/>
        <color rgb="FFFFEB84"/>
        <color rgb="FF63BE7B"/>
      </colorScale>
    </cfRule>
  </conditionalFormatting>
  <dataValidations count="3">
    <dataValidation type="list" allowBlank="1" showErrorMessage="1" sqref="E7:E16" xr:uid="{00000000-0002-0000-0B00-000000000000}">
      <formula1>"Barang,Jasa Konsultansi,Jasa Lain,Pekerjaan Konstruksi"</formula1>
    </dataValidation>
    <dataValidation type="list" allowBlank="1" showErrorMessage="1" sqref="F7 F13 F16" xr:uid="{00000000-0002-0000-0B00-000001000000}">
      <formula1>"Pengadaan/Transaksi Langsung,Tender/Seleksi Umum,Tender/Seleksi Terbatas,Penunjukan Langsung,Penetapan Langsung"</formula1>
    </dataValidation>
    <dataValidation type="list" allowBlank="1" showErrorMessage="1" sqref="F8:F12 F14:F15" xr:uid="{521379BA-6FC2-4FB6-A914-D60B9A447FAA}">
      <formula1>"Pengadaan Langsung,Tender/Seleksi Umum,Tender/Seleksi Terbatas,Penunjukan Langsung,Penetapan Langsung"</formula1>
    </dataValidation>
  </dataValidations>
  <pageMargins left="0.70866141732283472" right="0.70866141732283472" top="0.74803149606299213" bottom="0.74803149606299213" header="0" footer="0"/>
  <pageSetup paperSize="9" scale="4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Z246"/>
  <sheetViews>
    <sheetView zoomScaleNormal="100" workbookViewId="0">
      <pane xSplit="4" ySplit="6" topLeftCell="G7" activePane="bottomRight" state="frozen"/>
      <selection activeCell="B12" sqref="B12"/>
      <selection pane="topRight" activeCell="B12" sqref="B12"/>
      <selection pane="bottomLeft" activeCell="B12" sqref="B12"/>
      <selection pane="bottomRight" activeCell="B12" sqref="B12"/>
    </sheetView>
  </sheetViews>
  <sheetFormatPr defaultColWidth="14.453125" defaultRowHeight="15" customHeight="1" x14ac:dyDescent="0.35"/>
  <cols>
    <col min="1" max="1" width="7.453125" customWidth="1"/>
    <col min="2" max="2" width="18.1796875" customWidth="1"/>
    <col min="3" max="3" width="47.7265625" customWidth="1"/>
    <col min="4" max="4" width="32.26953125" hidden="1" customWidth="1"/>
    <col min="5" max="5" width="16.26953125" customWidth="1"/>
    <col min="6" max="6" width="30.26953125" customWidth="1"/>
    <col min="7" max="7" width="18.7265625" customWidth="1"/>
    <col min="8" max="9" width="17" hidden="1" customWidth="1"/>
    <col min="10" max="10" width="16.1796875" customWidth="1"/>
    <col min="11" max="11" width="18" customWidth="1"/>
    <col min="12" max="12" width="17" hidden="1" customWidth="1"/>
    <col min="13" max="13" width="11.1796875" customWidth="1"/>
    <col min="14" max="14" width="20.54296875" style="433" customWidth="1"/>
    <col min="15" max="15" width="17.453125" customWidth="1"/>
    <col min="16" max="16" width="21.54296875" hidden="1" customWidth="1"/>
    <col min="17" max="17" width="14.453125" hidden="1" customWidth="1"/>
  </cols>
  <sheetData>
    <row r="1" spans="1:26" ht="14.5" x14ac:dyDescent="0.35">
      <c r="A1" s="1"/>
      <c r="B1" s="740" t="s">
        <v>1</v>
      </c>
      <c r="C1" s="741"/>
      <c r="D1" s="741"/>
      <c r="E1" s="741"/>
      <c r="F1" s="741"/>
      <c r="G1" s="741"/>
      <c r="H1" s="741"/>
      <c r="I1" s="741"/>
      <c r="J1" s="741"/>
      <c r="K1" s="741"/>
      <c r="L1" s="741"/>
      <c r="M1" s="741"/>
    </row>
    <row r="2" spans="1:26" ht="14.5" x14ac:dyDescent="0.35">
      <c r="A2" s="1"/>
      <c r="B2" s="742" t="s">
        <v>2</v>
      </c>
      <c r="C2" s="741"/>
      <c r="D2" s="741"/>
      <c r="E2" s="741"/>
      <c r="F2" s="741"/>
      <c r="G2" s="741"/>
      <c r="H2" s="741"/>
      <c r="I2" s="741"/>
      <c r="J2" s="741"/>
      <c r="K2" s="741"/>
      <c r="L2" s="741"/>
      <c r="M2" s="741"/>
    </row>
    <row r="3" spans="1:26" ht="14.5" x14ac:dyDescent="0.35">
      <c r="A3" s="1"/>
      <c r="B3" s="743" t="str">
        <f>HCPE!B3</f>
        <v>TAHUN 2023</v>
      </c>
      <c r="C3" s="741"/>
      <c r="D3" s="741"/>
      <c r="E3" s="741"/>
      <c r="F3" s="741"/>
      <c r="G3" s="741"/>
      <c r="H3" s="741"/>
      <c r="I3" s="741"/>
      <c r="J3" s="741"/>
      <c r="K3" s="741"/>
      <c r="L3" s="741"/>
      <c r="M3" s="741"/>
    </row>
    <row r="4" spans="1:26" ht="14.5" x14ac:dyDescent="0.35">
      <c r="A4" s="1"/>
      <c r="B4" s="4"/>
      <c r="C4" s="4"/>
      <c r="D4" s="4"/>
      <c r="E4" s="4"/>
      <c r="F4" s="4"/>
      <c r="G4" s="4"/>
      <c r="H4" s="4"/>
      <c r="I4" s="4"/>
      <c r="J4" s="4"/>
      <c r="K4" s="4"/>
      <c r="L4" s="4"/>
      <c r="M4" s="2"/>
    </row>
    <row r="5" spans="1:26" ht="14.5" hidden="1" x14ac:dyDescent="0.35">
      <c r="A5" s="5" t="s">
        <v>4</v>
      </c>
      <c r="B5" s="6"/>
      <c r="C5" s="5" t="s">
        <v>4</v>
      </c>
      <c r="D5" s="5" t="s">
        <v>4</v>
      </c>
      <c r="E5" s="5" t="s">
        <v>4</v>
      </c>
      <c r="F5" s="5" t="s">
        <v>4</v>
      </c>
      <c r="G5" s="5" t="s">
        <v>4</v>
      </c>
      <c r="H5" s="5" t="s">
        <v>4</v>
      </c>
      <c r="I5" s="5" t="s">
        <v>4</v>
      </c>
      <c r="J5" s="7" t="s">
        <v>5</v>
      </c>
      <c r="K5" s="5" t="s">
        <v>4</v>
      </c>
      <c r="L5" s="5" t="s">
        <v>4</v>
      </c>
      <c r="M5" s="281" t="s">
        <v>4</v>
      </c>
      <c r="N5" s="8" t="s">
        <v>4</v>
      </c>
      <c r="O5" s="67" t="s">
        <v>5</v>
      </c>
      <c r="P5" s="45" t="s">
        <v>4</v>
      </c>
      <c r="Q5" s="67" t="s">
        <v>5</v>
      </c>
    </row>
    <row r="6" spans="1:26" s="335" customFormat="1" ht="40" customHeight="1" x14ac:dyDescent="0.35">
      <c r="A6" s="361" t="s">
        <v>6</v>
      </c>
      <c r="B6" s="348" t="s">
        <v>91</v>
      </c>
      <c r="C6" s="348" t="s">
        <v>8</v>
      </c>
      <c r="D6" s="348" t="s">
        <v>9</v>
      </c>
      <c r="E6" s="348" t="s">
        <v>10</v>
      </c>
      <c r="F6" s="348" t="s">
        <v>11</v>
      </c>
      <c r="G6" s="349" t="s">
        <v>12</v>
      </c>
      <c r="H6" s="350" t="s">
        <v>13</v>
      </c>
      <c r="I6" s="350" t="s">
        <v>14</v>
      </c>
      <c r="J6" s="351" t="s">
        <v>15</v>
      </c>
      <c r="K6" s="351" t="s">
        <v>16</v>
      </c>
      <c r="L6" s="351" t="s">
        <v>17</v>
      </c>
      <c r="M6" s="351" t="s">
        <v>18</v>
      </c>
      <c r="N6" s="351" t="s">
        <v>19</v>
      </c>
      <c r="O6" s="348" t="s">
        <v>92</v>
      </c>
      <c r="P6" s="11" t="s">
        <v>93</v>
      </c>
      <c r="Q6" s="9" t="s">
        <v>94</v>
      </c>
    </row>
    <row r="7" spans="1:26" s="335" customFormat="1" ht="30" customHeight="1" x14ac:dyDescent="0.35">
      <c r="A7" s="40">
        <v>1</v>
      </c>
      <c r="B7" s="46" t="s">
        <v>755</v>
      </c>
      <c r="C7" s="709" t="s">
        <v>756</v>
      </c>
      <c r="D7" s="46" t="s">
        <v>757</v>
      </c>
      <c r="E7" s="40" t="s">
        <v>508</v>
      </c>
      <c r="F7" s="40" t="s">
        <v>97</v>
      </c>
      <c r="G7" s="363">
        <v>3200000000</v>
      </c>
      <c r="H7" s="278">
        <v>45139</v>
      </c>
      <c r="I7" s="263">
        <v>45184</v>
      </c>
      <c r="J7" s="16">
        <f t="shared" ref="J7:J9" si="0">I7-H7</f>
        <v>45</v>
      </c>
      <c r="K7" s="266">
        <v>45108</v>
      </c>
      <c r="L7" s="263">
        <v>45137</v>
      </c>
      <c r="M7" s="40" t="s">
        <v>98</v>
      </c>
      <c r="N7" s="389">
        <v>0.28220000000000001</v>
      </c>
      <c r="O7" s="53">
        <f t="shared" ref="O7:O20" si="1">N7*G7</f>
        <v>903040000</v>
      </c>
      <c r="P7" s="51">
        <v>0.58899999999999997</v>
      </c>
      <c r="Q7" s="53">
        <f t="shared" ref="Q7:Q11" si="2">P7*G7</f>
        <v>1884800000</v>
      </c>
      <c r="R7" s="73"/>
      <c r="S7" s="73"/>
      <c r="T7" s="73"/>
      <c r="U7" s="73"/>
      <c r="V7" s="73"/>
      <c r="W7" s="73"/>
      <c r="X7" s="73"/>
      <c r="Y7" s="73"/>
      <c r="Z7" s="73"/>
    </row>
    <row r="8" spans="1:26" s="335" customFormat="1" ht="30" customHeight="1" x14ac:dyDescent="0.35">
      <c r="A8" s="40">
        <v>2</v>
      </c>
      <c r="B8" s="46" t="s">
        <v>758</v>
      </c>
      <c r="C8" s="362" t="s">
        <v>759</v>
      </c>
      <c r="D8" s="46" t="s">
        <v>757</v>
      </c>
      <c r="E8" s="40" t="s">
        <v>508</v>
      </c>
      <c r="F8" s="40" t="s">
        <v>101</v>
      </c>
      <c r="G8" s="363">
        <v>1250000000</v>
      </c>
      <c r="H8" s="263">
        <v>45261</v>
      </c>
      <c r="I8" s="278">
        <v>45306</v>
      </c>
      <c r="J8" s="16">
        <f t="shared" si="0"/>
        <v>45</v>
      </c>
      <c r="K8" s="266">
        <v>45231</v>
      </c>
      <c r="L8" s="278">
        <v>45260</v>
      </c>
      <c r="M8" s="40" t="s">
        <v>98</v>
      </c>
      <c r="N8" s="390">
        <v>0.28220000000000001</v>
      </c>
      <c r="O8" s="53">
        <f t="shared" si="1"/>
        <v>352750000</v>
      </c>
      <c r="P8" s="219">
        <v>0.58899999999999997</v>
      </c>
      <c r="Q8" s="53">
        <f t="shared" si="2"/>
        <v>736250000</v>
      </c>
      <c r="R8" s="73"/>
      <c r="S8" s="73"/>
      <c r="T8" s="73"/>
      <c r="U8" s="73"/>
      <c r="V8" s="73"/>
      <c r="W8" s="73"/>
      <c r="X8" s="73"/>
      <c r="Y8" s="73"/>
      <c r="Z8" s="73"/>
    </row>
    <row r="9" spans="1:26" s="335" customFormat="1" ht="30" customHeight="1" x14ac:dyDescent="0.35">
      <c r="A9" s="40">
        <v>3</v>
      </c>
      <c r="B9" s="46" t="s">
        <v>760</v>
      </c>
      <c r="C9" s="362" t="s">
        <v>761</v>
      </c>
      <c r="D9" s="46" t="s">
        <v>757</v>
      </c>
      <c r="E9" s="40" t="s">
        <v>108</v>
      </c>
      <c r="F9" s="255" t="s">
        <v>855</v>
      </c>
      <c r="G9" s="363">
        <v>50000000</v>
      </c>
      <c r="H9" s="278">
        <v>45231</v>
      </c>
      <c r="I9" s="278">
        <v>45275</v>
      </c>
      <c r="J9" s="16">
        <f t="shared" si="0"/>
        <v>44</v>
      </c>
      <c r="K9" s="266">
        <v>45245</v>
      </c>
      <c r="L9" s="278">
        <v>45291</v>
      </c>
      <c r="M9" s="40" t="s">
        <v>98</v>
      </c>
      <c r="N9" s="390">
        <v>0.9</v>
      </c>
      <c r="O9" s="53">
        <f t="shared" si="1"/>
        <v>45000000</v>
      </c>
      <c r="P9" s="219">
        <v>0.95</v>
      </c>
      <c r="Q9" s="53">
        <f t="shared" si="2"/>
        <v>47500000</v>
      </c>
      <c r="R9" s="73"/>
      <c r="S9" s="73"/>
      <c r="T9" s="73"/>
      <c r="U9" s="73"/>
      <c r="V9" s="73"/>
      <c r="W9" s="73"/>
      <c r="X9" s="73"/>
      <c r="Y9" s="73"/>
      <c r="Z9" s="73"/>
    </row>
    <row r="10" spans="1:26" s="335" customFormat="1" ht="30" customHeight="1" x14ac:dyDescent="0.35">
      <c r="A10" s="40">
        <v>4</v>
      </c>
      <c r="B10" s="46" t="s">
        <v>762</v>
      </c>
      <c r="C10" s="362" t="s">
        <v>763</v>
      </c>
      <c r="D10" s="46" t="s">
        <v>757</v>
      </c>
      <c r="E10" s="40" t="s">
        <v>23</v>
      </c>
      <c r="F10" s="255" t="s">
        <v>855</v>
      </c>
      <c r="G10" s="364">
        <v>100000000</v>
      </c>
      <c r="H10" s="278">
        <v>44743</v>
      </c>
      <c r="I10" s="278">
        <v>44804</v>
      </c>
      <c r="J10" s="16">
        <f t="shared" ref="J10:J11" si="3">L15-K15</f>
        <v>49</v>
      </c>
      <c r="K10" s="266">
        <v>45078</v>
      </c>
      <c r="L10" s="278">
        <v>45097</v>
      </c>
      <c r="M10" s="40" t="s">
        <v>98</v>
      </c>
      <c r="N10" s="390">
        <v>0.9</v>
      </c>
      <c r="O10" s="53">
        <f t="shared" si="1"/>
        <v>90000000</v>
      </c>
      <c r="P10" s="219">
        <v>0.95</v>
      </c>
      <c r="Q10" s="53">
        <f t="shared" si="2"/>
        <v>95000000</v>
      </c>
      <c r="R10" s="73"/>
      <c r="S10" s="73"/>
      <c r="T10" s="73"/>
      <c r="U10" s="73"/>
      <c r="V10" s="73"/>
      <c r="W10" s="73"/>
      <c r="X10" s="73"/>
      <c r="Y10" s="73"/>
      <c r="Z10" s="73"/>
    </row>
    <row r="11" spans="1:26" s="335" customFormat="1" ht="30" customHeight="1" x14ac:dyDescent="0.35">
      <c r="A11" s="40">
        <v>5</v>
      </c>
      <c r="B11" s="46" t="s">
        <v>764</v>
      </c>
      <c r="C11" s="739" t="s">
        <v>765</v>
      </c>
      <c r="D11" s="46" t="s">
        <v>757</v>
      </c>
      <c r="E11" s="40" t="s">
        <v>508</v>
      </c>
      <c r="F11" s="40" t="s">
        <v>101</v>
      </c>
      <c r="G11" s="363">
        <v>199000000</v>
      </c>
      <c r="H11" s="278">
        <v>44958</v>
      </c>
      <c r="I11" s="278">
        <v>45231</v>
      </c>
      <c r="J11" s="16">
        <f t="shared" si="3"/>
        <v>57</v>
      </c>
      <c r="K11" s="266">
        <v>44927</v>
      </c>
      <c r="L11" s="278">
        <v>45231</v>
      </c>
      <c r="M11" s="40" t="s">
        <v>98</v>
      </c>
      <c r="N11" s="390">
        <v>0.28220000000000001</v>
      </c>
      <c r="O11" s="53">
        <f t="shared" si="1"/>
        <v>56157800</v>
      </c>
      <c r="P11" s="219">
        <v>0.58899999999999997</v>
      </c>
      <c r="Q11" s="53">
        <f t="shared" si="2"/>
        <v>117211000</v>
      </c>
      <c r="R11" s="73" t="s">
        <v>766</v>
      </c>
      <c r="S11" s="73"/>
      <c r="T11" s="73"/>
      <c r="U11" s="73"/>
      <c r="V11" s="73"/>
      <c r="W11" s="73"/>
      <c r="X11" s="73"/>
      <c r="Y11" s="73"/>
      <c r="Z11" s="73"/>
    </row>
    <row r="12" spans="1:26" s="335" customFormat="1" ht="30" customHeight="1" x14ac:dyDescent="0.35">
      <c r="A12" s="40">
        <v>6</v>
      </c>
      <c r="B12" s="46" t="s">
        <v>767</v>
      </c>
      <c r="C12" s="709" t="s">
        <v>768</v>
      </c>
      <c r="D12" s="365" t="s">
        <v>769</v>
      </c>
      <c r="E12" s="211" t="s">
        <v>508</v>
      </c>
      <c r="F12" s="211" t="s">
        <v>101</v>
      </c>
      <c r="G12" s="366">
        <v>1092480000</v>
      </c>
      <c r="H12" s="213">
        <v>45078</v>
      </c>
      <c r="I12" s="213">
        <v>45122</v>
      </c>
      <c r="J12" s="367">
        <v>44</v>
      </c>
      <c r="K12" s="368">
        <v>45047</v>
      </c>
      <c r="L12" s="213">
        <v>45078</v>
      </c>
      <c r="M12" s="211" t="s">
        <v>98</v>
      </c>
      <c r="N12" s="390">
        <v>0.17</v>
      </c>
      <c r="O12" s="53">
        <f t="shared" si="1"/>
        <v>185721600</v>
      </c>
      <c r="P12" s="219">
        <v>0.28000000000000003</v>
      </c>
      <c r="Q12" s="369">
        <v>273120000</v>
      </c>
      <c r="R12" s="73"/>
      <c r="S12" s="73"/>
      <c r="T12" s="73"/>
      <c r="U12" s="73"/>
      <c r="V12" s="73"/>
      <c r="W12" s="73"/>
      <c r="X12" s="73"/>
      <c r="Y12" s="73"/>
      <c r="Z12" s="73"/>
    </row>
    <row r="13" spans="1:26" s="335" customFormat="1" ht="30" customHeight="1" x14ac:dyDescent="0.35">
      <c r="A13" s="40">
        <v>7</v>
      </c>
      <c r="B13" s="46" t="s">
        <v>770</v>
      </c>
      <c r="C13" s="370" t="s">
        <v>771</v>
      </c>
      <c r="D13" s="177" t="s">
        <v>769</v>
      </c>
      <c r="E13" s="108" t="s">
        <v>508</v>
      </c>
      <c r="F13" s="108" t="s">
        <v>29</v>
      </c>
      <c r="G13" s="371">
        <v>6774624000</v>
      </c>
      <c r="H13" s="372">
        <v>44927</v>
      </c>
      <c r="I13" s="223">
        <v>45291</v>
      </c>
      <c r="J13" s="204">
        <v>364</v>
      </c>
      <c r="K13" s="373">
        <v>44927</v>
      </c>
      <c r="L13" s="223">
        <v>44956</v>
      </c>
      <c r="M13" s="108" t="s">
        <v>98</v>
      </c>
      <c r="N13" s="412">
        <v>0.25</v>
      </c>
      <c r="O13" s="53">
        <f t="shared" si="1"/>
        <v>1693656000</v>
      </c>
      <c r="P13" s="219">
        <v>0.27789999999999998</v>
      </c>
      <c r="Q13" s="374">
        <v>1882668009.5999999</v>
      </c>
      <c r="R13" s="73"/>
      <c r="S13" s="73"/>
      <c r="T13" s="73"/>
      <c r="U13" s="73"/>
      <c r="V13" s="73"/>
      <c r="W13" s="73"/>
      <c r="X13" s="73"/>
      <c r="Y13" s="73"/>
      <c r="Z13" s="73"/>
    </row>
    <row r="14" spans="1:26" s="335" customFormat="1" ht="30" customHeight="1" x14ac:dyDescent="0.35">
      <c r="A14" s="40">
        <v>8</v>
      </c>
      <c r="B14" s="46" t="s">
        <v>772</v>
      </c>
      <c r="C14" s="710" t="s">
        <v>773</v>
      </c>
      <c r="D14" s="177" t="s">
        <v>769</v>
      </c>
      <c r="E14" s="108" t="s">
        <v>23</v>
      </c>
      <c r="F14" s="108" t="s">
        <v>97</v>
      </c>
      <c r="G14" s="366">
        <v>8810850000</v>
      </c>
      <c r="H14" s="223">
        <v>45078</v>
      </c>
      <c r="I14" s="223">
        <v>45122</v>
      </c>
      <c r="J14" s="204">
        <v>44</v>
      </c>
      <c r="K14" s="373">
        <v>45200</v>
      </c>
      <c r="L14" s="223">
        <v>45260</v>
      </c>
      <c r="M14" s="108" t="s">
        <v>98</v>
      </c>
      <c r="N14" s="390">
        <v>0.75</v>
      </c>
      <c r="O14" s="53">
        <f t="shared" si="1"/>
        <v>6608137500</v>
      </c>
      <c r="P14" s="375">
        <v>0.9</v>
      </c>
      <c r="Q14" s="374">
        <v>8810850000</v>
      </c>
      <c r="R14" s="73"/>
      <c r="S14" s="73"/>
      <c r="T14" s="73"/>
      <c r="U14" s="73"/>
      <c r="V14" s="73"/>
      <c r="W14" s="73"/>
      <c r="X14" s="73"/>
      <c r="Y14" s="73"/>
      <c r="Z14" s="73"/>
    </row>
    <row r="15" spans="1:26" s="335" customFormat="1" ht="30" customHeight="1" x14ac:dyDescent="0.35">
      <c r="A15" s="40">
        <v>9</v>
      </c>
      <c r="B15" s="46" t="s">
        <v>774</v>
      </c>
      <c r="C15" s="636" t="s">
        <v>775</v>
      </c>
      <c r="D15" s="177" t="s">
        <v>769</v>
      </c>
      <c r="E15" s="108" t="s">
        <v>23</v>
      </c>
      <c r="F15" s="255" t="s">
        <v>855</v>
      </c>
      <c r="G15" s="376">
        <v>285000000</v>
      </c>
      <c r="H15" s="271">
        <v>45078</v>
      </c>
      <c r="I15" s="271">
        <v>45199</v>
      </c>
      <c r="J15" s="204">
        <v>121</v>
      </c>
      <c r="K15" s="373">
        <v>45017</v>
      </c>
      <c r="L15" s="223">
        <v>45066</v>
      </c>
      <c r="M15" s="108" t="s">
        <v>98</v>
      </c>
      <c r="N15" s="390">
        <v>0.75</v>
      </c>
      <c r="O15" s="53">
        <f t="shared" si="1"/>
        <v>213750000</v>
      </c>
      <c r="P15" s="377">
        <v>0.9</v>
      </c>
      <c r="Q15" s="374">
        <v>256500000</v>
      </c>
      <c r="R15" s="73"/>
      <c r="S15" s="73"/>
      <c r="T15" s="73"/>
      <c r="U15" s="73"/>
      <c r="V15" s="73"/>
      <c r="W15" s="73"/>
      <c r="X15" s="73"/>
      <c r="Y15" s="73"/>
      <c r="Z15" s="73"/>
    </row>
    <row r="16" spans="1:26" s="335" customFormat="1" ht="30" customHeight="1" x14ac:dyDescent="0.35">
      <c r="A16" s="40">
        <v>10</v>
      </c>
      <c r="B16" s="46" t="s">
        <v>776</v>
      </c>
      <c r="C16" s="636" t="s">
        <v>777</v>
      </c>
      <c r="D16" s="177" t="s">
        <v>769</v>
      </c>
      <c r="E16" s="108" t="s">
        <v>23</v>
      </c>
      <c r="F16" s="255" t="s">
        <v>855</v>
      </c>
      <c r="G16" s="376">
        <v>75000000</v>
      </c>
      <c r="H16" s="271">
        <v>45018</v>
      </c>
      <c r="I16" s="271">
        <v>45078</v>
      </c>
      <c r="J16" s="204">
        <v>60</v>
      </c>
      <c r="K16" s="373">
        <v>44958</v>
      </c>
      <c r="L16" s="223">
        <v>45015</v>
      </c>
      <c r="M16" s="108" t="s">
        <v>98</v>
      </c>
      <c r="N16" s="390">
        <v>0.75</v>
      </c>
      <c r="O16" s="53">
        <f t="shared" si="1"/>
        <v>56250000</v>
      </c>
      <c r="P16" s="377">
        <v>0.9</v>
      </c>
      <c r="Q16" s="374">
        <v>67500000</v>
      </c>
      <c r="R16" s="73"/>
      <c r="S16" s="73"/>
      <c r="T16" s="73"/>
      <c r="U16" s="73"/>
      <c r="V16" s="73"/>
      <c r="W16" s="73"/>
      <c r="X16" s="73"/>
      <c r="Y16" s="73"/>
      <c r="Z16" s="73"/>
    </row>
    <row r="17" spans="1:26" s="335" customFormat="1" ht="30" customHeight="1" x14ac:dyDescent="0.35">
      <c r="A17" s="40">
        <v>11</v>
      </c>
      <c r="B17" s="46" t="s">
        <v>778</v>
      </c>
      <c r="C17" s="639" t="s">
        <v>779</v>
      </c>
      <c r="D17" s="177" t="s">
        <v>769</v>
      </c>
      <c r="E17" s="108" t="s">
        <v>23</v>
      </c>
      <c r="F17" s="255" t="s">
        <v>855</v>
      </c>
      <c r="G17" s="376">
        <v>228000000</v>
      </c>
      <c r="H17" s="223">
        <v>44927</v>
      </c>
      <c r="I17" s="223">
        <v>45290</v>
      </c>
      <c r="J17" s="204">
        <v>363</v>
      </c>
      <c r="K17" s="373">
        <v>44927</v>
      </c>
      <c r="L17" s="223">
        <v>44956</v>
      </c>
      <c r="M17" s="108" t="s">
        <v>98</v>
      </c>
      <c r="N17" s="390">
        <v>0.25</v>
      </c>
      <c r="O17" s="53">
        <f t="shared" si="1"/>
        <v>57000000</v>
      </c>
      <c r="P17" s="377">
        <v>0.67800000000000005</v>
      </c>
      <c r="Q17" s="374">
        <v>57000000</v>
      </c>
      <c r="R17" s="73"/>
      <c r="S17" s="73"/>
      <c r="T17" s="73"/>
      <c r="U17" s="73"/>
      <c r="V17" s="73"/>
      <c r="W17" s="73"/>
      <c r="X17" s="73"/>
      <c r="Y17" s="73"/>
      <c r="Z17" s="73"/>
    </row>
    <row r="18" spans="1:26" s="335" customFormat="1" ht="30" customHeight="1" x14ac:dyDescent="0.35">
      <c r="A18" s="40">
        <v>12</v>
      </c>
      <c r="B18" s="46" t="s">
        <v>780</v>
      </c>
      <c r="C18" s="639" t="s">
        <v>781</v>
      </c>
      <c r="D18" s="177" t="s">
        <v>769</v>
      </c>
      <c r="E18" s="108" t="s">
        <v>23</v>
      </c>
      <c r="F18" s="108" t="s">
        <v>101</v>
      </c>
      <c r="G18" s="376">
        <v>380000000</v>
      </c>
      <c r="H18" s="271">
        <v>44928</v>
      </c>
      <c r="I18" s="271">
        <v>45291</v>
      </c>
      <c r="J18" s="204">
        <v>363</v>
      </c>
      <c r="K18" s="373">
        <v>44928</v>
      </c>
      <c r="L18" s="223">
        <v>44957</v>
      </c>
      <c r="M18" s="108" t="s">
        <v>98</v>
      </c>
      <c r="N18" s="390">
        <v>0.17</v>
      </c>
      <c r="O18" s="53">
        <f t="shared" si="1"/>
        <v>64600000.000000007</v>
      </c>
      <c r="P18" s="377">
        <v>0.28000000000000003</v>
      </c>
      <c r="Q18" s="374">
        <v>95000000</v>
      </c>
      <c r="R18" s="73"/>
      <c r="S18" s="73"/>
      <c r="T18" s="73"/>
      <c r="U18" s="73"/>
      <c r="V18" s="73"/>
      <c r="W18" s="73"/>
      <c r="X18" s="73"/>
      <c r="Y18" s="73"/>
      <c r="Z18" s="73"/>
    </row>
    <row r="19" spans="1:26" s="335" customFormat="1" ht="30" customHeight="1" x14ac:dyDescent="0.35">
      <c r="A19" s="39">
        <v>13</v>
      </c>
      <c r="B19" s="46" t="s">
        <v>782</v>
      </c>
      <c r="C19" s="46" t="s">
        <v>783</v>
      </c>
      <c r="D19" s="210" t="s">
        <v>769</v>
      </c>
      <c r="E19" s="39" t="s">
        <v>23</v>
      </c>
      <c r="F19" s="39" t="s">
        <v>101</v>
      </c>
      <c r="G19" s="363">
        <v>568695000</v>
      </c>
      <c r="H19" s="274">
        <v>45078</v>
      </c>
      <c r="I19" s="274">
        <v>45122</v>
      </c>
      <c r="J19" s="40">
        <v>44</v>
      </c>
      <c r="K19" s="50">
        <v>45047</v>
      </c>
      <c r="L19" s="49">
        <v>45078</v>
      </c>
      <c r="M19" s="39" t="s">
        <v>98</v>
      </c>
      <c r="N19" s="390">
        <v>0.25</v>
      </c>
      <c r="O19" s="53">
        <f t="shared" si="1"/>
        <v>142173750</v>
      </c>
      <c r="P19" s="377">
        <v>0.307</v>
      </c>
      <c r="Q19" s="378">
        <v>142173750</v>
      </c>
      <c r="R19" s="73"/>
      <c r="S19" s="73"/>
      <c r="T19" s="73"/>
      <c r="U19" s="73"/>
      <c r="V19" s="73"/>
      <c r="W19" s="73"/>
      <c r="X19" s="73"/>
      <c r="Y19" s="73"/>
      <c r="Z19" s="73"/>
    </row>
    <row r="20" spans="1:26" s="335" customFormat="1" ht="30" customHeight="1" x14ac:dyDescent="0.35">
      <c r="A20" s="39">
        <v>14</v>
      </c>
      <c r="B20" s="46" t="s">
        <v>784</v>
      </c>
      <c r="C20" s="210" t="s">
        <v>785</v>
      </c>
      <c r="D20" s="210" t="s">
        <v>769</v>
      </c>
      <c r="E20" s="39" t="s">
        <v>23</v>
      </c>
      <c r="F20" s="255" t="s">
        <v>855</v>
      </c>
      <c r="G20" s="379">
        <v>375000000</v>
      </c>
      <c r="H20" s="274">
        <v>45078</v>
      </c>
      <c r="I20" s="274">
        <v>45122</v>
      </c>
      <c r="J20" s="40">
        <v>44</v>
      </c>
      <c r="K20" s="50">
        <v>45047</v>
      </c>
      <c r="L20" s="49">
        <v>45078</v>
      </c>
      <c r="M20" s="39" t="s">
        <v>98</v>
      </c>
      <c r="N20" s="390">
        <v>0.75</v>
      </c>
      <c r="O20" s="53">
        <f t="shared" si="1"/>
        <v>281250000</v>
      </c>
      <c r="P20" s="377">
        <v>0.9</v>
      </c>
      <c r="Q20" s="378">
        <v>375000000</v>
      </c>
      <c r="R20" s="73"/>
      <c r="S20" s="73"/>
      <c r="T20" s="73"/>
      <c r="U20" s="73"/>
      <c r="V20" s="73"/>
      <c r="W20" s="73"/>
      <c r="X20" s="73"/>
      <c r="Y20" s="73"/>
      <c r="Z20" s="73"/>
    </row>
    <row r="21" spans="1:26" s="335" customFormat="1" ht="30" customHeight="1" x14ac:dyDescent="0.35">
      <c r="A21" s="794" t="s">
        <v>114</v>
      </c>
      <c r="B21" s="795"/>
      <c r="C21" s="795"/>
      <c r="D21" s="795"/>
      <c r="E21" s="795"/>
      <c r="F21" s="796"/>
      <c r="G21" s="337">
        <f>SUM(G7:G20)</f>
        <v>23388649000</v>
      </c>
      <c r="H21" s="279"/>
      <c r="I21" s="279"/>
      <c r="J21" s="344"/>
      <c r="K21" s="345"/>
      <c r="L21" s="345"/>
      <c r="M21" s="40"/>
      <c r="N21" s="389">
        <f>O21/G21</f>
        <v>0.45960271796801944</v>
      </c>
      <c r="O21" s="337">
        <f>SUM(O7:O20)</f>
        <v>10749486650</v>
      </c>
      <c r="P21" s="346"/>
      <c r="Q21" s="347"/>
      <c r="R21" s="73"/>
      <c r="S21" s="73"/>
      <c r="T21" s="73"/>
      <c r="U21" s="73"/>
      <c r="V21" s="73"/>
      <c r="W21" s="73"/>
      <c r="X21" s="73"/>
      <c r="Y21" s="73"/>
      <c r="Z21" s="73"/>
    </row>
    <row r="22" spans="1:26" ht="15.75" customHeight="1" x14ac:dyDescent="0.5">
      <c r="A22" s="1"/>
      <c r="B22" s="21" t="s">
        <v>30</v>
      </c>
      <c r="G22" s="232">
        <f>SUM(G7:G20)</f>
        <v>23388649000</v>
      </c>
      <c r="H22" s="19"/>
      <c r="I22" s="19"/>
      <c r="J22" s="20"/>
      <c r="M22" s="41"/>
      <c r="O22" s="284">
        <f>SUM(O7:O20)</f>
        <v>10749486650</v>
      </c>
      <c r="Q22" s="284">
        <f>SUM(Q7:Q20)</f>
        <v>14840572759.6</v>
      </c>
    </row>
    <row r="23" spans="1:26" ht="15.75" customHeight="1" x14ac:dyDescent="0.35">
      <c r="A23" s="1"/>
      <c r="B23" s="22" t="s">
        <v>31</v>
      </c>
      <c r="G23" s="251"/>
      <c r="H23" s="19"/>
      <c r="I23" s="19"/>
      <c r="J23" s="20"/>
      <c r="M23" s="41"/>
    </row>
    <row r="24" spans="1:26" ht="15.75" customHeight="1" x14ac:dyDescent="0.35">
      <c r="A24" s="1"/>
      <c r="B24" s="23" t="s">
        <v>32</v>
      </c>
      <c r="G24" s="251"/>
      <c r="H24" s="19"/>
      <c r="I24" s="19"/>
      <c r="J24" s="20"/>
      <c r="M24" s="41"/>
    </row>
    <row r="25" spans="1:26" ht="15.75" customHeight="1" x14ac:dyDescent="0.35">
      <c r="A25" s="1"/>
      <c r="B25" s="23" t="s">
        <v>33</v>
      </c>
      <c r="G25" s="251"/>
      <c r="H25" s="19"/>
      <c r="I25" s="19"/>
      <c r="J25" s="20"/>
      <c r="M25" s="41"/>
    </row>
    <row r="26" spans="1:26" ht="15.75" customHeight="1" x14ac:dyDescent="0.35">
      <c r="A26" s="1"/>
      <c r="B26" s="23" t="s">
        <v>34</v>
      </c>
      <c r="G26" s="251"/>
      <c r="H26" s="19"/>
      <c r="I26" s="19"/>
      <c r="J26" s="20"/>
      <c r="M26" s="41"/>
    </row>
    <row r="27" spans="1:26" ht="15.75" customHeight="1" x14ac:dyDescent="0.35">
      <c r="A27" s="1"/>
      <c r="B27" s="23" t="s">
        <v>35</v>
      </c>
      <c r="G27" s="251"/>
      <c r="H27" s="19"/>
      <c r="I27" s="19"/>
      <c r="J27" s="20"/>
      <c r="M27" s="41"/>
    </row>
    <row r="28" spans="1:26" ht="15.75" customHeight="1" x14ac:dyDescent="0.35">
      <c r="A28" s="1"/>
      <c r="B28" s="23" t="s">
        <v>36</v>
      </c>
      <c r="G28" s="251"/>
      <c r="H28" s="19"/>
      <c r="I28" s="19"/>
      <c r="J28" s="20"/>
      <c r="M28" s="41"/>
    </row>
    <row r="29" spans="1:26" ht="15.75" customHeight="1" x14ac:dyDescent="0.35">
      <c r="A29" s="1"/>
      <c r="B29" s="23" t="s">
        <v>37</v>
      </c>
      <c r="G29" s="251"/>
      <c r="H29" s="19"/>
      <c r="I29" s="19"/>
      <c r="J29" s="20"/>
      <c r="M29" s="41"/>
    </row>
    <row r="30" spans="1:26" ht="15.75" customHeight="1" x14ac:dyDescent="0.35">
      <c r="A30" s="1"/>
      <c r="B30" s="23" t="s">
        <v>38</v>
      </c>
      <c r="G30" s="251"/>
      <c r="H30" s="19"/>
      <c r="I30" s="19"/>
      <c r="J30" s="20"/>
      <c r="M30" s="41"/>
    </row>
    <row r="31" spans="1:26" ht="15.75" customHeight="1" x14ac:dyDescent="0.35">
      <c r="A31" s="1"/>
      <c r="B31" s="23" t="s">
        <v>39</v>
      </c>
      <c r="G31" s="251"/>
      <c r="H31" s="19"/>
      <c r="I31" s="19"/>
      <c r="J31" s="20"/>
      <c r="M31" s="41"/>
    </row>
    <row r="32" spans="1:26" ht="15.75" customHeight="1" x14ac:dyDescent="0.35">
      <c r="A32" s="1"/>
      <c r="B32" s="23" t="s">
        <v>40</v>
      </c>
      <c r="G32" s="251"/>
      <c r="H32" s="19"/>
      <c r="I32" s="19"/>
      <c r="J32" s="20"/>
      <c r="M32" s="41"/>
    </row>
    <row r="33" spans="1:13" ht="15.75" customHeight="1" x14ac:dyDescent="0.35">
      <c r="A33" s="1"/>
      <c r="H33" s="19"/>
      <c r="I33" s="19"/>
      <c r="J33" s="20"/>
      <c r="M33" s="41"/>
    </row>
    <row r="34" spans="1:13" ht="15.75" customHeight="1" x14ac:dyDescent="0.5">
      <c r="A34" s="1"/>
      <c r="B34" s="21" t="s">
        <v>41</v>
      </c>
      <c r="H34" s="19"/>
      <c r="I34" s="19"/>
      <c r="J34" s="20"/>
      <c r="M34" s="41"/>
    </row>
    <row r="35" spans="1:13" ht="15.75" customHeight="1" x14ac:dyDescent="0.5">
      <c r="A35" s="1"/>
      <c r="B35" s="98" t="s">
        <v>42</v>
      </c>
      <c r="H35" s="19"/>
      <c r="I35" s="19"/>
      <c r="J35" s="20"/>
      <c r="M35" s="41"/>
    </row>
    <row r="36" spans="1:13" ht="15.75" customHeight="1" x14ac:dyDescent="0.35">
      <c r="A36" s="1"/>
      <c r="H36" s="19"/>
      <c r="I36" s="19"/>
      <c r="J36" s="20"/>
      <c r="M36" s="41"/>
    </row>
    <row r="37" spans="1:13" ht="15.75" customHeight="1" x14ac:dyDescent="0.35">
      <c r="A37" s="1"/>
      <c r="C37" t="str">
        <f t="shared" ref="C37:C42" si="4">PROPER(C15)</f>
        <v>Penyemprotan Serangga Nyamuk (Fogging) Ruas &amp; Kantor Pusat</v>
      </c>
      <c r="H37" s="19"/>
      <c r="I37" s="19"/>
      <c r="J37" s="20"/>
      <c r="M37" s="41"/>
    </row>
    <row r="38" spans="1:13" ht="15.75" customHeight="1" x14ac:dyDescent="0.35">
      <c r="A38" s="1"/>
      <c r="C38" t="str">
        <f t="shared" si="4"/>
        <v>Pengukuran Polusi, Kebisingan, &amp; Pencahayaan Area Kerja</v>
      </c>
      <c r="H38" s="19"/>
      <c r="I38" s="19"/>
      <c r="J38" s="20"/>
      <c r="M38" s="41"/>
    </row>
    <row r="39" spans="1:13" ht="15.75" customHeight="1" x14ac:dyDescent="0.35">
      <c r="A39" s="1"/>
      <c r="C39" t="str">
        <f t="shared" si="4"/>
        <v>Alkes / Apd Pencegahan Penyakit Ruas</v>
      </c>
      <c r="H39" s="19"/>
      <c r="I39" s="19"/>
      <c r="J39" s="20"/>
      <c r="M39" s="41"/>
    </row>
    <row r="40" spans="1:13" ht="15.75" customHeight="1" x14ac:dyDescent="0.35">
      <c r="A40" s="1"/>
      <c r="C40" t="str">
        <f t="shared" si="4"/>
        <v>Kelengkapan K3 Lainnya Ruas</v>
      </c>
      <c r="H40" s="19"/>
      <c r="I40" s="19"/>
      <c r="J40" s="20"/>
      <c r="M40" s="41"/>
    </row>
    <row r="41" spans="1:13" ht="15.75" customHeight="1" x14ac:dyDescent="0.35">
      <c r="A41" s="1"/>
      <c r="C41" t="str">
        <f t="shared" si="4"/>
        <v>Kelengkapan Sepatu Safety Mcs/Recue/Teknisi</v>
      </c>
      <c r="H41" s="19"/>
      <c r="I41" s="19"/>
      <c r="J41" s="20"/>
      <c r="M41" s="41"/>
    </row>
    <row r="42" spans="1:13" ht="15.75" customHeight="1" thickBot="1" x14ac:dyDescent="0.4">
      <c r="A42" s="1"/>
      <c r="C42" t="str">
        <f t="shared" si="4"/>
        <v>Pemeriksaan Papsmear Karyawati</v>
      </c>
      <c r="D42" s="208"/>
      <c r="H42" s="19"/>
      <c r="I42" s="19"/>
      <c r="J42" s="20"/>
      <c r="M42" s="41"/>
    </row>
    <row r="43" spans="1:13" ht="15.75" customHeight="1" x14ac:dyDescent="0.35">
      <c r="A43" s="1"/>
      <c r="C43" t="str">
        <f t="shared" ref="C43:C46" si="5">PROPER(C22)</f>
        <v/>
      </c>
      <c r="H43" s="19"/>
      <c r="I43" s="19"/>
      <c r="J43" s="20"/>
      <c r="M43" s="41"/>
    </row>
    <row r="44" spans="1:13" ht="15.75" customHeight="1" x14ac:dyDescent="0.35">
      <c r="A44" s="1"/>
      <c r="C44" t="str">
        <f t="shared" si="5"/>
        <v/>
      </c>
      <c r="H44" s="19"/>
      <c r="I44" s="19"/>
      <c r="J44" s="20"/>
      <c r="M44" s="41"/>
    </row>
    <row r="45" spans="1:13" ht="15.75" customHeight="1" x14ac:dyDescent="0.35">
      <c r="A45" s="1"/>
      <c r="C45" t="str">
        <f t="shared" si="5"/>
        <v/>
      </c>
      <c r="H45" s="19"/>
      <c r="I45" s="19"/>
      <c r="J45" s="20"/>
      <c r="M45" s="41"/>
    </row>
    <row r="46" spans="1:13" ht="15.75" customHeight="1" x14ac:dyDescent="0.35">
      <c r="A46" s="1"/>
      <c r="C46" t="str">
        <f t="shared" si="5"/>
        <v/>
      </c>
      <c r="H46" s="19"/>
      <c r="I46" s="19"/>
      <c r="J46" s="20"/>
      <c r="M46" s="41"/>
    </row>
    <row r="47" spans="1:13" ht="15.75" customHeight="1" x14ac:dyDescent="0.35">
      <c r="A47" s="1"/>
      <c r="H47" s="19"/>
      <c r="I47" s="19"/>
      <c r="J47" s="20"/>
      <c r="M47" s="41"/>
    </row>
    <row r="48" spans="1:13" ht="15.75" customHeight="1" x14ac:dyDescent="0.35">
      <c r="A48" s="1"/>
      <c r="H48" s="19"/>
      <c r="I48" s="19"/>
      <c r="J48" s="20"/>
      <c r="M48" s="41"/>
    </row>
    <row r="49" spans="1:13" ht="15.75" customHeight="1" x14ac:dyDescent="0.35">
      <c r="A49" s="1"/>
      <c r="H49" s="19"/>
      <c r="I49" s="19"/>
      <c r="J49" s="20"/>
      <c r="M49" s="41"/>
    </row>
    <row r="50" spans="1:13" ht="15.75" customHeight="1" x14ac:dyDescent="0.35">
      <c r="A50" s="1"/>
      <c r="H50" s="19"/>
      <c r="I50" s="19"/>
      <c r="J50" s="20"/>
      <c r="M50" s="41"/>
    </row>
    <row r="51" spans="1:13" ht="15.75" customHeight="1" x14ac:dyDescent="0.35">
      <c r="A51" s="1"/>
      <c r="H51" s="19"/>
      <c r="I51" s="19"/>
      <c r="J51" s="20"/>
      <c r="M51" s="41"/>
    </row>
    <row r="52" spans="1:13" ht="15.75" customHeight="1" x14ac:dyDescent="0.35">
      <c r="A52" s="1"/>
      <c r="H52" s="19"/>
      <c r="I52" s="19"/>
      <c r="J52" s="20"/>
      <c r="M52" s="41"/>
    </row>
    <row r="53" spans="1:13" ht="15.75" customHeight="1" x14ac:dyDescent="0.35">
      <c r="A53" s="1"/>
      <c r="H53" s="19"/>
      <c r="I53" s="19"/>
      <c r="J53" s="20"/>
      <c r="M53" s="41"/>
    </row>
    <row r="54" spans="1:13" ht="15.75" customHeight="1" x14ac:dyDescent="0.35">
      <c r="A54" s="1"/>
      <c r="H54" s="19"/>
      <c r="I54" s="19"/>
      <c r="J54" s="20"/>
      <c r="M54" s="41"/>
    </row>
    <row r="55" spans="1:13" ht="15.75" customHeight="1" x14ac:dyDescent="0.35">
      <c r="A55" s="1"/>
      <c r="H55" s="19"/>
      <c r="I55" s="19"/>
      <c r="J55" s="20"/>
      <c r="M55" s="41"/>
    </row>
    <row r="56" spans="1:13" ht="15.75" customHeight="1" x14ac:dyDescent="0.35">
      <c r="A56" s="1"/>
      <c r="H56" s="19"/>
      <c r="I56" s="19"/>
      <c r="J56" s="20"/>
      <c r="M56" s="41"/>
    </row>
    <row r="57" spans="1:13" ht="15.75" customHeight="1" x14ac:dyDescent="0.35">
      <c r="A57" s="1"/>
      <c r="H57" s="19"/>
      <c r="I57" s="19"/>
      <c r="J57" s="20"/>
      <c r="M57" s="41"/>
    </row>
    <row r="58" spans="1:13" ht="15.75" customHeight="1" x14ac:dyDescent="0.35">
      <c r="A58" s="1"/>
      <c r="H58" s="19"/>
      <c r="I58" s="19"/>
      <c r="J58" s="20"/>
      <c r="M58" s="41"/>
    </row>
    <row r="59" spans="1:13" ht="15.75" customHeight="1" x14ac:dyDescent="0.35">
      <c r="A59" s="1"/>
      <c r="H59" s="19"/>
      <c r="I59" s="19"/>
      <c r="J59" s="20"/>
      <c r="M59" s="41"/>
    </row>
    <row r="60" spans="1:13" ht="15.75" customHeight="1" x14ac:dyDescent="0.35">
      <c r="A60" s="1"/>
      <c r="H60" s="19"/>
      <c r="I60" s="19"/>
      <c r="J60" s="20"/>
      <c r="M60" s="41"/>
    </row>
    <row r="61" spans="1:13" ht="15.75" customHeight="1" x14ac:dyDescent="0.35">
      <c r="A61" s="1"/>
      <c r="H61" s="19"/>
      <c r="I61" s="19"/>
      <c r="J61" s="20"/>
      <c r="M61" s="41"/>
    </row>
    <row r="62" spans="1:13" ht="15.75" customHeight="1" x14ac:dyDescent="0.35">
      <c r="A62" s="1"/>
      <c r="H62" s="19"/>
      <c r="I62" s="19"/>
      <c r="J62" s="20"/>
      <c r="M62" s="41"/>
    </row>
    <row r="63" spans="1:13" ht="15.75" customHeight="1" x14ac:dyDescent="0.35">
      <c r="A63" s="1"/>
      <c r="H63" s="19"/>
      <c r="I63" s="19"/>
      <c r="J63" s="20"/>
      <c r="M63" s="41"/>
    </row>
    <row r="64" spans="1:13" ht="15.75" customHeight="1" x14ac:dyDescent="0.35">
      <c r="A64" s="1"/>
      <c r="H64" s="19"/>
      <c r="I64" s="19"/>
      <c r="J64" s="20"/>
      <c r="M64" s="41"/>
    </row>
    <row r="65" spans="1:13" ht="15.75" customHeight="1" x14ac:dyDescent="0.35">
      <c r="A65" s="1"/>
      <c r="H65" s="19"/>
      <c r="I65" s="19"/>
      <c r="J65" s="20"/>
      <c r="M65" s="41"/>
    </row>
    <row r="66" spans="1:13" ht="15.75" customHeight="1" x14ac:dyDescent="0.35">
      <c r="A66" s="1"/>
      <c r="H66" s="19"/>
      <c r="I66" s="19"/>
      <c r="J66" s="20"/>
      <c r="M66" s="41"/>
    </row>
    <row r="67" spans="1:13" ht="15.75" customHeight="1" x14ac:dyDescent="0.35">
      <c r="A67" s="1"/>
      <c r="H67" s="19"/>
      <c r="I67" s="19"/>
      <c r="J67" s="20"/>
      <c r="M67" s="41"/>
    </row>
    <row r="68" spans="1:13" ht="15.75" customHeight="1" x14ac:dyDescent="0.35">
      <c r="A68" s="1"/>
      <c r="H68" s="19"/>
      <c r="I68" s="19"/>
      <c r="J68" s="20"/>
      <c r="M68" s="41"/>
    </row>
    <row r="69" spans="1:13" ht="15.75" customHeight="1" x14ac:dyDescent="0.35">
      <c r="A69" s="1"/>
      <c r="H69" s="19"/>
      <c r="I69" s="19"/>
      <c r="J69" s="20"/>
      <c r="M69" s="41"/>
    </row>
    <row r="70" spans="1:13" ht="15.75" customHeight="1" x14ac:dyDescent="0.35">
      <c r="A70" s="1"/>
      <c r="H70" s="19"/>
      <c r="I70" s="19"/>
      <c r="J70" s="20"/>
      <c r="M70" s="41"/>
    </row>
    <row r="71" spans="1:13" ht="15.75" customHeight="1" x14ac:dyDescent="0.35">
      <c r="A71" s="1"/>
      <c r="H71" s="19"/>
      <c r="I71" s="19"/>
      <c r="J71" s="20"/>
      <c r="M71" s="41"/>
    </row>
    <row r="72" spans="1:13" ht="15.75" customHeight="1" x14ac:dyDescent="0.35">
      <c r="A72" s="1"/>
      <c r="H72" s="19"/>
      <c r="I72" s="19"/>
      <c r="J72" s="20"/>
      <c r="M72" s="41"/>
    </row>
    <row r="73" spans="1:13" ht="15.75" customHeight="1" x14ac:dyDescent="0.35">
      <c r="A73" s="1"/>
      <c r="H73" s="19"/>
      <c r="I73" s="19"/>
      <c r="J73" s="20"/>
      <c r="M73" s="41"/>
    </row>
    <row r="74" spans="1:13" ht="15.75" customHeight="1" x14ac:dyDescent="0.35">
      <c r="A74" s="1"/>
      <c r="H74" s="19"/>
      <c r="I74" s="19"/>
      <c r="J74" s="20"/>
      <c r="M74" s="41"/>
    </row>
    <row r="75" spans="1:13" ht="15.75" customHeight="1" x14ac:dyDescent="0.35">
      <c r="A75" s="1"/>
      <c r="H75" s="19"/>
      <c r="I75" s="19"/>
      <c r="J75" s="20"/>
      <c r="M75" s="41"/>
    </row>
    <row r="76" spans="1:13" ht="15.75" customHeight="1" x14ac:dyDescent="0.35">
      <c r="A76" s="1"/>
      <c r="H76" s="19"/>
      <c r="I76" s="19"/>
      <c r="J76" s="20"/>
      <c r="M76" s="41"/>
    </row>
    <row r="77" spans="1:13" ht="15.75" customHeight="1" x14ac:dyDescent="0.35">
      <c r="A77" s="1"/>
      <c r="H77" s="19"/>
      <c r="I77" s="19"/>
      <c r="J77" s="20"/>
      <c r="M77" s="41"/>
    </row>
    <row r="78" spans="1:13" ht="15.75" customHeight="1" x14ac:dyDescent="0.35">
      <c r="A78" s="1"/>
      <c r="H78" s="19"/>
      <c r="I78" s="19"/>
      <c r="J78" s="20"/>
      <c r="M78" s="41"/>
    </row>
    <row r="79" spans="1:13" ht="15.75" customHeight="1" x14ac:dyDescent="0.35">
      <c r="A79" s="1"/>
      <c r="H79" s="19"/>
      <c r="I79" s="19"/>
      <c r="J79" s="20"/>
      <c r="M79" s="41"/>
    </row>
    <row r="80" spans="1:13" ht="15.75" customHeight="1" x14ac:dyDescent="0.35">
      <c r="A80" s="1"/>
      <c r="H80" s="19"/>
      <c r="I80" s="19"/>
      <c r="J80" s="20"/>
      <c r="M80" s="41"/>
    </row>
    <row r="81" spans="1:13" ht="15.75" customHeight="1" x14ac:dyDescent="0.35">
      <c r="A81" s="1"/>
      <c r="H81" s="19"/>
      <c r="I81" s="19"/>
      <c r="J81" s="20"/>
      <c r="M81" s="41"/>
    </row>
    <row r="82" spans="1:13" ht="15.75" customHeight="1" x14ac:dyDescent="0.35">
      <c r="A82" s="1"/>
      <c r="H82" s="19"/>
      <c r="I82" s="19"/>
      <c r="J82" s="20"/>
      <c r="M82" s="41"/>
    </row>
    <row r="83" spans="1:13" ht="15.75" customHeight="1" x14ac:dyDescent="0.35">
      <c r="A83" s="1"/>
      <c r="H83" s="19"/>
      <c r="I83" s="19"/>
      <c r="J83" s="20"/>
      <c r="M83" s="41"/>
    </row>
    <row r="84" spans="1:13" ht="15.75" customHeight="1" x14ac:dyDescent="0.35">
      <c r="A84" s="1"/>
      <c r="H84" s="19"/>
      <c r="I84" s="19"/>
      <c r="J84" s="20"/>
      <c r="M84" s="41"/>
    </row>
    <row r="85" spans="1:13" ht="15.75" customHeight="1" x14ac:dyDescent="0.35">
      <c r="A85" s="1"/>
      <c r="H85" s="19"/>
      <c r="I85" s="19"/>
      <c r="J85" s="20"/>
      <c r="M85" s="41"/>
    </row>
    <row r="86" spans="1:13" ht="15.75" customHeight="1" x14ac:dyDescent="0.35">
      <c r="A86" s="1"/>
      <c r="H86" s="19"/>
      <c r="I86" s="19"/>
      <c r="J86" s="20"/>
      <c r="M86" s="41"/>
    </row>
    <row r="87" spans="1:13" ht="15.75" customHeight="1" x14ac:dyDescent="0.35">
      <c r="A87" s="1"/>
      <c r="H87" s="19"/>
      <c r="I87" s="19"/>
      <c r="J87" s="20"/>
      <c r="M87" s="41"/>
    </row>
    <row r="88" spans="1:13" ht="15.75" customHeight="1" x14ac:dyDescent="0.35">
      <c r="A88" s="1"/>
      <c r="H88" s="19"/>
      <c r="I88" s="19"/>
      <c r="J88" s="20"/>
      <c r="M88" s="41"/>
    </row>
    <row r="89" spans="1:13" ht="15.75" customHeight="1" x14ac:dyDescent="0.35">
      <c r="A89" s="1"/>
      <c r="H89" s="19"/>
      <c r="I89" s="19"/>
      <c r="J89" s="20"/>
      <c r="M89" s="41"/>
    </row>
    <row r="90" spans="1:13" ht="15.75" customHeight="1" x14ac:dyDescent="0.35">
      <c r="A90" s="1"/>
      <c r="H90" s="19"/>
      <c r="I90" s="19"/>
      <c r="J90" s="20"/>
      <c r="M90" s="41"/>
    </row>
    <row r="91" spans="1:13" ht="15.75" customHeight="1" x14ac:dyDescent="0.35">
      <c r="A91" s="1"/>
      <c r="H91" s="19"/>
      <c r="I91" s="19"/>
      <c r="J91" s="20"/>
      <c r="M91" s="41"/>
    </row>
    <row r="92" spans="1:13" ht="15.75" customHeight="1" x14ac:dyDescent="0.35">
      <c r="A92" s="1"/>
      <c r="H92" s="19"/>
      <c r="I92" s="19"/>
      <c r="J92" s="20"/>
      <c r="M92" s="41"/>
    </row>
    <row r="93" spans="1:13" ht="15.75" customHeight="1" x14ac:dyDescent="0.35">
      <c r="A93" s="1"/>
      <c r="H93" s="19"/>
      <c r="I93" s="19"/>
      <c r="J93" s="20"/>
      <c r="M93" s="41"/>
    </row>
    <row r="94" spans="1:13" ht="15.75" customHeight="1" x14ac:dyDescent="0.35">
      <c r="A94" s="1"/>
      <c r="H94" s="19"/>
      <c r="I94" s="19"/>
      <c r="J94" s="20"/>
      <c r="M94" s="41"/>
    </row>
    <row r="95" spans="1:13" ht="15.75" customHeight="1" x14ac:dyDescent="0.35">
      <c r="A95" s="1"/>
      <c r="H95" s="19"/>
      <c r="I95" s="19"/>
      <c r="J95" s="20"/>
      <c r="M95" s="41"/>
    </row>
    <row r="96" spans="1:13" ht="15.75" customHeight="1" x14ac:dyDescent="0.35">
      <c r="A96" s="1"/>
      <c r="H96" s="19"/>
      <c r="I96" s="19"/>
      <c r="J96" s="20"/>
      <c r="M96" s="41"/>
    </row>
    <row r="97" spans="1:13" ht="15.75" customHeight="1" x14ac:dyDescent="0.35">
      <c r="A97" s="1"/>
      <c r="H97" s="19"/>
      <c r="I97" s="19"/>
      <c r="J97" s="20"/>
      <c r="M97" s="41"/>
    </row>
    <row r="98" spans="1:13" ht="15.75" customHeight="1" x14ac:dyDescent="0.35">
      <c r="A98" s="1"/>
      <c r="H98" s="19"/>
      <c r="I98" s="19"/>
      <c r="J98" s="20"/>
      <c r="M98" s="41"/>
    </row>
    <row r="99" spans="1:13" ht="15.75" customHeight="1" x14ac:dyDescent="0.35">
      <c r="A99" s="1"/>
      <c r="H99" s="19"/>
      <c r="I99" s="19"/>
      <c r="J99" s="20"/>
      <c r="M99" s="41"/>
    </row>
    <row r="100" spans="1:13" ht="15.75" customHeight="1" x14ac:dyDescent="0.35">
      <c r="A100" s="1"/>
      <c r="H100" s="19"/>
      <c r="I100" s="19"/>
      <c r="J100" s="20"/>
      <c r="M100" s="41"/>
    </row>
    <row r="101" spans="1:13" ht="15.75" customHeight="1" x14ac:dyDescent="0.35">
      <c r="A101" s="1"/>
      <c r="H101" s="19"/>
      <c r="I101" s="19"/>
      <c r="J101" s="20"/>
      <c r="M101" s="41"/>
    </row>
    <row r="102" spans="1:13" ht="15.75" customHeight="1" x14ac:dyDescent="0.35">
      <c r="A102" s="1"/>
      <c r="H102" s="19"/>
      <c r="I102" s="19"/>
      <c r="J102" s="20"/>
      <c r="M102" s="41"/>
    </row>
    <row r="103" spans="1:13" ht="15.75" customHeight="1" x14ac:dyDescent="0.35">
      <c r="A103" s="1"/>
      <c r="H103" s="19"/>
      <c r="I103" s="19"/>
      <c r="J103" s="20"/>
      <c r="M103" s="41"/>
    </row>
    <row r="104" spans="1:13" ht="15.75" customHeight="1" x14ac:dyDescent="0.35">
      <c r="A104" s="1"/>
      <c r="H104" s="19"/>
      <c r="I104" s="19"/>
      <c r="J104" s="20"/>
      <c r="M104" s="41"/>
    </row>
    <row r="105" spans="1:13" ht="15.75" customHeight="1" x14ac:dyDescent="0.35">
      <c r="A105" s="1"/>
      <c r="H105" s="19"/>
      <c r="I105" s="19"/>
      <c r="J105" s="20"/>
      <c r="M105" s="41"/>
    </row>
    <row r="106" spans="1:13" ht="15.75" customHeight="1" x14ac:dyDescent="0.35">
      <c r="A106" s="1"/>
      <c r="H106" s="19"/>
      <c r="I106" s="19"/>
      <c r="J106" s="20"/>
      <c r="M106" s="41"/>
    </row>
    <row r="107" spans="1:13" ht="15.75" customHeight="1" x14ac:dyDescent="0.35">
      <c r="A107" s="1"/>
      <c r="H107" s="19"/>
      <c r="I107" s="19"/>
      <c r="J107" s="20"/>
      <c r="M107" s="41"/>
    </row>
    <row r="108" spans="1:13" ht="15.75" customHeight="1" x14ac:dyDescent="0.35">
      <c r="A108" s="1"/>
      <c r="H108" s="19"/>
      <c r="I108" s="19"/>
      <c r="J108" s="20"/>
      <c r="M108" s="41"/>
    </row>
    <row r="109" spans="1:13" ht="15.75" customHeight="1" x14ac:dyDescent="0.35">
      <c r="A109" s="1"/>
      <c r="H109" s="19"/>
      <c r="I109" s="19"/>
      <c r="J109" s="20"/>
      <c r="M109" s="41"/>
    </row>
    <row r="110" spans="1:13" ht="15.75" customHeight="1" x14ac:dyDescent="0.35">
      <c r="A110" s="1"/>
      <c r="H110" s="19"/>
      <c r="I110" s="19"/>
      <c r="J110" s="20"/>
      <c r="M110" s="41"/>
    </row>
    <row r="111" spans="1:13" ht="15.75" customHeight="1" x14ac:dyDescent="0.35">
      <c r="A111" s="1"/>
      <c r="H111" s="19"/>
      <c r="I111" s="19"/>
      <c r="J111" s="20"/>
      <c r="M111" s="41"/>
    </row>
    <row r="112" spans="1:13" ht="15.75" customHeight="1" x14ac:dyDescent="0.35">
      <c r="A112" s="1"/>
      <c r="H112" s="19"/>
      <c r="I112" s="19"/>
      <c r="J112" s="20"/>
      <c r="M112" s="41"/>
    </row>
    <row r="113" spans="1:13" ht="15.75" customHeight="1" x14ac:dyDescent="0.35">
      <c r="A113" s="1"/>
      <c r="H113" s="19"/>
      <c r="I113" s="19"/>
      <c r="J113" s="20"/>
      <c r="M113" s="41"/>
    </row>
    <row r="114" spans="1:13" ht="15.75" customHeight="1" x14ac:dyDescent="0.35">
      <c r="A114" s="1"/>
      <c r="H114" s="19"/>
      <c r="I114" s="19"/>
      <c r="J114" s="20"/>
      <c r="M114" s="41"/>
    </row>
    <row r="115" spans="1:13" ht="15.75" customHeight="1" x14ac:dyDescent="0.35">
      <c r="A115" s="1"/>
      <c r="H115" s="19"/>
      <c r="I115" s="19"/>
      <c r="J115" s="20"/>
      <c r="M115" s="41"/>
    </row>
    <row r="116" spans="1:13" ht="15.75" customHeight="1" x14ac:dyDescent="0.35">
      <c r="A116" s="1"/>
      <c r="H116" s="19"/>
      <c r="I116" s="19"/>
      <c r="J116" s="20"/>
      <c r="M116" s="41"/>
    </row>
    <row r="117" spans="1:13" ht="15.75" customHeight="1" x14ac:dyDescent="0.35">
      <c r="A117" s="1"/>
      <c r="H117" s="19"/>
      <c r="I117" s="19"/>
      <c r="J117" s="20"/>
      <c r="M117" s="41"/>
    </row>
    <row r="118" spans="1:13" ht="15.75" customHeight="1" x14ac:dyDescent="0.35">
      <c r="A118" s="1"/>
      <c r="H118" s="19"/>
      <c r="I118" s="19"/>
      <c r="J118" s="20"/>
      <c r="M118" s="41"/>
    </row>
    <row r="119" spans="1:13" ht="15.75" customHeight="1" x14ac:dyDescent="0.35">
      <c r="A119" s="1"/>
      <c r="H119" s="19"/>
      <c r="I119" s="19"/>
      <c r="J119" s="20"/>
      <c r="M119" s="41"/>
    </row>
    <row r="120" spans="1:13" ht="15.75" customHeight="1" x14ac:dyDescent="0.35">
      <c r="A120" s="1"/>
      <c r="H120" s="19"/>
      <c r="I120" s="19"/>
      <c r="J120" s="20"/>
      <c r="M120" s="41"/>
    </row>
    <row r="121" spans="1:13" ht="15.75" customHeight="1" x14ac:dyDescent="0.35">
      <c r="A121" s="1"/>
      <c r="H121" s="19"/>
      <c r="I121" s="19"/>
      <c r="J121" s="20"/>
      <c r="M121" s="41"/>
    </row>
    <row r="122" spans="1:13" ht="15.75" customHeight="1" x14ac:dyDescent="0.35">
      <c r="A122" s="1"/>
      <c r="H122" s="19"/>
      <c r="I122" s="19"/>
      <c r="J122" s="20"/>
      <c r="M122" s="41"/>
    </row>
    <row r="123" spans="1:13" ht="15.75" customHeight="1" x14ac:dyDescent="0.35">
      <c r="A123" s="1"/>
      <c r="H123" s="19"/>
      <c r="I123" s="19"/>
      <c r="J123" s="20"/>
      <c r="M123" s="41"/>
    </row>
    <row r="124" spans="1:13" ht="15.75" customHeight="1" x14ac:dyDescent="0.35">
      <c r="A124" s="1"/>
      <c r="H124" s="19"/>
      <c r="I124" s="19"/>
      <c r="J124" s="20"/>
      <c r="M124" s="41"/>
    </row>
    <row r="125" spans="1:13" ht="15.75" customHeight="1" x14ac:dyDescent="0.35">
      <c r="A125" s="1"/>
      <c r="H125" s="19"/>
      <c r="I125" s="19"/>
      <c r="J125" s="20"/>
      <c r="M125" s="41"/>
    </row>
    <row r="126" spans="1:13" ht="15.75" customHeight="1" x14ac:dyDescent="0.35">
      <c r="A126" s="1"/>
      <c r="H126" s="19"/>
      <c r="I126" s="19"/>
      <c r="J126" s="20"/>
      <c r="M126" s="41"/>
    </row>
    <row r="127" spans="1:13" ht="15.75" customHeight="1" x14ac:dyDescent="0.35">
      <c r="A127" s="1"/>
      <c r="H127" s="19"/>
      <c r="I127" s="19"/>
      <c r="J127" s="20"/>
      <c r="M127" s="41"/>
    </row>
    <row r="128" spans="1:13" ht="15.75" customHeight="1" x14ac:dyDescent="0.35">
      <c r="A128" s="1"/>
      <c r="H128" s="19"/>
      <c r="I128" s="19"/>
      <c r="J128" s="20"/>
      <c r="M128" s="41"/>
    </row>
    <row r="129" spans="1:13" ht="15.75" customHeight="1" x14ac:dyDescent="0.35">
      <c r="A129" s="1"/>
      <c r="H129" s="19"/>
      <c r="I129" s="19"/>
      <c r="J129" s="20"/>
      <c r="M129" s="41"/>
    </row>
    <row r="130" spans="1:13" ht="15.75" customHeight="1" x14ac:dyDescent="0.35">
      <c r="A130" s="1"/>
      <c r="H130" s="19"/>
      <c r="I130" s="19"/>
      <c r="J130" s="20"/>
      <c r="M130" s="41"/>
    </row>
    <row r="131" spans="1:13" ht="15.75" customHeight="1" x14ac:dyDescent="0.35">
      <c r="A131" s="1"/>
      <c r="H131" s="19"/>
      <c r="I131" s="19"/>
      <c r="J131" s="20"/>
      <c r="M131" s="41"/>
    </row>
    <row r="132" spans="1:13" ht="15.75" customHeight="1" x14ac:dyDescent="0.35">
      <c r="A132" s="1"/>
      <c r="H132" s="19"/>
      <c r="I132" s="19"/>
      <c r="J132" s="20"/>
      <c r="M132" s="41"/>
    </row>
    <row r="133" spans="1:13" ht="15.75" customHeight="1" x14ac:dyDescent="0.35">
      <c r="A133" s="1"/>
      <c r="H133" s="19"/>
      <c r="I133" s="19"/>
      <c r="J133" s="20"/>
      <c r="M133" s="41"/>
    </row>
    <row r="134" spans="1:13" ht="15.75" customHeight="1" x14ac:dyDescent="0.35">
      <c r="A134" s="1"/>
      <c r="H134" s="19"/>
      <c r="I134" s="19"/>
      <c r="J134" s="20"/>
      <c r="M134" s="41"/>
    </row>
    <row r="135" spans="1:13" ht="15.75" customHeight="1" x14ac:dyDescent="0.35">
      <c r="A135" s="1"/>
      <c r="H135" s="19"/>
      <c r="I135" s="19"/>
      <c r="J135" s="20"/>
      <c r="M135" s="41"/>
    </row>
    <row r="136" spans="1:13" ht="15.75" customHeight="1" x14ac:dyDescent="0.35">
      <c r="A136" s="1"/>
      <c r="H136" s="19"/>
      <c r="I136" s="19"/>
      <c r="J136" s="20"/>
      <c r="M136" s="41"/>
    </row>
    <row r="137" spans="1:13" ht="15.75" customHeight="1" x14ac:dyDescent="0.35">
      <c r="A137" s="1"/>
      <c r="H137" s="19"/>
      <c r="I137" s="19"/>
      <c r="J137" s="20"/>
      <c r="M137" s="41"/>
    </row>
    <row r="138" spans="1:13" ht="15.75" customHeight="1" x14ac:dyDescent="0.35">
      <c r="A138" s="1"/>
      <c r="H138" s="19"/>
      <c r="I138" s="19"/>
      <c r="J138" s="20"/>
      <c r="M138" s="41"/>
    </row>
    <row r="139" spans="1:13" ht="15.75" customHeight="1" x14ac:dyDescent="0.35">
      <c r="A139" s="1"/>
      <c r="H139" s="19"/>
      <c r="I139" s="19"/>
      <c r="J139" s="20"/>
      <c r="M139" s="41"/>
    </row>
    <row r="140" spans="1:13" ht="15.75" customHeight="1" x14ac:dyDescent="0.35">
      <c r="A140" s="1"/>
      <c r="H140" s="19"/>
      <c r="I140" s="19"/>
      <c r="J140" s="20"/>
      <c r="M140" s="41"/>
    </row>
    <row r="141" spans="1:13" ht="15.75" customHeight="1" x14ac:dyDescent="0.35">
      <c r="A141" s="1"/>
      <c r="H141" s="19"/>
      <c r="I141" s="19"/>
      <c r="J141" s="20"/>
      <c r="M141" s="41"/>
    </row>
    <row r="142" spans="1:13" ht="15.75" customHeight="1" x14ac:dyDescent="0.35">
      <c r="A142" s="1"/>
      <c r="H142" s="19"/>
      <c r="I142" s="19"/>
      <c r="J142" s="20"/>
      <c r="M142" s="41"/>
    </row>
    <row r="143" spans="1:13" ht="15.75" customHeight="1" x14ac:dyDescent="0.35">
      <c r="A143" s="1"/>
      <c r="H143" s="19"/>
      <c r="I143" s="19"/>
      <c r="J143" s="20"/>
      <c r="M143" s="41"/>
    </row>
    <row r="144" spans="1:13" ht="15.75" customHeight="1" x14ac:dyDescent="0.35">
      <c r="A144" s="1"/>
      <c r="H144" s="19"/>
      <c r="I144" s="19"/>
      <c r="J144" s="20"/>
      <c r="M144" s="41"/>
    </row>
    <row r="145" spans="1:13" ht="15.75" customHeight="1" x14ac:dyDescent="0.35">
      <c r="A145" s="1"/>
      <c r="H145" s="19"/>
      <c r="I145" s="19"/>
      <c r="J145" s="20"/>
      <c r="M145" s="41"/>
    </row>
    <row r="146" spans="1:13" ht="15.75" customHeight="1" x14ac:dyDescent="0.35">
      <c r="A146" s="1"/>
      <c r="H146" s="19"/>
      <c r="I146" s="19"/>
      <c r="J146" s="20"/>
      <c r="M146" s="41"/>
    </row>
    <row r="147" spans="1:13" ht="15.75" customHeight="1" x14ac:dyDescent="0.35">
      <c r="A147" s="1"/>
      <c r="H147" s="19"/>
      <c r="I147" s="19"/>
      <c r="J147" s="20"/>
      <c r="M147" s="41"/>
    </row>
    <row r="148" spans="1:13" ht="15.75" customHeight="1" x14ac:dyDescent="0.35">
      <c r="A148" s="1"/>
      <c r="H148" s="19"/>
      <c r="I148" s="19"/>
      <c r="J148" s="20"/>
      <c r="M148" s="41"/>
    </row>
    <row r="149" spans="1:13" ht="15.75" customHeight="1" x14ac:dyDescent="0.35">
      <c r="A149" s="1"/>
      <c r="H149" s="19"/>
      <c r="I149" s="19"/>
      <c r="J149" s="20"/>
      <c r="M149" s="41"/>
    </row>
    <row r="150" spans="1:13" ht="15.75" customHeight="1" x14ac:dyDescent="0.35">
      <c r="A150" s="1"/>
      <c r="H150" s="19"/>
      <c r="I150" s="19"/>
      <c r="J150" s="20"/>
      <c r="M150" s="41"/>
    </row>
    <row r="151" spans="1:13" ht="15.75" customHeight="1" x14ac:dyDescent="0.35">
      <c r="A151" s="1"/>
      <c r="H151" s="19"/>
      <c r="I151" s="19"/>
      <c r="J151" s="20"/>
      <c r="M151" s="41"/>
    </row>
    <row r="152" spans="1:13" ht="15.75" customHeight="1" x14ac:dyDescent="0.35">
      <c r="A152" s="1"/>
      <c r="H152" s="19"/>
      <c r="I152" s="19"/>
      <c r="J152" s="20"/>
      <c r="M152" s="41"/>
    </row>
    <row r="153" spans="1:13" ht="15.75" customHeight="1" x14ac:dyDescent="0.35">
      <c r="A153" s="1"/>
      <c r="H153" s="19"/>
      <c r="I153" s="19"/>
      <c r="J153" s="20"/>
      <c r="M153" s="41"/>
    </row>
    <row r="154" spans="1:13" ht="15.75" customHeight="1" x14ac:dyDescent="0.35">
      <c r="A154" s="1"/>
      <c r="H154" s="19"/>
      <c r="I154" s="19"/>
      <c r="J154" s="20"/>
      <c r="M154" s="41"/>
    </row>
    <row r="155" spans="1:13" ht="15.75" customHeight="1" x14ac:dyDescent="0.35">
      <c r="A155" s="1"/>
      <c r="H155" s="19"/>
      <c r="I155" s="19"/>
      <c r="J155" s="20"/>
      <c r="M155" s="41"/>
    </row>
    <row r="156" spans="1:13" ht="15.75" customHeight="1" x14ac:dyDescent="0.35">
      <c r="A156" s="1"/>
      <c r="H156" s="19"/>
      <c r="I156" s="19"/>
      <c r="J156" s="20"/>
      <c r="M156" s="41"/>
    </row>
    <row r="157" spans="1:13" ht="15.75" customHeight="1" x14ac:dyDescent="0.35">
      <c r="A157" s="1"/>
      <c r="H157" s="19"/>
      <c r="I157" s="19"/>
      <c r="J157" s="20"/>
      <c r="M157" s="41"/>
    </row>
    <row r="158" spans="1:13" ht="15.75" customHeight="1" x14ac:dyDescent="0.35">
      <c r="A158" s="1"/>
      <c r="H158" s="19"/>
      <c r="I158" s="19"/>
      <c r="J158" s="20"/>
      <c r="M158" s="41"/>
    </row>
    <row r="159" spans="1:13" ht="15.75" customHeight="1" x14ac:dyDescent="0.35">
      <c r="A159" s="1"/>
      <c r="H159" s="19"/>
      <c r="I159" s="19"/>
      <c r="J159" s="20"/>
      <c r="M159" s="41"/>
    </row>
    <row r="160" spans="1:13" ht="15.75" customHeight="1" x14ac:dyDescent="0.35">
      <c r="A160" s="1"/>
      <c r="H160" s="19"/>
      <c r="I160" s="19"/>
      <c r="J160" s="20"/>
      <c r="M160" s="41"/>
    </row>
    <row r="161" spans="1:13" ht="15.75" customHeight="1" x14ac:dyDescent="0.35">
      <c r="A161" s="1"/>
      <c r="H161" s="19"/>
      <c r="I161" s="19"/>
      <c r="J161" s="20"/>
      <c r="M161" s="41"/>
    </row>
    <row r="162" spans="1:13" ht="15.75" customHeight="1" x14ac:dyDescent="0.35">
      <c r="A162" s="1"/>
      <c r="H162" s="19"/>
      <c r="I162" s="19"/>
      <c r="J162" s="20"/>
      <c r="M162" s="41"/>
    </row>
    <row r="163" spans="1:13" ht="15.75" customHeight="1" x14ac:dyDescent="0.35">
      <c r="A163" s="1"/>
      <c r="H163" s="19"/>
      <c r="I163" s="19"/>
      <c r="J163" s="20"/>
      <c r="M163" s="41"/>
    </row>
    <row r="164" spans="1:13" ht="15.75" customHeight="1" x14ac:dyDescent="0.35">
      <c r="A164" s="1"/>
      <c r="H164" s="19"/>
      <c r="I164" s="19"/>
      <c r="J164" s="20"/>
      <c r="M164" s="41"/>
    </row>
    <row r="165" spans="1:13" ht="15.75" customHeight="1" x14ac:dyDescent="0.35">
      <c r="A165" s="1"/>
      <c r="H165" s="19"/>
      <c r="I165" s="19"/>
      <c r="J165" s="20"/>
      <c r="M165" s="41"/>
    </row>
    <row r="166" spans="1:13" ht="15.75" customHeight="1" x14ac:dyDescent="0.35">
      <c r="A166" s="1"/>
      <c r="H166" s="19"/>
      <c r="I166" s="19"/>
      <c r="J166" s="20"/>
      <c r="M166" s="41"/>
    </row>
    <row r="167" spans="1:13" ht="15.75" customHeight="1" x14ac:dyDescent="0.35">
      <c r="A167" s="1"/>
      <c r="H167" s="19"/>
      <c r="I167" s="19"/>
      <c r="J167" s="20"/>
      <c r="M167" s="41"/>
    </row>
    <row r="168" spans="1:13" ht="15.75" customHeight="1" x14ac:dyDescent="0.35">
      <c r="A168" s="1"/>
      <c r="H168" s="19"/>
      <c r="I168" s="19"/>
      <c r="J168" s="20"/>
      <c r="M168" s="41"/>
    </row>
    <row r="169" spans="1:13" ht="15.75" customHeight="1" x14ac:dyDescent="0.35">
      <c r="A169" s="1"/>
      <c r="H169" s="19"/>
      <c r="I169" s="19"/>
      <c r="J169" s="20"/>
      <c r="M169" s="41"/>
    </row>
    <row r="170" spans="1:13" ht="15.75" customHeight="1" x14ac:dyDescent="0.35">
      <c r="A170" s="1"/>
      <c r="H170" s="19"/>
      <c r="I170" s="19"/>
      <c r="J170" s="20"/>
      <c r="M170" s="41"/>
    </row>
    <row r="171" spans="1:13" ht="15.75" customHeight="1" x14ac:dyDescent="0.35">
      <c r="A171" s="1"/>
      <c r="H171" s="19"/>
      <c r="I171" s="19"/>
      <c r="J171" s="20"/>
      <c r="M171" s="41"/>
    </row>
    <row r="172" spans="1:13" ht="15.75" customHeight="1" x14ac:dyDescent="0.35">
      <c r="A172" s="1"/>
      <c r="H172" s="19"/>
      <c r="I172" s="19"/>
      <c r="J172" s="20"/>
      <c r="M172" s="41"/>
    </row>
    <row r="173" spans="1:13" ht="15.75" customHeight="1" x14ac:dyDescent="0.35">
      <c r="A173" s="1"/>
      <c r="H173" s="19"/>
      <c r="I173" s="19"/>
      <c r="J173" s="20"/>
      <c r="M173" s="41"/>
    </row>
    <row r="174" spans="1:13" ht="15.75" customHeight="1" x14ac:dyDescent="0.35">
      <c r="A174" s="1"/>
      <c r="H174" s="19"/>
      <c r="I174" s="19"/>
      <c r="J174" s="20"/>
      <c r="M174" s="41"/>
    </row>
    <row r="175" spans="1:13" ht="15.75" customHeight="1" x14ac:dyDescent="0.35">
      <c r="A175" s="1"/>
      <c r="H175" s="19"/>
      <c r="I175" s="19"/>
      <c r="J175" s="20"/>
      <c r="M175" s="41"/>
    </row>
    <row r="176" spans="1:13" ht="15.75" customHeight="1" x14ac:dyDescent="0.35">
      <c r="A176" s="1"/>
      <c r="H176" s="19"/>
      <c r="I176" s="19"/>
      <c r="J176" s="20"/>
      <c r="M176" s="41"/>
    </row>
    <row r="177" spans="1:13" ht="15.75" customHeight="1" x14ac:dyDescent="0.35">
      <c r="A177" s="1"/>
      <c r="H177" s="19"/>
      <c r="I177" s="19"/>
      <c r="J177" s="20"/>
      <c r="M177" s="41"/>
    </row>
    <row r="178" spans="1:13" ht="15.75" customHeight="1" x14ac:dyDescent="0.35">
      <c r="A178" s="1"/>
      <c r="H178" s="19"/>
      <c r="I178" s="19"/>
      <c r="J178" s="20"/>
      <c r="M178" s="41"/>
    </row>
    <row r="179" spans="1:13" ht="15.75" customHeight="1" x14ac:dyDescent="0.35">
      <c r="A179" s="1"/>
      <c r="H179" s="19"/>
      <c r="I179" s="19"/>
      <c r="J179" s="20"/>
      <c r="M179" s="41"/>
    </row>
    <row r="180" spans="1:13" ht="15.75" customHeight="1" x14ac:dyDescent="0.35">
      <c r="A180" s="1"/>
      <c r="H180" s="19"/>
      <c r="I180" s="19"/>
      <c r="J180" s="20"/>
      <c r="M180" s="41"/>
    </row>
    <row r="181" spans="1:13" ht="15.75" customHeight="1" x14ac:dyDescent="0.35">
      <c r="A181" s="1"/>
      <c r="H181" s="19"/>
      <c r="I181" s="19"/>
      <c r="J181" s="20"/>
      <c r="M181" s="41"/>
    </row>
    <row r="182" spans="1:13" ht="15.75" customHeight="1" x14ac:dyDescent="0.35">
      <c r="A182" s="1"/>
      <c r="H182" s="19"/>
      <c r="I182" s="19"/>
      <c r="J182" s="20"/>
      <c r="M182" s="41"/>
    </row>
    <row r="183" spans="1:13" ht="15.75" customHeight="1" x14ac:dyDescent="0.35">
      <c r="A183" s="1"/>
      <c r="H183" s="19"/>
      <c r="I183" s="19"/>
      <c r="J183" s="20"/>
      <c r="M183" s="41"/>
    </row>
    <row r="184" spans="1:13" ht="15.75" customHeight="1" x14ac:dyDescent="0.35">
      <c r="A184" s="1"/>
      <c r="H184" s="19"/>
      <c r="I184" s="19"/>
      <c r="J184" s="20"/>
      <c r="M184" s="41"/>
    </row>
    <row r="185" spans="1:13" ht="15.75" customHeight="1" x14ac:dyDescent="0.35">
      <c r="A185" s="1"/>
      <c r="H185" s="19"/>
      <c r="I185" s="19"/>
      <c r="J185" s="20"/>
      <c r="M185" s="41"/>
    </row>
    <row r="186" spans="1:13" ht="15.75" customHeight="1" x14ac:dyDescent="0.35">
      <c r="A186" s="1"/>
      <c r="H186" s="19"/>
      <c r="I186" s="19"/>
      <c r="J186" s="20"/>
      <c r="M186" s="41"/>
    </row>
    <row r="187" spans="1:13" ht="15.75" customHeight="1" x14ac:dyDescent="0.35">
      <c r="A187" s="1"/>
      <c r="H187" s="19"/>
      <c r="I187" s="19"/>
      <c r="J187" s="20"/>
      <c r="M187" s="41"/>
    </row>
    <row r="188" spans="1:13" ht="15.75" customHeight="1" x14ac:dyDescent="0.35">
      <c r="A188" s="1"/>
      <c r="H188" s="19"/>
      <c r="I188" s="19"/>
      <c r="J188" s="20"/>
      <c r="M188" s="41"/>
    </row>
    <row r="189" spans="1:13" ht="15.75" customHeight="1" x14ac:dyDescent="0.35">
      <c r="A189" s="1"/>
      <c r="H189" s="19"/>
      <c r="I189" s="19"/>
      <c r="J189" s="20"/>
      <c r="M189" s="41"/>
    </row>
    <row r="190" spans="1:13" ht="15.75" customHeight="1" x14ac:dyDescent="0.35">
      <c r="A190" s="1"/>
      <c r="H190" s="19"/>
      <c r="I190" s="19"/>
      <c r="J190" s="20"/>
      <c r="M190" s="41"/>
    </row>
    <row r="191" spans="1:13" ht="15.75" customHeight="1" x14ac:dyDescent="0.35">
      <c r="A191" s="1"/>
      <c r="H191" s="19"/>
      <c r="I191" s="19"/>
      <c r="J191" s="20"/>
      <c r="M191" s="41"/>
    </row>
    <row r="192" spans="1:13" ht="15.75" customHeight="1" x14ac:dyDescent="0.35">
      <c r="A192" s="1"/>
      <c r="H192" s="19"/>
      <c r="I192" s="19"/>
      <c r="J192" s="20"/>
      <c r="M192" s="41"/>
    </row>
    <row r="193" spans="1:13" ht="15.75" customHeight="1" x14ac:dyDescent="0.35">
      <c r="A193" s="1"/>
      <c r="H193" s="19"/>
      <c r="I193" s="19"/>
      <c r="J193" s="20"/>
      <c r="M193" s="41"/>
    </row>
    <row r="194" spans="1:13" ht="15.75" customHeight="1" x14ac:dyDescent="0.35">
      <c r="A194" s="1"/>
      <c r="H194" s="19"/>
      <c r="I194" s="19"/>
      <c r="J194" s="20"/>
      <c r="M194" s="41"/>
    </row>
    <row r="195" spans="1:13" ht="15.75" customHeight="1" x14ac:dyDescent="0.35">
      <c r="A195" s="1"/>
      <c r="H195" s="19"/>
      <c r="I195" s="19"/>
      <c r="J195" s="20"/>
      <c r="M195" s="41"/>
    </row>
    <row r="196" spans="1:13" ht="15.75" customHeight="1" x14ac:dyDescent="0.35">
      <c r="A196" s="1"/>
      <c r="H196" s="19"/>
      <c r="I196" s="19"/>
      <c r="J196" s="20"/>
      <c r="M196" s="41"/>
    </row>
    <row r="197" spans="1:13" ht="15.75" customHeight="1" x14ac:dyDescent="0.35">
      <c r="A197" s="1"/>
      <c r="H197" s="19"/>
      <c r="I197" s="19"/>
      <c r="J197" s="20"/>
      <c r="M197" s="41"/>
    </row>
    <row r="198" spans="1:13" ht="15.75" customHeight="1" x14ac:dyDescent="0.35">
      <c r="A198" s="1"/>
      <c r="H198" s="19"/>
      <c r="I198" s="19"/>
      <c r="J198" s="20"/>
      <c r="M198" s="41"/>
    </row>
    <row r="199" spans="1:13" ht="15.75" customHeight="1" x14ac:dyDescent="0.35">
      <c r="A199" s="1"/>
      <c r="H199" s="19"/>
      <c r="I199" s="19"/>
      <c r="J199" s="20"/>
      <c r="M199" s="41"/>
    </row>
    <row r="200" spans="1:13" ht="15.75" customHeight="1" x14ac:dyDescent="0.35">
      <c r="A200" s="1"/>
      <c r="H200" s="19"/>
      <c r="I200" s="19"/>
      <c r="J200" s="20"/>
      <c r="M200" s="41"/>
    </row>
    <row r="201" spans="1:13" ht="15.75" customHeight="1" x14ac:dyDescent="0.35">
      <c r="A201" s="1"/>
      <c r="H201" s="19"/>
      <c r="I201" s="19"/>
      <c r="J201" s="20"/>
      <c r="M201" s="41"/>
    </row>
    <row r="202" spans="1:13" ht="15.75" customHeight="1" x14ac:dyDescent="0.35">
      <c r="A202" s="1"/>
      <c r="H202" s="19"/>
      <c r="I202" s="19"/>
      <c r="J202" s="20"/>
      <c r="M202" s="41"/>
    </row>
    <row r="203" spans="1:13" ht="15.75" customHeight="1" x14ac:dyDescent="0.35">
      <c r="A203" s="1"/>
      <c r="H203" s="19"/>
      <c r="I203" s="19"/>
      <c r="J203" s="20"/>
      <c r="M203" s="41"/>
    </row>
    <row r="204" spans="1:13" ht="15.75" customHeight="1" x14ac:dyDescent="0.35">
      <c r="A204" s="1"/>
      <c r="H204" s="19"/>
      <c r="I204" s="19"/>
      <c r="J204" s="20"/>
      <c r="M204" s="41"/>
    </row>
    <row r="205" spans="1:13" ht="15.75" customHeight="1" x14ac:dyDescent="0.35">
      <c r="A205" s="1"/>
      <c r="H205" s="19"/>
      <c r="I205" s="19"/>
      <c r="J205" s="20"/>
      <c r="M205" s="41"/>
    </row>
    <row r="206" spans="1:13" ht="15.75" customHeight="1" x14ac:dyDescent="0.35">
      <c r="A206" s="1"/>
      <c r="H206" s="19"/>
      <c r="I206" s="19"/>
      <c r="J206" s="20"/>
      <c r="M206" s="41"/>
    </row>
    <row r="207" spans="1:13" ht="15.75" customHeight="1" x14ac:dyDescent="0.35">
      <c r="A207" s="1"/>
      <c r="H207" s="19"/>
      <c r="I207" s="19"/>
      <c r="J207" s="20"/>
      <c r="M207" s="41"/>
    </row>
    <row r="208" spans="1:13" ht="15.75" customHeight="1" x14ac:dyDescent="0.35">
      <c r="A208" s="1"/>
      <c r="H208" s="19"/>
      <c r="I208" s="19"/>
      <c r="J208" s="20"/>
      <c r="M208" s="41"/>
    </row>
    <row r="209" spans="1:13" ht="15.75" customHeight="1" x14ac:dyDescent="0.35">
      <c r="A209" s="1"/>
      <c r="H209" s="19"/>
      <c r="I209" s="19"/>
      <c r="J209" s="20"/>
      <c r="M209" s="41"/>
    </row>
    <row r="210" spans="1:13" ht="15.75" customHeight="1" x14ac:dyDescent="0.35">
      <c r="A210" s="1"/>
      <c r="H210" s="19"/>
      <c r="I210" s="19"/>
      <c r="J210" s="20"/>
      <c r="M210" s="41"/>
    </row>
    <row r="211" spans="1:13" ht="15.75" customHeight="1" x14ac:dyDescent="0.35">
      <c r="A211" s="1"/>
      <c r="H211" s="19"/>
      <c r="I211" s="19"/>
      <c r="J211" s="20"/>
      <c r="M211" s="41"/>
    </row>
    <row r="212" spans="1:13" ht="15.75" customHeight="1" x14ac:dyDescent="0.35">
      <c r="A212" s="1"/>
      <c r="H212" s="19"/>
      <c r="I212" s="19"/>
      <c r="J212" s="20"/>
      <c r="M212" s="41"/>
    </row>
    <row r="213" spans="1:13" ht="15.75" customHeight="1" x14ac:dyDescent="0.35">
      <c r="A213" s="1"/>
      <c r="H213" s="19"/>
      <c r="I213" s="19"/>
      <c r="J213" s="20"/>
      <c r="M213" s="41"/>
    </row>
    <row r="214" spans="1:13" ht="15.75" customHeight="1" x14ac:dyDescent="0.35">
      <c r="A214" s="1"/>
      <c r="H214" s="19"/>
      <c r="I214" s="19"/>
      <c r="J214" s="20"/>
      <c r="M214" s="41"/>
    </row>
    <row r="215" spans="1:13" ht="15.75" customHeight="1" x14ac:dyDescent="0.35">
      <c r="A215" s="1"/>
      <c r="H215" s="19"/>
      <c r="I215" s="19"/>
      <c r="J215" s="20"/>
      <c r="M215" s="41"/>
    </row>
    <row r="216" spans="1:13" ht="15.75" customHeight="1" x14ac:dyDescent="0.35">
      <c r="A216" s="1"/>
      <c r="H216" s="19"/>
      <c r="I216" s="19"/>
      <c r="J216" s="20"/>
      <c r="M216" s="41"/>
    </row>
    <row r="217" spans="1:13" ht="15.75" customHeight="1" x14ac:dyDescent="0.35">
      <c r="A217" s="1"/>
      <c r="H217" s="19"/>
      <c r="I217" s="19"/>
      <c r="J217" s="20"/>
      <c r="M217" s="41"/>
    </row>
    <row r="218" spans="1:13" ht="15.75" customHeight="1" x14ac:dyDescent="0.35">
      <c r="A218" s="1"/>
      <c r="H218" s="19"/>
      <c r="I218" s="19"/>
      <c r="J218" s="20"/>
      <c r="M218" s="41"/>
    </row>
    <row r="219" spans="1:13" ht="15.75" customHeight="1" x14ac:dyDescent="0.35">
      <c r="A219" s="1"/>
      <c r="H219" s="19"/>
      <c r="I219" s="19"/>
      <c r="J219" s="20"/>
      <c r="M219" s="41"/>
    </row>
    <row r="220" spans="1:13" ht="15.75" customHeight="1" x14ac:dyDescent="0.35">
      <c r="A220" s="1"/>
      <c r="H220" s="19"/>
      <c r="I220" s="19"/>
      <c r="J220" s="20"/>
      <c r="M220" s="41"/>
    </row>
    <row r="221" spans="1:13" ht="15.75" customHeight="1" x14ac:dyDescent="0.35">
      <c r="A221" s="1"/>
      <c r="H221" s="19"/>
      <c r="I221" s="19"/>
      <c r="J221" s="20"/>
      <c r="M221" s="41"/>
    </row>
    <row r="222" spans="1:13" ht="15.75" customHeight="1" x14ac:dyDescent="0.35">
      <c r="A222" s="1"/>
      <c r="H222" s="19"/>
      <c r="I222" s="19"/>
      <c r="J222" s="20"/>
      <c r="M222" s="41"/>
    </row>
    <row r="223" spans="1:13" ht="15.75" customHeight="1" x14ac:dyDescent="0.35">
      <c r="A223" s="1"/>
      <c r="H223" s="19"/>
      <c r="I223" s="19"/>
      <c r="J223" s="20"/>
      <c r="M223" s="41"/>
    </row>
    <row r="224" spans="1:13" ht="15.75" customHeight="1" x14ac:dyDescent="0.35">
      <c r="A224" s="1"/>
      <c r="H224" s="19"/>
      <c r="I224" s="19"/>
      <c r="J224" s="20"/>
      <c r="M224" s="41"/>
    </row>
    <row r="225" spans="1:13" ht="15.75" customHeight="1" x14ac:dyDescent="0.35">
      <c r="A225" s="1"/>
      <c r="H225" s="19"/>
      <c r="I225" s="19"/>
      <c r="J225" s="20"/>
      <c r="M225" s="41"/>
    </row>
    <row r="226" spans="1:13" ht="15.75" customHeight="1" x14ac:dyDescent="0.35">
      <c r="A226" s="1"/>
      <c r="H226" s="19"/>
      <c r="I226" s="19"/>
      <c r="J226" s="20"/>
      <c r="M226" s="41"/>
    </row>
    <row r="227" spans="1:13" ht="15.75" customHeight="1" x14ac:dyDescent="0.35">
      <c r="A227" s="1"/>
      <c r="H227" s="19"/>
      <c r="I227" s="19"/>
      <c r="J227" s="20"/>
      <c r="M227" s="41"/>
    </row>
    <row r="228" spans="1:13" ht="15.75" customHeight="1" x14ac:dyDescent="0.35">
      <c r="A228" s="1"/>
      <c r="H228" s="19"/>
      <c r="I228" s="19"/>
      <c r="J228" s="20"/>
      <c r="M228" s="41"/>
    </row>
    <row r="229" spans="1:13" ht="15.75" customHeight="1" x14ac:dyDescent="0.35">
      <c r="A229" s="1"/>
      <c r="H229" s="19"/>
      <c r="I229" s="19"/>
      <c r="J229" s="20"/>
      <c r="M229" s="41"/>
    </row>
    <row r="230" spans="1:13" ht="15.75" customHeight="1" x14ac:dyDescent="0.35">
      <c r="A230" s="1"/>
      <c r="H230" s="19"/>
      <c r="I230" s="19"/>
      <c r="J230" s="20"/>
      <c r="M230" s="41"/>
    </row>
    <row r="231" spans="1:13" ht="15.75" customHeight="1" x14ac:dyDescent="0.35">
      <c r="A231" s="1"/>
      <c r="H231" s="19"/>
      <c r="I231" s="19"/>
      <c r="J231" s="20"/>
      <c r="M231" s="41"/>
    </row>
    <row r="232" spans="1:13" ht="15.75" customHeight="1" x14ac:dyDescent="0.35">
      <c r="A232" s="1"/>
      <c r="H232" s="19"/>
      <c r="I232" s="19"/>
      <c r="J232" s="20"/>
      <c r="M232" s="41"/>
    </row>
    <row r="233" spans="1:13" ht="15.75" customHeight="1" x14ac:dyDescent="0.35">
      <c r="A233" s="1"/>
      <c r="H233" s="19"/>
      <c r="I233" s="19"/>
      <c r="J233" s="20"/>
      <c r="M233" s="41"/>
    </row>
    <row r="234" spans="1:13" ht="15.75" customHeight="1" x14ac:dyDescent="0.35">
      <c r="A234" s="1"/>
      <c r="H234" s="19"/>
      <c r="I234" s="19"/>
      <c r="J234" s="20"/>
      <c r="M234" s="41"/>
    </row>
    <row r="235" spans="1:13" ht="15.75" customHeight="1" x14ac:dyDescent="0.35">
      <c r="A235" s="1"/>
      <c r="H235" s="19"/>
      <c r="I235" s="19"/>
      <c r="J235" s="20"/>
      <c r="M235" s="41"/>
    </row>
    <row r="236" spans="1:13" ht="15.75" customHeight="1" x14ac:dyDescent="0.35">
      <c r="M236" s="41"/>
    </row>
    <row r="237" spans="1:13" ht="15.75" customHeight="1" x14ac:dyDescent="0.35">
      <c r="M237" s="41"/>
    </row>
    <row r="238" spans="1:13" ht="15.75" customHeight="1" x14ac:dyDescent="0.35">
      <c r="M238" s="41"/>
    </row>
    <row r="239" spans="1:13" ht="15.75" customHeight="1" x14ac:dyDescent="0.35">
      <c r="M239" s="41"/>
    </row>
    <row r="240" spans="1:13" ht="15.75" customHeight="1" x14ac:dyDescent="0.35">
      <c r="M240" s="41"/>
    </row>
    <row r="241" spans="13:13" ht="15.75" customHeight="1" x14ac:dyDescent="0.35">
      <c r="M241" s="41"/>
    </row>
    <row r="242" spans="13:13" ht="15.75" customHeight="1" x14ac:dyDescent="0.35">
      <c r="M242" s="41"/>
    </row>
    <row r="243" spans="13:13" ht="15.75" customHeight="1" x14ac:dyDescent="0.35">
      <c r="M243" s="41"/>
    </row>
    <row r="244" spans="13:13" ht="15.75" customHeight="1" x14ac:dyDescent="0.35">
      <c r="M244" s="41"/>
    </row>
    <row r="245" spans="13:13" ht="15.75" customHeight="1" x14ac:dyDescent="0.35">
      <c r="M245" s="41"/>
    </row>
    <row r="246" spans="13:13" ht="15.75" customHeight="1" x14ac:dyDescent="0.35">
      <c r="M246" s="41"/>
    </row>
  </sheetData>
  <mergeCells count="4">
    <mergeCell ref="B1:M1"/>
    <mergeCell ref="B2:M2"/>
    <mergeCell ref="B3:M3"/>
    <mergeCell ref="A21:F21"/>
  </mergeCells>
  <conditionalFormatting sqref="F21">
    <cfRule type="colorScale" priority="2">
      <colorScale>
        <cfvo type="min"/>
        <cfvo type="max"/>
        <color rgb="FF63BE7B"/>
        <color rgb="FFFFEF9C"/>
      </colorScale>
    </cfRule>
  </conditionalFormatting>
  <conditionalFormatting sqref="H21">
    <cfRule type="colorScale" priority="1">
      <colorScale>
        <cfvo type="min"/>
        <cfvo type="percentile" val="50"/>
        <cfvo type="max"/>
        <color rgb="FFF8696B"/>
        <color rgb="FFFFEB84"/>
        <color rgb="FF63BE7B"/>
      </colorScale>
    </cfRule>
  </conditionalFormatting>
  <dataValidations count="3">
    <dataValidation type="list" allowBlank="1" showErrorMessage="1" sqref="E7:E20" xr:uid="{00000000-0002-0000-0C00-000000000000}">
      <formula1>"Barang,Jasa Konsultansi,Jasa Lain,Pekerjaan Konstruksi"</formula1>
    </dataValidation>
    <dataValidation type="list" allowBlank="1" showErrorMessage="1" sqref="F7:F8 F11:F14 F18:F19" xr:uid="{00000000-0002-0000-0C00-000001000000}">
      <formula1>"Pengadaan/Transaksi Langsung,Tender/Seleksi Umum,Tender/Seleksi Terbatas,Penunjukan Langsung,Penetapan Langsung"</formula1>
    </dataValidation>
    <dataValidation type="list" allowBlank="1" showErrorMessage="1" sqref="F9:F10 F15:F17 F20" xr:uid="{C1A87539-0BE2-4D79-9645-4A239FEADB8C}">
      <formula1>"Pengadaan Langsung,Tender/Seleksi Umum,Tender/Seleksi Terbatas,Penunjukan Langsung,Penetapan Langsung"</formula1>
    </dataValidation>
  </dataValidations>
  <pageMargins left="0.70866141732283472" right="0.70866141732283472" top="0.74803149606299213" bottom="0.74803149606299213" header="0" footer="0"/>
  <pageSetup paperSize="9" scale="46"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Q230"/>
  <sheetViews>
    <sheetView topLeftCell="A7" zoomScaleNormal="100" workbookViewId="0">
      <selection activeCell="B12" sqref="B12"/>
    </sheetView>
  </sheetViews>
  <sheetFormatPr defaultColWidth="14.453125" defaultRowHeight="15" customHeight="1" x14ac:dyDescent="0.35"/>
  <cols>
    <col min="1" max="1" width="7.54296875" customWidth="1"/>
    <col min="2" max="2" width="17.1796875" customWidth="1"/>
    <col min="3" max="3" width="59.1796875" customWidth="1"/>
    <col min="4" max="4" width="22.54296875" hidden="1" customWidth="1"/>
    <col min="5" max="5" width="15.453125" customWidth="1"/>
    <col min="6" max="6" width="28.54296875" customWidth="1"/>
    <col min="7" max="7" width="17.1796875" customWidth="1"/>
    <col min="8" max="9" width="17" hidden="1" customWidth="1"/>
    <col min="10" max="10" width="15.7265625" customWidth="1"/>
    <col min="11" max="11" width="17" customWidth="1"/>
    <col min="12" max="12" width="17" hidden="1" customWidth="1"/>
    <col min="13" max="13" width="10.26953125" customWidth="1"/>
    <col min="14" max="14" width="21.26953125" style="399" customWidth="1"/>
    <col min="15" max="15" width="17.26953125" customWidth="1"/>
    <col min="16" max="16" width="20.7265625" hidden="1" customWidth="1"/>
    <col min="17" max="17" width="17.81640625" hidden="1" customWidth="1"/>
  </cols>
  <sheetData>
    <row r="1" spans="1:17" ht="14.5" x14ac:dyDescent="0.35">
      <c r="A1" s="1"/>
      <c r="B1" s="740" t="s">
        <v>1</v>
      </c>
      <c r="C1" s="741"/>
      <c r="D1" s="741"/>
      <c r="E1" s="741"/>
      <c r="F1" s="741"/>
      <c r="G1" s="741"/>
      <c r="H1" s="741"/>
      <c r="I1" s="741"/>
      <c r="J1" s="741"/>
      <c r="K1" s="741"/>
      <c r="L1" s="741"/>
      <c r="M1" s="741"/>
    </row>
    <row r="2" spans="1:17" ht="14.5" x14ac:dyDescent="0.35">
      <c r="A2" s="1"/>
      <c r="B2" s="742" t="s">
        <v>2</v>
      </c>
      <c r="C2" s="741"/>
      <c r="D2" s="741"/>
      <c r="E2" s="741"/>
      <c r="F2" s="741"/>
      <c r="G2" s="741"/>
      <c r="H2" s="741"/>
      <c r="I2" s="741"/>
      <c r="J2" s="741"/>
      <c r="K2" s="741"/>
      <c r="L2" s="741"/>
      <c r="M2" s="741"/>
    </row>
    <row r="3" spans="1:17" ht="14.5" x14ac:dyDescent="0.35">
      <c r="A3" s="1"/>
      <c r="B3" s="743" t="str">
        <f>HCS!B3</f>
        <v>TAHUN 2023</v>
      </c>
      <c r="C3" s="741"/>
      <c r="D3" s="741"/>
      <c r="E3" s="741"/>
      <c r="F3" s="741"/>
      <c r="G3" s="741"/>
      <c r="H3" s="741"/>
      <c r="I3" s="741"/>
      <c r="J3" s="741"/>
      <c r="K3" s="741"/>
      <c r="L3" s="741"/>
      <c r="M3" s="741"/>
    </row>
    <row r="4" spans="1:17" ht="14.5" x14ac:dyDescent="0.35">
      <c r="A4" s="1"/>
      <c r="B4" s="4"/>
      <c r="C4" s="4"/>
      <c r="D4" s="4"/>
      <c r="E4" s="4"/>
      <c r="F4" s="4"/>
      <c r="G4" s="4"/>
      <c r="H4" s="4"/>
      <c r="I4" s="4"/>
      <c r="J4" s="4"/>
      <c r="K4" s="4"/>
      <c r="L4" s="4"/>
      <c r="M4" s="2"/>
    </row>
    <row r="5" spans="1:17" ht="14.5" hidden="1" x14ac:dyDescent="0.35">
      <c r="A5" s="5" t="s">
        <v>4</v>
      </c>
      <c r="B5" s="6"/>
      <c r="C5" s="5" t="s">
        <v>4</v>
      </c>
      <c r="D5" s="5" t="s">
        <v>4</v>
      </c>
      <c r="E5" s="5" t="s">
        <v>4</v>
      </c>
      <c r="F5" s="5" t="s">
        <v>4</v>
      </c>
      <c r="G5" s="5" t="s">
        <v>4</v>
      </c>
      <c r="H5" s="5" t="s">
        <v>4</v>
      </c>
      <c r="I5" s="5" t="s">
        <v>4</v>
      </c>
      <c r="J5" s="7" t="s">
        <v>5</v>
      </c>
      <c r="K5" s="5" t="s">
        <v>4</v>
      </c>
      <c r="L5" s="5" t="s">
        <v>4</v>
      </c>
      <c r="M5" s="281" t="s">
        <v>4</v>
      </c>
      <c r="N5" s="398" t="s">
        <v>4</v>
      </c>
      <c r="O5" s="67" t="s">
        <v>5</v>
      </c>
      <c r="P5" s="45" t="s">
        <v>4</v>
      </c>
      <c r="Q5" s="67" t="s">
        <v>5</v>
      </c>
    </row>
    <row r="6" spans="1:17" s="335" customFormat="1" ht="39.65" customHeight="1" x14ac:dyDescent="0.35">
      <c r="A6" s="348" t="s">
        <v>6</v>
      </c>
      <c r="B6" s="348" t="s">
        <v>91</v>
      </c>
      <c r="C6" s="348" t="s">
        <v>8</v>
      </c>
      <c r="D6" s="348" t="s">
        <v>9</v>
      </c>
      <c r="E6" s="348" t="s">
        <v>10</v>
      </c>
      <c r="F6" s="348" t="s">
        <v>11</v>
      </c>
      <c r="G6" s="349" t="s">
        <v>12</v>
      </c>
      <c r="H6" s="350" t="s">
        <v>13</v>
      </c>
      <c r="I6" s="350" t="s">
        <v>14</v>
      </c>
      <c r="J6" s="351" t="s">
        <v>15</v>
      </c>
      <c r="K6" s="351" t="s">
        <v>16</v>
      </c>
      <c r="L6" s="351" t="s">
        <v>17</v>
      </c>
      <c r="M6" s="351" t="s">
        <v>18</v>
      </c>
      <c r="N6" s="351" t="s">
        <v>19</v>
      </c>
      <c r="O6" s="348" t="s">
        <v>92</v>
      </c>
      <c r="P6" s="11" t="s">
        <v>93</v>
      </c>
      <c r="Q6" s="9" t="s">
        <v>94</v>
      </c>
    </row>
    <row r="7" spans="1:17" s="335" customFormat="1" ht="30" customHeight="1" x14ac:dyDescent="0.35">
      <c r="A7" s="40">
        <v>1</v>
      </c>
      <c r="B7" s="46" t="s">
        <v>786</v>
      </c>
      <c r="C7" s="711" t="s">
        <v>787</v>
      </c>
      <c r="D7" s="46" t="s">
        <v>22</v>
      </c>
      <c r="E7" s="40" t="s">
        <v>23</v>
      </c>
      <c r="F7" s="40" t="s">
        <v>101</v>
      </c>
      <c r="G7" s="285">
        <v>1716125357</v>
      </c>
      <c r="H7" s="343">
        <v>44986</v>
      </c>
      <c r="I7" s="286">
        <v>45350</v>
      </c>
      <c r="J7" s="16">
        <f t="shared" ref="J7:J11" si="0">I7-H7</f>
        <v>364</v>
      </c>
      <c r="K7" s="70">
        <v>44958</v>
      </c>
      <c r="L7" s="46"/>
      <c r="M7" s="336" t="s">
        <v>98</v>
      </c>
      <c r="N7" s="389">
        <v>0.98460000000000003</v>
      </c>
      <c r="O7" s="53">
        <f t="shared" ref="O7:O13" si="1">N7*G7</f>
        <v>1689697026.5022001</v>
      </c>
      <c r="P7" s="51">
        <v>1</v>
      </c>
      <c r="Q7" s="53">
        <f t="shared" ref="Q7:Q11" si="2">P7*G7</f>
        <v>1716125357</v>
      </c>
    </row>
    <row r="8" spans="1:17" s="335" customFormat="1" ht="30" customHeight="1" x14ac:dyDescent="0.35">
      <c r="A8" s="40">
        <v>2</v>
      </c>
      <c r="B8" s="46" t="s">
        <v>788</v>
      </c>
      <c r="C8" s="711" t="s">
        <v>789</v>
      </c>
      <c r="D8" s="46" t="s">
        <v>22</v>
      </c>
      <c r="E8" s="40" t="s">
        <v>23</v>
      </c>
      <c r="F8" s="40" t="s">
        <v>101</v>
      </c>
      <c r="G8" s="285">
        <v>1535001062</v>
      </c>
      <c r="H8" s="343">
        <v>44986</v>
      </c>
      <c r="I8" s="286">
        <v>45350</v>
      </c>
      <c r="J8" s="16">
        <f t="shared" si="0"/>
        <v>364</v>
      </c>
      <c r="K8" s="70">
        <v>44958</v>
      </c>
      <c r="L8" s="46"/>
      <c r="M8" s="336" t="s">
        <v>98</v>
      </c>
      <c r="N8" s="390">
        <v>0.98460000000000003</v>
      </c>
      <c r="O8" s="53">
        <f t="shared" si="1"/>
        <v>1511362045.6452</v>
      </c>
      <c r="P8" s="219">
        <v>1</v>
      </c>
      <c r="Q8" s="53">
        <f t="shared" si="2"/>
        <v>1535001062</v>
      </c>
    </row>
    <row r="9" spans="1:17" s="335" customFormat="1" ht="30" customHeight="1" x14ac:dyDescent="0.35">
      <c r="A9" s="40">
        <v>3</v>
      </c>
      <c r="B9" s="46" t="s">
        <v>790</v>
      </c>
      <c r="C9" s="711" t="s">
        <v>791</v>
      </c>
      <c r="D9" s="46" t="s">
        <v>22</v>
      </c>
      <c r="E9" s="40" t="s">
        <v>23</v>
      </c>
      <c r="F9" s="40" t="s">
        <v>101</v>
      </c>
      <c r="G9" s="285">
        <v>1268507822</v>
      </c>
      <c r="H9" s="343">
        <v>44986</v>
      </c>
      <c r="I9" s="286">
        <v>45350</v>
      </c>
      <c r="J9" s="16">
        <f t="shared" si="0"/>
        <v>364</v>
      </c>
      <c r="K9" s="70">
        <v>44958</v>
      </c>
      <c r="L9" s="46"/>
      <c r="M9" s="336" t="s">
        <v>98</v>
      </c>
      <c r="N9" s="390">
        <v>0.98460000000000003</v>
      </c>
      <c r="O9" s="53">
        <f t="shared" si="1"/>
        <v>1248972801.5411999</v>
      </c>
      <c r="P9" s="219">
        <v>1</v>
      </c>
      <c r="Q9" s="53">
        <f t="shared" si="2"/>
        <v>1268507822</v>
      </c>
    </row>
    <row r="10" spans="1:17" s="335" customFormat="1" ht="30" customHeight="1" x14ac:dyDescent="0.35">
      <c r="A10" s="40">
        <v>4</v>
      </c>
      <c r="B10" s="46" t="s">
        <v>792</v>
      </c>
      <c r="C10" s="627" t="s">
        <v>794</v>
      </c>
      <c r="D10" s="46" t="s">
        <v>22</v>
      </c>
      <c r="E10" s="40" t="s">
        <v>23</v>
      </c>
      <c r="F10" s="40" t="s">
        <v>97</v>
      </c>
      <c r="G10" s="285">
        <v>2986991640</v>
      </c>
      <c r="H10" s="286">
        <v>45108</v>
      </c>
      <c r="I10" s="286">
        <v>46203</v>
      </c>
      <c r="J10" s="16">
        <f t="shared" si="0"/>
        <v>1095</v>
      </c>
      <c r="K10" s="70">
        <v>44958</v>
      </c>
      <c r="L10" s="46"/>
      <c r="M10" s="336" t="s">
        <v>98</v>
      </c>
      <c r="N10" s="390">
        <v>0.75</v>
      </c>
      <c r="O10" s="53">
        <f t="shared" si="1"/>
        <v>2240243730</v>
      </c>
      <c r="P10" s="219">
        <v>1</v>
      </c>
      <c r="Q10" s="53">
        <f t="shared" si="2"/>
        <v>2986991640</v>
      </c>
    </row>
    <row r="11" spans="1:17" s="335" customFormat="1" ht="30" customHeight="1" x14ac:dyDescent="0.35">
      <c r="A11" s="336">
        <v>5</v>
      </c>
      <c r="B11" s="416" t="s">
        <v>793</v>
      </c>
      <c r="C11" s="416" t="s">
        <v>795</v>
      </c>
      <c r="D11" s="416" t="s">
        <v>22</v>
      </c>
      <c r="E11" s="336" t="s">
        <v>23</v>
      </c>
      <c r="F11" s="634" t="s">
        <v>101</v>
      </c>
      <c r="G11" s="604">
        <v>564506040</v>
      </c>
      <c r="H11" s="605">
        <v>45231</v>
      </c>
      <c r="I11" s="606">
        <v>45291</v>
      </c>
      <c r="J11" s="607">
        <f t="shared" si="0"/>
        <v>60</v>
      </c>
      <c r="K11" s="608">
        <v>45170</v>
      </c>
      <c r="L11" s="609"/>
      <c r="M11" s="336" t="s">
        <v>98</v>
      </c>
      <c r="N11" s="610">
        <v>0.11</v>
      </c>
      <c r="O11" s="611">
        <f t="shared" si="1"/>
        <v>62095664.399999999</v>
      </c>
      <c r="P11" s="219">
        <v>0.28999999999999998</v>
      </c>
      <c r="Q11" s="53">
        <f t="shared" si="2"/>
        <v>163706751.59999999</v>
      </c>
    </row>
    <row r="12" spans="1:17" s="335" customFormat="1" ht="30" customHeight="1" x14ac:dyDescent="0.35">
      <c r="A12" s="617">
        <v>6</v>
      </c>
      <c r="B12" s="618" t="s">
        <v>874</v>
      </c>
      <c r="C12" s="726" t="s">
        <v>877</v>
      </c>
      <c r="D12" s="618"/>
      <c r="E12" s="617" t="s">
        <v>508</v>
      </c>
      <c r="F12" s="255" t="s">
        <v>855</v>
      </c>
      <c r="G12" s="619">
        <v>192500000</v>
      </c>
      <c r="H12" s="620"/>
      <c r="I12" s="621"/>
      <c r="J12" s="622">
        <v>330</v>
      </c>
      <c r="K12" s="70">
        <v>44927</v>
      </c>
      <c r="L12" s="623"/>
      <c r="M12" s="336" t="s">
        <v>98</v>
      </c>
      <c r="N12" s="624">
        <v>0.75</v>
      </c>
      <c r="O12" s="611">
        <f t="shared" si="1"/>
        <v>144375000</v>
      </c>
      <c r="P12" s="602"/>
      <c r="Q12" s="603"/>
    </row>
    <row r="13" spans="1:17" s="335" customFormat="1" ht="33.75" customHeight="1" x14ac:dyDescent="0.35">
      <c r="A13" s="617">
        <v>7</v>
      </c>
      <c r="B13" s="618" t="s">
        <v>875</v>
      </c>
      <c r="C13" s="626" t="s">
        <v>876</v>
      </c>
      <c r="D13" s="618"/>
      <c r="E13" s="617" t="s">
        <v>108</v>
      </c>
      <c r="F13" s="255" t="s">
        <v>855</v>
      </c>
      <c r="G13" s="619">
        <v>180000000</v>
      </c>
      <c r="H13" s="620"/>
      <c r="I13" s="621"/>
      <c r="J13" s="622">
        <v>180</v>
      </c>
      <c r="K13" s="70">
        <v>44958</v>
      </c>
      <c r="L13" s="623"/>
      <c r="M13" s="617" t="s">
        <v>98</v>
      </c>
      <c r="N13" s="624">
        <v>0.9</v>
      </c>
      <c r="O13" s="625">
        <f t="shared" si="1"/>
        <v>162000000</v>
      </c>
      <c r="P13" s="602"/>
      <c r="Q13" s="603"/>
    </row>
    <row r="14" spans="1:17" s="335" customFormat="1" ht="30" customHeight="1" x14ac:dyDescent="0.35">
      <c r="A14" s="804" t="s">
        <v>114</v>
      </c>
      <c r="B14" s="805"/>
      <c r="C14" s="805"/>
      <c r="D14" s="805"/>
      <c r="E14" s="805"/>
      <c r="F14" s="806"/>
      <c r="G14" s="612">
        <f>SUM(G7:G13)</f>
        <v>8443631921</v>
      </c>
      <c r="H14" s="613"/>
      <c r="I14" s="613"/>
      <c r="J14" s="614"/>
      <c r="K14" s="615"/>
      <c r="L14" s="615"/>
      <c r="M14" s="616"/>
      <c r="N14" s="601">
        <f>O14/G14</f>
        <v>0.83598460166565558</v>
      </c>
      <c r="O14" s="612">
        <f>SUM(O7:O13)</f>
        <v>7058746268.0885992</v>
      </c>
      <c r="P14" s="346"/>
      <c r="Q14" s="347"/>
    </row>
    <row r="15" spans="1:17" ht="14.5" hidden="1" x14ac:dyDescent="0.35">
      <c r="A15" s="12"/>
      <c r="B15" s="13"/>
      <c r="C15" s="13"/>
      <c r="D15" s="13"/>
      <c r="E15" s="40"/>
      <c r="F15" s="40"/>
      <c r="G15" s="13"/>
      <c r="H15" s="13"/>
      <c r="I15" s="13"/>
      <c r="J15" s="56"/>
      <c r="K15" s="13"/>
      <c r="L15" s="13"/>
      <c r="M15" s="40"/>
      <c r="N15" s="71"/>
      <c r="O15" s="13"/>
      <c r="P15" s="13"/>
      <c r="Q15" s="13"/>
    </row>
    <row r="16" spans="1:17" ht="14.5" x14ac:dyDescent="0.35">
      <c r="A16" s="1"/>
      <c r="C16" s="6"/>
      <c r="G16" s="287">
        <f>SUM(G7:G13)</f>
        <v>8443631921</v>
      </c>
      <c r="H16" s="19"/>
      <c r="I16" s="19"/>
      <c r="J16" s="20"/>
      <c r="M16" s="41"/>
      <c r="O16" s="280">
        <f>SUM(O7:O13)</f>
        <v>7058746268.0885992</v>
      </c>
      <c r="Q16" s="280">
        <f>SUM(Q7:Q11)</f>
        <v>7670332632.6000004</v>
      </c>
    </row>
    <row r="17" spans="1:13" ht="21" x14ac:dyDescent="0.5">
      <c r="A17" s="1"/>
      <c r="B17" s="21" t="s">
        <v>30</v>
      </c>
      <c r="C17" s="6"/>
      <c r="G17" s="185"/>
      <c r="H17" s="19"/>
      <c r="I17" s="19"/>
      <c r="J17" s="20"/>
      <c r="M17" s="41"/>
    </row>
    <row r="18" spans="1:13" ht="15.5" x14ac:dyDescent="0.35">
      <c r="A18" s="1"/>
      <c r="B18" s="22" t="s">
        <v>31</v>
      </c>
      <c r="C18" s="6"/>
      <c r="G18" s="185"/>
      <c r="H18" s="19"/>
      <c r="I18" s="19"/>
      <c r="J18" s="20"/>
      <c r="M18" s="41"/>
    </row>
    <row r="19" spans="1:13" ht="15.75" customHeight="1" x14ac:dyDescent="0.35">
      <c r="A19" s="1"/>
      <c r="B19" s="23" t="s">
        <v>32</v>
      </c>
      <c r="C19" s="6"/>
      <c r="H19" s="19"/>
      <c r="I19" s="19"/>
      <c r="J19" s="20"/>
      <c r="M19" s="41"/>
    </row>
    <row r="20" spans="1:13" ht="15.75" customHeight="1" x14ac:dyDescent="0.35">
      <c r="A20" s="1"/>
      <c r="B20" s="23" t="s">
        <v>33</v>
      </c>
      <c r="C20" s="6"/>
      <c r="H20" s="19"/>
      <c r="I20" s="19"/>
      <c r="J20" s="20"/>
      <c r="M20" s="41"/>
    </row>
    <row r="21" spans="1:13" ht="15.75" customHeight="1" x14ac:dyDescent="0.35">
      <c r="A21" s="1"/>
      <c r="B21" s="23" t="s">
        <v>34</v>
      </c>
      <c r="C21" s="6"/>
      <c r="H21" s="19"/>
      <c r="I21" s="19"/>
      <c r="J21" s="20"/>
      <c r="M21" s="41"/>
    </row>
    <row r="22" spans="1:13" ht="15.75" customHeight="1" x14ac:dyDescent="0.35">
      <c r="A22" s="1"/>
      <c r="B22" s="23" t="s">
        <v>35</v>
      </c>
      <c r="C22" s="6"/>
      <c r="H22" s="19"/>
      <c r="I22" s="19"/>
      <c r="J22" s="20"/>
      <c r="M22" s="41"/>
    </row>
    <row r="23" spans="1:13" ht="15.75" customHeight="1" x14ac:dyDescent="0.35">
      <c r="A23" s="1"/>
      <c r="B23" s="23" t="s">
        <v>36</v>
      </c>
      <c r="C23" s="6"/>
      <c r="H23" s="19"/>
      <c r="I23" s="19"/>
      <c r="J23" s="20"/>
      <c r="M23" s="41"/>
    </row>
    <row r="24" spans="1:13" ht="15.75" customHeight="1" x14ac:dyDescent="0.35">
      <c r="A24" s="1"/>
      <c r="B24" s="23" t="s">
        <v>37</v>
      </c>
      <c r="C24" s="6"/>
      <c r="H24" s="19"/>
      <c r="I24" s="19"/>
      <c r="J24" s="20"/>
      <c r="M24" s="41"/>
    </row>
    <row r="25" spans="1:13" ht="15.75" customHeight="1" x14ac:dyDescent="0.35">
      <c r="A25" s="1"/>
      <c r="B25" s="23" t="s">
        <v>38</v>
      </c>
      <c r="C25" s="6"/>
      <c r="H25" s="19"/>
      <c r="I25" s="19"/>
      <c r="J25" s="20"/>
      <c r="M25" s="41"/>
    </row>
    <row r="26" spans="1:13" ht="15.75" customHeight="1" x14ac:dyDescent="0.35">
      <c r="A26" s="1"/>
      <c r="B26" s="23" t="s">
        <v>39</v>
      </c>
      <c r="C26" s="6"/>
      <c r="H26" s="19"/>
      <c r="I26" s="19"/>
      <c r="J26" s="20"/>
      <c r="M26" s="41"/>
    </row>
    <row r="27" spans="1:13" ht="15.75" customHeight="1" x14ac:dyDescent="0.35">
      <c r="A27" s="1"/>
      <c r="B27" s="23" t="s">
        <v>40</v>
      </c>
      <c r="C27" s="6"/>
      <c r="H27" s="19"/>
      <c r="I27" s="19"/>
      <c r="J27" s="20"/>
      <c r="M27" s="41"/>
    </row>
    <row r="28" spans="1:13" ht="15.75" customHeight="1" x14ac:dyDescent="0.35">
      <c r="A28" s="1"/>
      <c r="C28" s="6"/>
      <c r="H28" s="19"/>
      <c r="I28" s="19"/>
      <c r="J28" s="20"/>
      <c r="M28" s="41"/>
    </row>
    <row r="29" spans="1:13" ht="15.75" customHeight="1" x14ac:dyDescent="0.5">
      <c r="A29" s="1"/>
      <c r="B29" s="21" t="s">
        <v>41</v>
      </c>
      <c r="C29" s="6"/>
      <c r="H29" s="19"/>
      <c r="I29" s="19"/>
      <c r="J29" s="20"/>
      <c r="M29" s="41"/>
    </row>
    <row r="30" spans="1:13" ht="15.75" customHeight="1" x14ac:dyDescent="0.5">
      <c r="A30" s="1"/>
      <c r="B30" s="98" t="s">
        <v>42</v>
      </c>
      <c r="C30" s="6"/>
      <c r="H30" s="19"/>
      <c r="I30" s="19"/>
      <c r="J30" s="20"/>
      <c r="M30" s="41"/>
    </row>
    <row r="31" spans="1:13" ht="15.75" customHeight="1" x14ac:dyDescent="0.35">
      <c r="A31" s="1"/>
      <c r="C31" s="6"/>
      <c r="H31" s="19"/>
      <c r="I31" s="19"/>
      <c r="J31" s="20"/>
      <c r="M31" s="41"/>
    </row>
    <row r="32" spans="1:13" ht="15.75" customHeight="1" x14ac:dyDescent="0.35">
      <c r="A32" s="1"/>
      <c r="C32" s="6"/>
      <c r="H32" s="19"/>
      <c r="I32" s="19"/>
      <c r="J32" s="20"/>
      <c r="M32" s="41"/>
    </row>
    <row r="33" spans="1:13" ht="15.75" customHeight="1" x14ac:dyDescent="0.35">
      <c r="A33" s="1"/>
      <c r="C33" s="6"/>
      <c r="H33" s="19"/>
      <c r="I33" s="19"/>
      <c r="J33" s="20"/>
      <c r="M33" s="41"/>
    </row>
    <row r="34" spans="1:13" ht="15.75" customHeight="1" x14ac:dyDescent="0.35">
      <c r="A34" s="1"/>
      <c r="C34" s="6"/>
      <c r="H34" s="19"/>
      <c r="I34" s="19"/>
      <c r="J34" s="20"/>
      <c r="M34" s="41"/>
    </row>
    <row r="35" spans="1:13" ht="15.75" customHeight="1" x14ac:dyDescent="0.35">
      <c r="A35" s="1"/>
      <c r="C35" s="6"/>
      <c r="H35" s="19"/>
      <c r="I35" s="19"/>
      <c r="J35" s="20"/>
      <c r="M35" s="41"/>
    </row>
    <row r="36" spans="1:13" ht="15.75" customHeight="1" x14ac:dyDescent="0.35">
      <c r="A36" s="1"/>
      <c r="C36" s="6"/>
      <c r="H36" s="19"/>
      <c r="I36" s="19"/>
      <c r="J36" s="20"/>
      <c r="M36" s="41"/>
    </row>
    <row r="37" spans="1:13" ht="15.75" customHeight="1" thickBot="1" x14ac:dyDescent="0.4">
      <c r="A37" s="1"/>
      <c r="C37" s="208"/>
      <c r="D37" s="208"/>
      <c r="H37" s="19"/>
      <c r="I37" s="19"/>
      <c r="J37" s="20"/>
      <c r="M37" s="41"/>
    </row>
    <row r="38" spans="1:13" ht="15.75" customHeight="1" x14ac:dyDescent="0.35">
      <c r="A38" s="1"/>
      <c r="C38" s="6"/>
      <c r="H38" s="19"/>
      <c r="I38" s="19"/>
      <c r="J38" s="20"/>
      <c r="M38" s="41"/>
    </row>
    <row r="39" spans="1:13" ht="15.75" customHeight="1" x14ac:dyDescent="0.35">
      <c r="A39" s="1"/>
      <c r="C39" s="6"/>
      <c r="H39" s="19"/>
      <c r="I39" s="19"/>
      <c r="J39" s="20"/>
      <c r="M39" s="41"/>
    </row>
    <row r="40" spans="1:13" ht="15.75" customHeight="1" x14ac:dyDescent="0.35">
      <c r="A40" s="1"/>
      <c r="C40" s="6"/>
      <c r="H40" s="19"/>
      <c r="I40" s="19"/>
      <c r="J40" s="20"/>
      <c r="M40" s="41"/>
    </row>
    <row r="41" spans="1:13" ht="15.75" customHeight="1" x14ac:dyDescent="0.35">
      <c r="A41" s="1"/>
      <c r="C41" s="6"/>
      <c r="H41" s="19"/>
      <c r="I41" s="19"/>
      <c r="J41" s="20"/>
      <c r="M41" s="41"/>
    </row>
    <row r="42" spans="1:13" ht="15.75" customHeight="1" x14ac:dyDescent="0.35">
      <c r="A42" s="1"/>
      <c r="C42" s="6"/>
      <c r="H42" s="19"/>
      <c r="I42" s="19"/>
      <c r="J42" s="20"/>
      <c r="M42" s="41"/>
    </row>
    <row r="43" spans="1:13" ht="15.75" customHeight="1" x14ac:dyDescent="0.35">
      <c r="A43" s="1"/>
      <c r="C43" s="6"/>
      <c r="H43" s="19"/>
      <c r="I43" s="19"/>
      <c r="J43" s="20"/>
      <c r="M43" s="41"/>
    </row>
    <row r="44" spans="1:13" ht="15.75" customHeight="1" x14ac:dyDescent="0.35">
      <c r="A44" s="1"/>
      <c r="C44" s="6"/>
      <c r="H44" s="19"/>
      <c r="I44" s="19"/>
      <c r="J44" s="20"/>
      <c r="M44" s="41"/>
    </row>
    <row r="45" spans="1:13" ht="15.75" customHeight="1" x14ac:dyDescent="0.35">
      <c r="A45" s="1"/>
      <c r="C45" s="6"/>
      <c r="H45" s="19"/>
      <c r="I45" s="19"/>
      <c r="J45" s="20"/>
      <c r="M45" s="41"/>
    </row>
    <row r="46" spans="1:13" ht="15.75" customHeight="1" x14ac:dyDescent="0.35">
      <c r="A46" s="1"/>
      <c r="C46" s="6"/>
      <c r="H46" s="19"/>
      <c r="I46" s="19"/>
      <c r="J46" s="20"/>
      <c r="M46" s="41"/>
    </row>
    <row r="47" spans="1:13" ht="15.75" customHeight="1" x14ac:dyDescent="0.35">
      <c r="A47" s="1"/>
      <c r="C47" s="6"/>
      <c r="H47" s="19"/>
      <c r="I47" s="19"/>
      <c r="J47" s="20"/>
      <c r="M47" s="41"/>
    </row>
    <row r="48" spans="1:13" ht="15.75" customHeight="1" x14ac:dyDescent="0.35">
      <c r="A48" s="1"/>
      <c r="C48" s="6"/>
      <c r="H48" s="19"/>
      <c r="I48" s="19"/>
      <c r="J48" s="20"/>
      <c r="M48" s="41"/>
    </row>
    <row r="49" spans="1:13" ht="15.75" customHeight="1" x14ac:dyDescent="0.35">
      <c r="A49" s="1"/>
      <c r="C49" s="6"/>
      <c r="H49" s="19"/>
      <c r="I49" s="19"/>
      <c r="J49" s="20"/>
      <c r="M49" s="41"/>
    </row>
    <row r="50" spans="1:13" ht="15.75" customHeight="1" x14ac:dyDescent="0.35">
      <c r="A50" s="1"/>
      <c r="C50" s="6"/>
      <c r="H50" s="19"/>
      <c r="I50" s="19"/>
      <c r="J50" s="20"/>
      <c r="M50" s="41"/>
    </row>
    <row r="51" spans="1:13" ht="15.75" customHeight="1" x14ac:dyDescent="0.35">
      <c r="A51" s="1"/>
      <c r="C51" s="6"/>
      <c r="H51" s="19"/>
      <c r="I51" s="19"/>
      <c r="J51" s="20"/>
      <c r="M51" s="41"/>
    </row>
    <row r="52" spans="1:13" ht="15.75" customHeight="1" x14ac:dyDescent="0.35">
      <c r="A52" s="1"/>
      <c r="C52" s="6"/>
      <c r="H52" s="19"/>
      <c r="I52" s="19"/>
      <c r="J52" s="20"/>
      <c r="M52" s="41"/>
    </row>
    <row r="53" spans="1:13" ht="15.75" customHeight="1" x14ac:dyDescent="0.35">
      <c r="A53" s="1"/>
      <c r="C53" s="6"/>
      <c r="H53" s="19"/>
      <c r="I53" s="19"/>
      <c r="J53" s="20"/>
      <c r="M53" s="41"/>
    </row>
    <row r="54" spans="1:13" ht="15.75" customHeight="1" x14ac:dyDescent="0.35">
      <c r="A54" s="1"/>
      <c r="C54" s="6"/>
      <c r="H54" s="19"/>
      <c r="I54" s="19"/>
      <c r="J54" s="20"/>
      <c r="M54" s="41"/>
    </row>
    <row r="55" spans="1:13" ht="15.75" customHeight="1" x14ac:dyDescent="0.35">
      <c r="A55" s="1"/>
      <c r="C55" s="6"/>
      <c r="H55" s="19"/>
      <c r="I55" s="19"/>
      <c r="J55" s="20"/>
      <c r="M55" s="41"/>
    </row>
    <row r="56" spans="1:13" ht="15.75" customHeight="1" x14ac:dyDescent="0.35">
      <c r="A56" s="1"/>
      <c r="C56" s="6"/>
      <c r="H56" s="19"/>
      <c r="I56" s="19"/>
      <c r="J56" s="20"/>
      <c r="M56" s="41"/>
    </row>
    <row r="57" spans="1:13" ht="15.75" customHeight="1" x14ac:dyDescent="0.35">
      <c r="A57" s="1"/>
      <c r="C57" s="6"/>
      <c r="H57" s="19"/>
      <c r="I57" s="19"/>
      <c r="J57" s="20"/>
      <c r="M57" s="41"/>
    </row>
    <row r="58" spans="1:13" ht="15.75" customHeight="1" x14ac:dyDescent="0.35">
      <c r="A58" s="1"/>
      <c r="C58" s="6"/>
      <c r="H58" s="19"/>
      <c r="I58" s="19"/>
      <c r="J58" s="20"/>
      <c r="M58" s="41"/>
    </row>
    <row r="59" spans="1:13" ht="15.75" customHeight="1" x14ac:dyDescent="0.35">
      <c r="A59" s="1"/>
      <c r="C59" s="6"/>
      <c r="H59" s="19"/>
      <c r="I59" s="19"/>
      <c r="J59" s="20"/>
      <c r="M59" s="41"/>
    </row>
    <row r="60" spans="1:13" ht="15.75" customHeight="1" x14ac:dyDescent="0.35">
      <c r="A60" s="1"/>
      <c r="C60" s="6"/>
      <c r="H60" s="19"/>
      <c r="I60" s="19"/>
      <c r="J60" s="20"/>
      <c r="M60" s="41"/>
    </row>
    <row r="61" spans="1:13" ht="15.75" customHeight="1" x14ac:dyDescent="0.35">
      <c r="A61" s="1"/>
      <c r="C61" s="6"/>
      <c r="H61" s="19"/>
      <c r="I61" s="19"/>
      <c r="J61" s="20"/>
      <c r="M61" s="41"/>
    </row>
    <row r="62" spans="1:13" ht="15.75" customHeight="1" x14ac:dyDescent="0.35">
      <c r="A62" s="1"/>
      <c r="C62" s="6"/>
      <c r="H62" s="19"/>
      <c r="I62" s="19"/>
      <c r="J62" s="20"/>
      <c r="M62" s="41"/>
    </row>
    <row r="63" spans="1:13" ht="15.75" customHeight="1" x14ac:dyDescent="0.35">
      <c r="A63" s="1"/>
      <c r="C63" s="6"/>
      <c r="H63" s="19"/>
      <c r="I63" s="19"/>
      <c r="J63" s="20"/>
      <c r="M63" s="41"/>
    </row>
    <row r="64" spans="1:13" ht="15.75" customHeight="1" x14ac:dyDescent="0.35">
      <c r="A64" s="1"/>
      <c r="C64" s="6"/>
      <c r="H64" s="19"/>
      <c r="I64" s="19"/>
      <c r="J64" s="20"/>
      <c r="M64" s="41"/>
    </row>
    <row r="65" spans="1:13" ht="15.75" customHeight="1" x14ac:dyDescent="0.35">
      <c r="A65" s="1"/>
      <c r="C65" s="6"/>
      <c r="H65" s="19"/>
      <c r="I65" s="19"/>
      <c r="J65" s="20"/>
      <c r="M65" s="41"/>
    </row>
    <row r="66" spans="1:13" ht="15.75" customHeight="1" x14ac:dyDescent="0.35">
      <c r="A66" s="1"/>
      <c r="C66" s="6"/>
      <c r="H66" s="19"/>
      <c r="I66" s="19"/>
      <c r="J66" s="20"/>
      <c r="M66" s="41"/>
    </row>
    <row r="67" spans="1:13" ht="15.75" customHeight="1" x14ac:dyDescent="0.35">
      <c r="A67" s="1"/>
      <c r="C67" s="6"/>
      <c r="H67" s="19"/>
      <c r="I67" s="19"/>
      <c r="J67" s="20"/>
      <c r="M67" s="41"/>
    </row>
    <row r="68" spans="1:13" ht="15.75" customHeight="1" x14ac:dyDescent="0.35">
      <c r="A68" s="1"/>
      <c r="C68" s="6"/>
      <c r="H68" s="19"/>
      <c r="I68" s="19"/>
      <c r="J68" s="20"/>
      <c r="M68" s="41"/>
    </row>
    <row r="69" spans="1:13" ht="15.75" customHeight="1" x14ac:dyDescent="0.35">
      <c r="A69" s="1"/>
      <c r="C69" s="6"/>
      <c r="H69" s="19"/>
      <c r="I69" s="19"/>
      <c r="J69" s="20"/>
      <c r="M69" s="41"/>
    </row>
    <row r="70" spans="1:13" ht="15.75" customHeight="1" x14ac:dyDescent="0.35">
      <c r="A70" s="1"/>
      <c r="C70" s="6"/>
      <c r="H70" s="19"/>
      <c r="I70" s="19"/>
      <c r="J70" s="20"/>
      <c r="M70" s="41"/>
    </row>
    <row r="71" spans="1:13" ht="15.75" customHeight="1" x14ac:dyDescent="0.35">
      <c r="A71" s="1"/>
      <c r="C71" s="6"/>
      <c r="H71" s="19"/>
      <c r="I71" s="19"/>
      <c r="J71" s="20"/>
      <c r="M71" s="41"/>
    </row>
    <row r="72" spans="1:13" ht="15.75" customHeight="1" x14ac:dyDescent="0.35">
      <c r="A72" s="1"/>
      <c r="C72" s="6"/>
      <c r="H72" s="19"/>
      <c r="I72" s="19"/>
      <c r="J72" s="20"/>
      <c r="M72" s="41"/>
    </row>
    <row r="73" spans="1:13" ht="15.75" customHeight="1" x14ac:dyDescent="0.35">
      <c r="A73" s="1"/>
      <c r="C73" s="6"/>
      <c r="H73" s="19"/>
      <c r="I73" s="19"/>
      <c r="J73" s="20"/>
      <c r="M73" s="41"/>
    </row>
    <row r="74" spans="1:13" ht="15.75" customHeight="1" x14ac:dyDescent="0.35">
      <c r="A74" s="1"/>
      <c r="C74" s="6"/>
      <c r="H74" s="19"/>
      <c r="I74" s="19"/>
      <c r="J74" s="20"/>
      <c r="M74" s="41"/>
    </row>
    <row r="75" spans="1:13" ht="15.75" customHeight="1" x14ac:dyDescent="0.35">
      <c r="A75" s="1"/>
      <c r="C75" s="6"/>
      <c r="H75" s="19"/>
      <c r="I75" s="19"/>
      <c r="J75" s="20"/>
      <c r="M75" s="41"/>
    </row>
    <row r="76" spans="1:13" ht="15.75" customHeight="1" x14ac:dyDescent="0.35">
      <c r="A76" s="1"/>
      <c r="C76" s="6"/>
      <c r="H76" s="19"/>
      <c r="I76" s="19"/>
      <c r="J76" s="20"/>
      <c r="M76" s="41"/>
    </row>
    <row r="77" spans="1:13" ht="15.75" customHeight="1" x14ac:dyDescent="0.35">
      <c r="A77" s="1"/>
      <c r="C77" s="6"/>
      <c r="H77" s="19"/>
      <c r="I77" s="19"/>
      <c r="J77" s="20"/>
      <c r="M77" s="41"/>
    </row>
    <row r="78" spans="1:13" ht="15.75" customHeight="1" x14ac:dyDescent="0.35">
      <c r="A78" s="1"/>
      <c r="C78" s="6"/>
      <c r="H78" s="19"/>
      <c r="I78" s="19"/>
      <c r="J78" s="20"/>
      <c r="M78" s="41"/>
    </row>
    <row r="79" spans="1:13" ht="15.75" customHeight="1" x14ac:dyDescent="0.35">
      <c r="A79" s="1"/>
      <c r="C79" s="6"/>
      <c r="H79" s="19"/>
      <c r="I79" s="19"/>
      <c r="J79" s="20"/>
      <c r="M79" s="41"/>
    </row>
    <row r="80" spans="1:13" ht="15.75" customHeight="1" x14ac:dyDescent="0.35">
      <c r="A80" s="1"/>
      <c r="C80" s="6"/>
      <c r="H80" s="19"/>
      <c r="I80" s="19"/>
      <c r="J80" s="20"/>
      <c r="M80" s="41"/>
    </row>
    <row r="81" spans="1:13" ht="15.75" customHeight="1" x14ac:dyDescent="0.35">
      <c r="A81" s="1"/>
      <c r="C81" s="6"/>
      <c r="H81" s="19"/>
      <c r="I81" s="19"/>
      <c r="J81" s="20"/>
      <c r="M81" s="41"/>
    </row>
    <row r="82" spans="1:13" ht="15.75" customHeight="1" x14ac:dyDescent="0.35">
      <c r="A82" s="1"/>
      <c r="C82" s="6"/>
      <c r="H82" s="19"/>
      <c r="I82" s="19"/>
      <c r="J82" s="20"/>
      <c r="M82" s="41"/>
    </row>
    <row r="83" spans="1:13" ht="15.75" customHeight="1" x14ac:dyDescent="0.35">
      <c r="A83" s="1"/>
      <c r="C83" s="6"/>
      <c r="H83" s="19"/>
      <c r="I83" s="19"/>
      <c r="J83" s="20"/>
      <c r="M83" s="41"/>
    </row>
    <row r="84" spans="1:13" ht="15.75" customHeight="1" x14ac:dyDescent="0.35">
      <c r="A84" s="1"/>
      <c r="C84" s="6"/>
      <c r="H84" s="19"/>
      <c r="I84" s="19"/>
      <c r="J84" s="20"/>
      <c r="M84" s="41"/>
    </row>
    <row r="85" spans="1:13" ht="15.75" customHeight="1" x14ac:dyDescent="0.35">
      <c r="A85" s="1"/>
      <c r="C85" s="6"/>
      <c r="H85" s="19"/>
      <c r="I85" s="19"/>
      <c r="J85" s="20"/>
      <c r="M85" s="41"/>
    </row>
    <row r="86" spans="1:13" ht="15.75" customHeight="1" x14ac:dyDescent="0.35">
      <c r="A86" s="1"/>
      <c r="C86" s="6"/>
      <c r="H86" s="19"/>
      <c r="I86" s="19"/>
      <c r="J86" s="20"/>
      <c r="M86" s="41"/>
    </row>
    <row r="87" spans="1:13" ht="15.75" customHeight="1" x14ac:dyDescent="0.35">
      <c r="A87" s="1"/>
      <c r="C87" s="6"/>
      <c r="H87" s="19"/>
      <c r="I87" s="19"/>
      <c r="J87" s="20"/>
      <c r="M87" s="41"/>
    </row>
    <row r="88" spans="1:13" ht="15.75" customHeight="1" x14ac:dyDescent="0.35">
      <c r="A88" s="1"/>
      <c r="C88" s="6"/>
      <c r="H88" s="19"/>
      <c r="I88" s="19"/>
      <c r="J88" s="20"/>
      <c r="M88" s="41"/>
    </row>
    <row r="89" spans="1:13" ht="15.75" customHeight="1" x14ac:dyDescent="0.35">
      <c r="A89" s="1"/>
      <c r="C89" s="6"/>
      <c r="H89" s="19"/>
      <c r="I89" s="19"/>
      <c r="J89" s="20"/>
      <c r="M89" s="41"/>
    </row>
    <row r="90" spans="1:13" ht="15.75" customHeight="1" x14ac:dyDescent="0.35">
      <c r="A90" s="1"/>
      <c r="C90" s="6"/>
      <c r="H90" s="19"/>
      <c r="I90" s="19"/>
      <c r="J90" s="20"/>
      <c r="M90" s="41"/>
    </row>
    <row r="91" spans="1:13" ht="15.75" customHeight="1" x14ac:dyDescent="0.35">
      <c r="A91" s="1"/>
      <c r="C91" s="6"/>
      <c r="H91" s="19"/>
      <c r="I91" s="19"/>
      <c r="J91" s="20"/>
      <c r="M91" s="41"/>
    </row>
    <row r="92" spans="1:13" ht="15.75" customHeight="1" x14ac:dyDescent="0.35">
      <c r="A92" s="1"/>
      <c r="C92" s="6"/>
      <c r="H92" s="19"/>
      <c r="I92" s="19"/>
      <c r="J92" s="20"/>
      <c r="M92" s="41"/>
    </row>
    <row r="93" spans="1:13" ht="15.75" customHeight="1" x14ac:dyDescent="0.35">
      <c r="A93" s="1"/>
      <c r="C93" s="6"/>
      <c r="H93" s="19"/>
      <c r="I93" s="19"/>
      <c r="J93" s="20"/>
      <c r="M93" s="41"/>
    </row>
    <row r="94" spans="1:13" ht="15.75" customHeight="1" x14ac:dyDescent="0.35">
      <c r="A94" s="1"/>
      <c r="C94" s="6"/>
      <c r="H94" s="19"/>
      <c r="I94" s="19"/>
      <c r="J94" s="20"/>
      <c r="M94" s="41"/>
    </row>
    <row r="95" spans="1:13" ht="15.75" customHeight="1" x14ac:dyDescent="0.35">
      <c r="A95" s="1"/>
      <c r="C95" s="6"/>
      <c r="H95" s="19"/>
      <c r="I95" s="19"/>
      <c r="J95" s="20"/>
      <c r="M95" s="41"/>
    </row>
    <row r="96" spans="1:13" ht="15.75" customHeight="1" x14ac:dyDescent="0.35">
      <c r="A96" s="1"/>
      <c r="C96" s="6"/>
      <c r="H96" s="19"/>
      <c r="I96" s="19"/>
      <c r="J96" s="20"/>
      <c r="M96" s="41"/>
    </row>
    <row r="97" spans="1:13" ht="15.75" customHeight="1" x14ac:dyDescent="0.35">
      <c r="A97" s="1"/>
      <c r="C97" s="6"/>
      <c r="H97" s="19"/>
      <c r="I97" s="19"/>
      <c r="J97" s="20"/>
      <c r="M97" s="41"/>
    </row>
    <row r="98" spans="1:13" ht="15.75" customHeight="1" x14ac:dyDescent="0.35">
      <c r="A98" s="1"/>
      <c r="C98" s="6"/>
      <c r="H98" s="19"/>
      <c r="I98" s="19"/>
      <c r="J98" s="20"/>
      <c r="M98" s="41"/>
    </row>
    <row r="99" spans="1:13" ht="15.75" customHeight="1" x14ac:dyDescent="0.35">
      <c r="A99" s="1"/>
      <c r="C99" s="6"/>
      <c r="H99" s="19"/>
      <c r="I99" s="19"/>
      <c r="J99" s="20"/>
      <c r="M99" s="41"/>
    </row>
    <row r="100" spans="1:13" ht="15.75" customHeight="1" x14ac:dyDescent="0.35">
      <c r="A100" s="1"/>
      <c r="C100" s="6"/>
      <c r="H100" s="19"/>
      <c r="I100" s="19"/>
      <c r="J100" s="20"/>
      <c r="M100" s="41"/>
    </row>
    <row r="101" spans="1:13" ht="15.75" customHeight="1" x14ac:dyDescent="0.35">
      <c r="A101" s="1"/>
      <c r="C101" s="6"/>
      <c r="H101" s="19"/>
      <c r="I101" s="19"/>
      <c r="J101" s="20"/>
      <c r="M101" s="41"/>
    </row>
    <row r="102" spans="1:13" ht="15.75" customHeight="1" x14ac:dyDescent="0.35">
      <c r="A102" s="1"/>
      <c r="C102" s="6"/>
      <c r="H102" s="19"/>
      <c r="I102" s="19"/>
      <c r="J102" s="20"/>
      <c r="M102" s="41"/>
    </row>
    <row r="103" spans="1:13" ht="15.75" customHeight="1" x14ac:dyDescent="0.35">
      <c r="A103" s="1"/>
      <c r="C103" s="6"/>
      <c r="H103" s="19"/>
      <c r="I103" s="19"/>
      <c r="J103" s="20"/>
      <c r="M103" s="41"/>
    </row>
    <row r="104" spans="1:13" ht="15.75" customHeight="1" x14ac:dyDescent="0.35">
      <c r="A104" s="1"/>
      <c r="C104" s="6"/>
      <c r="H104" s="19"/>
      <c r="I104" s="19"/>
      <c r="J104" s="20"/>
      <c r="M104" s="41"/>
    </row>
    <row r="105" spans="1:13" ht="15.75" customHeight="1" x14ac:dyDescent="0.35">
      <c r="A105" s="1"/>
      <c r="C105" s="6"/>
      <c r="H105" s="19"/>
      <c r="I105" s="19"/>
      <c r="J105" s="20"/>
      <c r="M105" s="41"/>
    </row>
    <row r="106" spans="1:13" ht="15.75" customHeight="1" x14ac:dyDescent="0.35">
      <c r="A106" s="1"/>
      <c r="C106" s="6"/>
      <c r="H106" s="19"/>
      <c r="I106" s="19"/>
      <c r="J106" s="20"/>
      <c r="M106" s="41"/>
    </row>
    <row r="107" spans="1:13" ht="15.75" customHeight="1" x14ac:dyDescent="0.35">
      <c r="A107" s="1"/>
      <c r="C107" s="6"/>
      <c r="H107" s="19"/>
      <c r="I107" s="19"/>
      <c r="J107" s="20"/>
      <c r="M107" s="41"/>
    </row>
    <row r="108" spans="1:13" ht="15.75" customHeight="1" x14ac:dyDescent="0.35">
      <c r="A108" s="1"/>
      <c r="C108" s="6"/>
      <c r="H108" s="19"/>
      <c r="I108" s="19"/>
      <c r="J108" s="20"/>
      <c r="M108" s="41"/>
    </row>
    <row r="109" spans="1:13" ht="15.75" customHeight="1" x14ac:dyDescent="0.35">
      <c r="A109" s="1"/>
      <c r="C109" s="6"/>
      <c r="H109" s="19"/>
      <c r="I109" s="19"/>
      <c r="J109" s="20"/>
      <c r="M109" s="41"/>
    </row>
    <row r="110" spans="1:13" ht="15.75" customHeight="1" x14ac:dyDescent="0.35">
      <c r="A110" s="1"/>
      <c r="C110" s="6"/>
      <c r="H110" s="19"/>
      <c r="I110" s="19"/>
      <c r="J110" s="20"/>
      <c r="M110" s="41"/>
    </row>
    <row r="111" spans="1:13" ht="15.75" customHeight="1" x14ac:dyDescent="0.35">
      <c r="A111" s="1"/>
      <c r="C111" s="6"/>
      <c r="H111" s="19"/>
      <c r="I111" s="19"/>
      <c r="J111" s="20"/>
      <c r="M111" s="41"/>
    </row>
    <row r="112" spans="1:13" ht="15.75" customHeight="1" x14ac:dyDescent="0.35">
      <c r="A112" s="1"/>
      <c r="C112" s="6"/>
      <c r="H112" s="19"/>
      <c r="I112" s="19"/>
      <c r="J112" s="20"/>
      <c r="M112" s="41"/>
    </row>
    <row r="113" spans="1:13" ht="15.75" customHeight="1" x14ac:dyDescent="0.35">
      <c r="A113" s="1"/>
      <c r="C113" s="6"/>
      <c r="H113" s="19"/>
      <c r="I113" s="19"/>
      <c r="J113" s="20"/>
      <c r="M113" s="41"/>
    </row>
    <row r="114" spans="1:13" ht="15.75" customHeight="1" x14ac:dyDescent="0.35">
      <c r="A114" s="1"/>
      <c r="C114" s="6"/>
      <c r="H114" s="19"/>
      <c r="I114" s="19"/>
      <c r="J114" s="20"/>
      <c r="M114" s="41"/>
    </row>
    <row r="115" spans="1:13" ht="15.75" customHeight="1" x14ac:dyDescent="0.35">
      <c r="A115" s="1"/>
      <c r="C115" s="6"/>
      <c r="H115" s="19"/>
      <c r="I115" s="19"/>
      <c r="J115" s="20"/>
      <c r="M115" s="41"/>
    </row>
    <row r="116" spans="1:13" ht="15.75" customHeight="1" x14ac:dyDescent="0.35">
      <c r="A116" s="1"/>
      <c r="C116" s="6"/>
      <c r="H116" s="19"/>
      <c r="I116" s="19"/>
      <c r="J116" s="20"/>
      <c r="M116" s="41"/>
    </row>
    <row r="117" spans="1:13" ht="15.75" customHeight="1" x14ac:dyDescent="0.35">
      <c r="A117" s="1"/>
      <c r="C117" s="6"/>
      <c r="H117" s="19"/>
      <c r="I117" s="19"/>
      <c r="J117" s="20"/>
      <c r="M117" s="41"/>
    </row>
    <row r="118" spans="1:13" ht="15.75" customHeight="1" x14ac:dyDescent="0.35">
      <c r="A118" s="1"/>
      <c r="C118" s="6"/>
      <c r="H118" s="19"/>
      <c r="I118" s="19"/>
      <c r="J118" s="20"/>
      <c r="M118" s="41"/>
    </row>
    <row r="119" spans="1:13" ht="15.75" customHeight="1" x14ac:dyDescent="0.35">
      <c r="A119" s="1"/>
      <c r="C119" s="6"/>
      <c r="H119" s="19"/>
      <c r="I119" s="19"/>
      <c r="J119" s="20"/>
      <c r="M119" s="41"/>
    </row>
    <row r="120" spans="1:13" ht="15.75" customHeight="1" x14ac:dyDescent="0.35">
      <c r="A120" s="1"/>
      <c r="C120" s="6"/>
      <c r="H120" s="19"/>
      <c r="I120" s="19"/>
      <c r="J120" s="20"/>
      <c r="M120" s="41"/>
    </row>
    <row r="121" spans="1:13" ht="15.75" customHeight="1" x14ac:dyDescent="0.35">
      <c r="A121" s="1"/>
      <c r="C121" s="6"/>
      <c r="H121" s="19"/>
      <c r="I121" s="19"/>
      <c r="J121" s="20"/>
      <c r="M121" s="41"/>
    </row>
    <row r="122" spans="1:13" ht="15.75" customHeight="1" x14ac:dyDescent="0.35">
      <c r="A122" s="1"/>
      <c r="C122" s="6"/>
      <c r="H122" s="19"/>
      <c r="I122" s="19"/>
      <c r="J122" s="20"/>
      <c r="M122" s="41"/>
    </row>
    <row r="123" spans="1:13" ht="15.75" customHeight="1" x14ac:dyDescent="0.35">
      <c r="A123" s="1"/>
      <c r="C123" s="6"/>
      <c r="H123" s="19"/>
      <c r="I123" s="19"/>
      <c r="J123" s="20"/>
      <c r="M123" s="41"/>
    </row>
    <row r="124" spans="1:13" ht="15.75" customHeight="1" x14ac:dyDescent="0.35">
      <c r="A124" s="1"/>
      <c r="C124" s="6"/>
      <c r="H124" s="19"/>
      <c r="I124" s="19"/>
      <c r="J124" s="20"/>
      <c r="M124" s="41"/>
    </row>
    <row r="125" spans="1:13" ht="15.75" customHeight="1" x14ac:dyDescent="0.35">
      <c r="A125" s="1"/>
      <c r="C125" s="6"/>
      <c r="H125" s="19"/>
      <c r="I125" s="19"/>
      <c r="J125" s="20"/>
      <c r="M125" s="41"/>
    </row>
    <row r="126" spans="1:13" ht="15.75" customHeight="1" x14ac:dyDescent="0.35">
      <c r="A126" s="1"/>
      <c r="C126" s="6"/>
      <c r="H126" s="19"/>
      <c r="I126" s="19"/>
      <c r="J126" s="20"/>
      <c r="M126" s="41"/>
    </row>
    <row r="127" spans="1:13" ht="15.75" customHeight="1" x14ac:dyDescent="0.35">
      <c r="A127" s="1"/>
      <c r="C127" s="6"/>
      <c r="H127" s="19"/>
      <c r="I127" s="19"/>
      <c r="J127" s="20"/>
      <c r="M127" s="41"/>
    </row>
    <row r="128" spans="1:13" ht="15.75" customHeight="1" x14ac:dyDescent="0.35">
      <c r="A128" s="1"/>
      <c r="C128" s="6"/>
      <c r="H128" s="19"/>
      <c r="I128" s="19"/>
      <c r="J128" s="20"/>
      <c r="M128" s="41"/>
    </row>
    <row r="129" spans="1:13" ht="15.75" customHeight="1" x14ac:dyDescent="0.35">
      <c r="A129" s="1"/>
      <c r="C129" s="6"/>
      <c r="H129" s="19"/>
      <c r="I129" s="19"/>
      <c r="J129" s="20"/>
      <c r="M129" s="41"/>
    </row>
    <row r="130" spans="1:13" ht="15.75" customHeight="1" x14ac:dyDescent="0.35">
      <c r="A130" s="1"/>
      <c r="C130" s="6"/>
      <c r="H130" s="19"/>
      <c r="I130" s="19"/>
      <c r="J130" s="20"/>
      <c r="M130" s="41"/>
    </row>
    <row r="131" spans="1:13" ht="15.75" customHeight="1" x14ac:dyDescent="0.35">
      <c r="A131" s="1"/>
      <c r="C131" s="6"/>
      <c r="H131" s="19"/>
      <c r="I131" s="19"/>
      <c r="J131" s="20"/>
      <c r="M131" s="41"/>
    </row>
    <row r="132" spans="1:13" ht="15.75" customHeight="1" x14ac:dyDescent="0.35">
      <c r="A132" s="1"/>
      <c r="C132" s="6"/>
      <c r="H132" s="19"/>
      <c r="I132" s="19"/>
      <c r="J132" s="20"/>
      <c r="M132" s="41"/>
    </row>
    <row r="133" spans="1:13" ht="15.75" customHeight="1" x14ac:dyDescent="0.35">
      <c r="A133" s="1"/>
      <c r="C133" s="6"/>
      <c r="H133" s="19"/>
      <c r="I133" s="19"/>
      <c r="J133" s="20"/>
      <c r="M133" s="41"/>
    </row>
    <row r="134" spans="1:13" ht="15.75" customHeight="1" x14ac:dyDescent="0.35">
      <c r="A134" s="1"/>
      <c r="C134" s="6"/>
      <c r="H134" s="19"/>
      <c r="I134" s="19"/>
      <c r="J134" s="20"/>
      <c r="M134" s="41"/>
    </row>
    <row r="135" spans="1:13" ht="15.75" customHeight="1" x14ac:dyDescent="0.35">
      <c r="A135" s="1"/>
      <c r="C135" s="6"/>
      <c r="H135" s="19"/>
      <c r="I135" s="19"/>
      <c r="J135" s="20"/>
      <c r="M135" s="41"/>
    </row>
    <row r="136" spans="1:13" ht="15.75" customHeight="1" x14ac:dyDescent="0.35">
      <c r="A136" s="1"/>
      <c r="C136" s="6"/>
      <c r="H136" s="19"/>
      <c r="I136" s="19"/>
      <c r="J136" s="20"/>
      <c r="M136" s="41"/>
    </row>
    <row r="137" spans="1:13" ht="15.75" customHeight="1" x14ac:dyDescent="0.35">
      <c r="A137" s="1"/>
      <c r="C137" s="6"/>
      <c r="H137" s="19"/>
      <c r="I137" s="19"/>
      <c r="J137" s="20"/>
      <c r="M137" s="41"/>
    </row>
    <row r="138" spans="1:13" ht="15.75" customHeight="1" x14ac:dyDescent="0.35">
      <c r="A138" s="1"/>
      <c r="C138" s="6"/>
      <c r="H138" s="19"/>
      <c r="I138" s="19"/>
      <c r="J138" s="20"/>
      <c r="M138" s="41"/>
    </row>
    <row r="139" spans="1:13" ht="15.75" customHeight="1" x14ac:dyDescent="0.35">
      <c r="A139" s="1"/>
      <c r="C139" s="6"/>
      <c r="H139" s="19"/>
      <c r="I139" s="19"/>
      <c r="J139" s="20"/>
      <c r="M139" s="41"/>
    </row>
    <row r="140" spans="1:13" ht="15.75" customHeight="1" x14ac:dyDescent="0.35">
      <c r="A140" s="1"/>
      <c r="C140" s="6"/>
      <c r="H140" s="19"/>
      <c r="I140" s="19"/>
      <c r="J140" s="20"/>
      <c r="M140" s="41"/>
    </row>
    <row r="141" spans="1:13" ht="15.75" customHeight="1" x14ac:dyDescent="0.35">
      <c r="A141" s="1"/>
      <c r="C141" s="6"/>
      <c r="H141" s="19"/>
      <c r="I141" s="19"/>
      <c r="J141" s="20"/>
      <c r="M141" s="41"/>
    </row>
    <row r="142" spans="1:13" ht="15.75" customHeight="1" x14ac:dyDescent="0.35">
      <c r="A142" s="1"/>
      <c r="C142" s="6"/>
      <c r="H142" s="19"/>
      <c r="I142" s="19"/>
      <c r="J142" s="20"/>
      <c r="M142" s="41"/>
    </row>
    <row r="143" spans="1:13" ht="15.75" customHeight="1" x14ac:dyDescent="0.35">
      <c r="A143" s="1"/>
      <c r="C143" s="6"/>
      <c r="H143" s="19"/>
      <c r="I143" s="19"/>
      <c r="J143" s="20"/>
      <c r="M143" s="41"/>
    </row>
    <row r="144" spans="1:13" ht="15.75" customHeight="1" x14ac:dyDescent="0.35">
      <c r="A144" s="1"/>
      <c r="C144" s="6"/>
      <c r="H144" s="19"/>
      <c r="I144" s="19"/>
      <c r="J144" s="20"/>
      <c r="M144" s="41"/>
    </row>
    <row r="145" spans="1:13" ht="15.75" customHeight="1" x14ac:dyDescent="0.35">
      <c r="A145" s="1"/>
      <c r="C145" s="6"/>
      <c r="H145" s="19"/>
      <c r="I145" s="19"/>
      <c r="J145" s="20"/>
      <c r="M145" s="41"/>
    </row>
    <row r="146" spans="1:13" ht="15.75" customHeight="1" x14ac:dyDescent="0.35">
      <c r="A146" s="1"/>
      <c r="C146" s="6"/>
      <c r="H146" s="19"/>
      <c r="I146" s="19"/>
      <c r="J146" s="20"/>
      <c r="M146" s="41"/>
    </row>
    <row r="147" spans="1:13" ht="15.75" customHeight="1" x14ac:dyDescent="0.35">
      <c r="A147" s="1"/>
      <c r="C147" s="6"/>
      <c r="H147" s="19"/>
      <c r="I147" s="19"/>
      <c r="J147" s="20"/>
      <c r="M147" s="41"/>
    </row>
    <row r="148" spans="1:13" ht="15.75" customHeight="1" x14ac:dyDescent="0.35">
      <c r="A148" s="1"/>
      <c r="C148" s="6"/>
      <c r="H148" s="19"/>
      <c r="I148" s="19"/>
      <c r="J148" s="20"/>
      <c r="M148" s="41"/>
    </row>
    <row r="149" spans="1:13" ht="15.75" customHeight="1" x14ac:dyDescent="0.35">
      <c r="A149" s="1"/>
      <c r="C149" s="6"/>
      <c r="H149" s="19"/>
      <c r="I149" s="19"/>
      <c r="J149" s="20"/>
      <c r="M149" s="41"/>
    </row>
    <row r="150" spans="1:13" ht="15.75" customHeight="1" x14ac:dyDescent="0.35">
      <c r="A150" s="1"/>
      <c r="C150" s="6"/>
      <c r="H150" s="19"/>
      <c r="I150" s="19"/>
      <c r="J150" s="20"/>
      <c r="M150" s="41"/>
    </row>
    <row r="151" spans="1:13" ht="15.75" customHeight="1" x14ac:dyDescent="0.35">
      <c r="A151" s="1"/>
      <c r="C151" s="6"/>
      <c r="H151" s="19"/>
      <c r="I151" s="19"/>
      <c r="J151" s="20"/>
      <c r="M151" s="41"/>
    </row>
    <row r="152" spans="1:13" ht="15.75" customHeight="1" x14ac:dyDescent="0.35">
      <c r="A152" s="1"/>
      <c r="C152" s="6"/>
      <c r="H152" s="19"/>
      <c r="I152" s="19"/>
      <c r="J152" s="20"/>
      <c r="M152" s="41"/>
    </row>
    <row r="153" spans="1:13" ht="15.75" customHeight="1" x14ac:dyDescent="0.35">
      <c r="A153" s="1"/>
      <c r="C153" s="6"/>
      <c r="H153" s="19"/>
      <c r="I153" s="19"/>
      <c r="J153" s="20"/>
      <c r="M153" s="41"/>
    </row>
    <row r="154" spans="1:13" ht="15.75" customHeight="1" x14ac:dyDescent="0.35">
      <c r="A154" s="1"/>
      <c r="C154" s="6"/>
      <c r="H154" s="19"/>
      <c r="I154" s="19"/>
      <c r="J154" s="20"/>
      <c r="M154" s="41"/>
    </row>
    <row r="155" spans="1:13" ht="15.75" customHeight="1" x14ac:dyDescent="0.35">
      <c r="A155" s="1"/>
      <c r="C155" s="6"/>
      <c r="H155" s="19"/>
      <c r="I155" s="19"/>
      <c r="J155" s="20"/>
      <c r="M155" s="41"/>
    </row>
    <row r="156" spans="1:13" ht="15.75" customHeight="1" x14ac:dyDescent="0.35">
      <c r="A156" s="1"/>
      <c r="C156" s="6"/>
      <c r="H156" s="19"/>
      <c r="I156" s="19"/>
      <c r="J156" s="20"/>
      <c r="M156" s="41"/>
    </row>
    <row r="157" spans="1:13" ht="15.75" customHeight="1" x14ac:dyDescent="0.35">
      <c r="A157" s="1"/>
      <c r="C157" s="6"/>
      <c r="H157" s="19"/>
      <c r="I157" s="19"/>
      <c r="J157" s="20"/>
      <c r="M157" s="41"/>
    </row>
    <row r="158" spans="1:13" ht="15.75" customHeight="1" x14ac:dyDescent="0.35">
      <c r="A158" s="1"/>
      <c r="C158" s="6"/>
      <c r="H158" s="19"/>
      <c r="I158" s="19"/>
      <c r="J158" s="20"/>
      <c r="M158" s="41"/>
    </row>
    <row r="159" spans="1:13" ht="15.75" customHeight="1" x14ac:dyDescent="0.35">
      <c r="A159" s="1"/>
      <c r="C159" s="6"/>
      <c r="H159" s="19"/>
      <c r="I159" s="19"/>
      <c r="J159" s="20"/>
      <c r="M159" s="41"/>
    </row>
    <row r="160" spans="1:13" ht="15.75" customHeight="1" x14ac:dyDescent="0.35">
      <c r="A160" s="1"/>
      <c r="C160" s="6"/>
      <c r="H160" s="19"/>
      <c r="I160" s="19"/>
      <c r="J160" s="20"/>
      <c r="M160" s="41"/>
    </row>
    <row r="161" spans="1:13" ht="15.75" customHeight="1" x14ac:dyDescent="0.35">
      <c r="A161" s="1"/>
      <c r="C161" s="6"/>
      <c r="H161" s="19"/>
      <c r="I161" s="19"/>
      <c r="J161" s="20"/>
      <c r="M161" s="41"/>
    </row>
    <row r="162" spans="1:13" ht="15.75" customHeight="1" x14ac:dyDescent="0.35">
      <c r="A162" s="1"/>
      <c r="C162" s="6"/>
      <c r="H162" s="19"/>
      <c r="I162" s="19"/>
      <c r="J162" s="20"/>
      <c r="M162" s="41"/>
    </row>
    <row r="163" spans="1:13" ht="15.75" customHeight="1" x14ac:dyDescent="0.35">
      <c r="A163" s="1"/>
      <c r="C163" s="6"/>
      <c r="H163" s="19"/>
      <c r="I163" s="19"/>
      <c r="J163" s="20"/>
      <c r="M163" s="41"/>
    </row>
    <row r="164" spans="1:13" ht="15.75" customHeight="1" x14ac:dyDescent="0.35">
      <c r="A164" s="1"/>
      <c r="C164" s="6"/>
      <c r="H164" s="19"/>
      <c r="I164" s="19"/>
      <c r="J164" s="20"/>
      <c r="M164" s="41"/>
    </row>
    <row r="165" spans="1:13" ht="15.75" customHeight="1" x14ac:dyDescent="0.35">
      <c r="A165" s="1"/>
      <c r="C165" s="6"/>
      <c r="H165" s="19"/>
      <c r="I165" s="19"/>
      <c r="J165" s="20"/>
      <c r="M165" s="41"/>
    </row>
    <row r="166" spans="1:13" ht="15.75" customHeight="1" x14ac:dyDescent="0.35">
      <c r="A166" s="1"/>
      <c r="C166" s="6"/>
      <c r="H166" s="19"/>
      <c r="I166" s="19"/>
      <c r="J166" s="20"/>
      <c r="M166" s="41"/>
    </row>
    <row r="167" spans="1:13" ht="15.75" customHeight="1" x14ac:dyDescent="0.35">
      <c r="A167" s="1"/>
      <c r="C167" s="6"/>
      <c r="H167" s="19"/>
      <c r="I167" s="19"/>
      <c r="J167" s="20"/>
      <c r="M167" s="41"/>
    </row>
    <row r="168" spans="1:13" ht="15.75" customHeight="1" x14ac:dyDescent="0.35">
      <c r="A168" s="1"/>
      <c r="C168" s="6"/>
      <c r="H168" s="19"/>
      <c r="I168" s="19"/>
      <c r="J168" s="20"/>
      <c r="M168" s="41"/>
    </row>
    <row r="169" spans="1:13" ht="15.75" customHeight="1" x14ac:dyDescent="0.35">
      <c r="A169" s="1"/>
      <c r="C169" s="6"/>
      <c r="H169" s="19"/>
      <c r="I169" s="19"/>
      <c r="J169" s="20"/>
      <c r="M169" s="41"/>
    </row>
    <row r="170" spans="1:13" ht="15.75" customHeight="1" x14ac:dyDescent="0.35">
      <c r="A170" s="1"/>
      <c r="C170" s="6"/>
      <c r="H170" s="19"/>
      <c r="I170" s="19"/>
      <c r="J170" s="20"/>
      <c r="M170" s="41"/>
    </row>
    <row r="171" spans="1:13" ht="15.75" customHeight="1" x14ac:dyDescent="0.35">
      <c r="A171" s="1"/>
      <c r="C171" s="6"/>
      <c r="H171" s="19"/>
      <c r="I171" s="19"/>
      <c r="J171" s="20"/>
      <c r="M171" s="41"/>
    </row>
    <row r="172" spans="1:13" ht="15.75" customHeight="1" x14ac:dyDescent="0.35">
      <c r="A172" s="1"/>
      <c r="C172" s="6"/>
      <c r="H172" s="19"/>
      <c r="I172" s="19"/>
      <c r="J172" s="20"/>
      <c r="M172" s="41"/>
    </row>
    <row r="173" spans="1:13" ht="15.75" customHeight="1" x14ac:dyDescent="0.35">
      <c r="A173" s="1"/>
      <c r="C173" s="6"/>
      <c r="H173" s="19"/>
      <c r="I173" s="19"/>
      <c r="J173" s="20"/>
      <c r="M173" s="41"/>
    </row>
    <row r="174" spans="1:13" ht="15.75" customHeight="1" x14ac:dyDescent="0.35">
      <c r="A174" s="1"/>
      <c r="C174" s="6"/>
      <c r="H174" s="19"/>
      <c r="I174" s="19"/>
      <c r="J174" s="20"/>
      <c r="M174" s="41"/>
    </row>
    <row r="175" spans="1:13" ht="15.75" customHeight="1" x14ac:dyDescent="0.35">
      <c r="A175" s="1"/>
      <c r="C175" s="6"/>
      <c r="H175" s="19"/>
      <c r="I175" s="19"/>
      <c r="J175" s="20"/>
      <c r="M175" s="41"/>
    </row>
    <row r="176" spans="1:13" ht="15.75" customHeight="1" x14ac:dyDescent="0.35">
      <c r="A176" s="1"/>
      <c r="C176" s="6"/>
      <c r="H176" s="19"/>
      <c r="I176" s="19"/>
      <c r="J176" s="20"/>
      <c r="M176" s="41"/>
    </row>
    <row r="177" spans="1:13" ht="15.75" customHeight="1" x14ac:dyDescent="0.35">
      <c r="A177" s="1"/>
      <c r="C177" s="6"/>
      <c r="H177" s="19"/>
      <c r="I177" s="19"/>
      <c r="J177" s="20"/>
      <c r="M177" s="41"/>
    </row>
    <row r="178" spans="1:13" ht="15.75" customHeight="1" x14ac:dyDescent="0.35">
      <c r="A178" s="1"/>
      <c r="C178" s="6"/>
      <c r="H178" s="19"/>
      <c r="I178" s="19"/>
      <c r="J178" s="20"/>
      <c r="M178" s="41"/>
    </row>
    <row r="179" spans="1:13" ht="15.75" customHeight="1" x14ac:dyDescent="0.35">
      <c r="A179" s="1"/>
      <c r="C179" s="6"/>
      <c r="H179" s="19"/>
      <c r="I179" s="19"/>
      <c r="J179" s="20"/>
      <c r="M179" s="41"/>
    </row>
    <row r="180" spans="1:13" ht="15.75" customHeight="1" x14ac:dyDescent="0.35">
      <c r="A180" s="1"/>
      <c r="C180" s="6"/>
      <c r="H180" s="19"/>
      <c r="I180" s="19"/>
      <c r="J180" s="20"/>
      <c r="M180" s="41"/>
    </row>
    <row r="181" spans="1:13" ht="15.75" customHeight="1" x14ac:dyDescent="0.35">
      <c r="A181" s="1"/>
      <c r="C181" s="6"/>
      <c r="H181" s="19"/>
      <c r="I181" s="19"/>
      <c r="J181" s="20"/>
      <c r="M181" s="41"/>
    </row>
    <row r="182" spans="1:13" ht="15.75" customHeight="1" x14ac:dyDescent="0.35">
      <c r="A182" s="1"/>
      <c r="C182" s="6"/>
      <c r="H182" s="19"/>
      <c r="I182" s="19"/>
      <c r="J182" s="20"/>
      <c r="M182" s="41"/>
    </row>
    <row r="183" spans="1:13" ht="15.75" customHeight="1" x14ac:dyDescent="0.35">
      <c r="A183" s="1"/>
      <c r="C183" s="6"/>
      <c r="H183" s="19"/>
      <c r="I183" s="19"/>
      <c r="J183" s="20"/>
      <c r="M183" s="41"/>
    </row>
    <row r="184" spans="1:13" ht="15.75" customHeight="1" x14ac:dyDescent="0.35">
      <c r="A184" s="1"/>
      <c r="C184" s="6"/>
      <c r="H184" s="19"/>
      <c r="I184" s="19"/>
      <c r="J184" s="20"/>
      <c r="M184" s="41"/>
    </row>
    <row r="185" spans="1:13" ht="15.75" customHeight="1" x14ac:dyDescent="0.35">
      <c r="A185" s="1"/>
      <c r="C185" s="6"/>
      <c r="H185" s="19"/>
      <c r="I185" s="19"/>
      <c r="J185" s="20"/>
      <c r="M185" s="41"/>
    </row>
    <row r="186" spans="1:13" ht="15.75" customHeight="1" x14ac:dyDescent="0.35">
      <c r="A186" s="1"/>
      <c r="C186" s="6"/>
      <c r="H186" s="19"/>
      <c r="I186" s="19"/>
      <c r="J186" s="20"/>
      <c r="M186" s="41"/>
    </row>
    <row r="187" spans="1:13" ht="15.75" customHeight="1" x14ac:dyDescent="0.35">
      <c r="A187" s="1"/>
      <c r="C187" s="6"/>
      <c r="H187" s="19"/>
      <c r="I187" s="19"/>
      <c r="J187" s="20"/>
      <c r="M187" s="41"/>
    </row>
    <row r="188" spans="1:13" ht="15.75" customHeight="1" x14ac:dyDescent="0.35">
      <c r="A188" s="1"/>
      <c r="C188" s="6"/>
      <c r="H188" s="19"/>
      <c r="I188" s="19"/>
      <c r="J188" s="20"/>
      <c r="M188" s="41"/>
    </row>
    <row r="189" spans="1:13" ht="15.75" customHeight="1" x14ac:dyDescent="0.35">
      <c r="A189" s="1"/>
      <c r="C189" s="6"/>
      <c r="H189" s="19"/>
      <c r="I189" s="19"/>
      <c r="J189" s="20"/>
      <c r="M189" s="41"/>
    </row>
    <row r="190" spans="1:13" ht="15.75" customHeight="1" x14ac:dyDescent="0.35">
      <c r="A190" s="1"/>
      <c r="C190" s="6"/>
      <c r="H190" s="19"/>
      <c r="I190" s="19"/>
      <c r="J190" s="20"/>
      <c r="M190" s="41"/>
    </row>
    <row r="191" spans="1:13" ht="15.75" customHeight="1" x14ac:dyDescent="0.35">
      <c r="A191" s="1"/>
      <c r="C191" s="6"/>
      <c r="H191" s="19"/>
      <c r="I191" s="19"/>
      <c r="J191" s="20"/>
      <c r="M191" s="41"/>
    </row>
    <row r="192" spans="1:13" ht="15.75" customHeight="1" x14ac:dyDescent="0.35">
      <c r="A192" s="1"/>
      <c r="C192" s="6"/>
      <c r="H192" s="19"/>
      <c r="I192" s="19"/>
      <c r="J192" s="20"/>
      <c r="M192" s="41"/>
    </row>
    <row r="193" spans="1:13" ht="15.75" customHeight="1" x14ac:dyDescent="0.35">
      <c r="A193" s="1"/>
      <c r="C193" s="6"/>
      <c r="H193" s="19"/>
      <c r="I193" s="19"/>
      <c r="J193" s="20"/>
      <c r="M193" s="41"/>
    </row>
    <row r="194" spans="1:13" ht="15.75" customHeight="1" x14ac:dyDescent="0.35">
      <c r="A194" s="1"/>
      <c r="C194" s="6"/>
      <c r="H194" s="19"/>
      <c r="I194" s="19"/>
      <c r="J194" s="20"/>
      <c r="M194" s="41"/>
    </row>
    <row r="195" spans="1:13" ht="15.75" customHeight="1" x14ac:dyDescent="0.35">
      <c r="A195" s="1"/>
      <c r="C195" s="6"/>
      <c r="H195" s="19"/>
      <c r="I195" s="19"/>
      <c r="J195" s="20"/>
      <c r="M195" s="41"/>
    </row>
    <row r="196" spans="1:13" ht="15.75" customHeight="1" x14ac:dyDescent="0.35">
      <c r="A196" s="1"/>
      <c r="C196" s="6"/>
      <c r="H196" s="19"/>
      <c r="I196" s="19"/>
      <c r="J196" s="20"/>
      <c r="M196" s="41"/>
    </row>
    <row r="197" spans="1:13" ht="15.75" customHeight="1" x14ac:dyDescent="0.35">
      <c r="A197" s="1"/>
      <c r="C197" s="6"/>
      <c r="H197" s="19"/>
      <c r="I197" s="19"/>
      <c r="J197" s="20"/>
      <c r="M197" s="41"/>
    </row>
    <row r="198" spans="1:13" ht="15.75" customHeight="1" x14ac:dyDescent="0.35">
      <c r="A198" s="1"/>
      <c r="C198" s="6"/>
      <c r="H198" s="19"/>
      <c r="I198" s="19"/>
      <c r="J198" s="20"/>
      <c r="M198" s="41"/>
    </row>
    <row r="199" spans="1:13" ht="15.75" customHeight="1" x14ac:dyDescent="0.35">
      <c r="A199" s="1"/>
      <c r="C199" s="6"/>
      <c r="H199" s="19"/>
      <c r="I199" s="19"/>
      <c r="J199" s="20"/>
      <c r="M199" s="41"/>
    </row>
    <row r="200" spans="1:13" ht="15.75" customHeight="1" x14ac:dyDescent="0.35">
      <c r="A200" s="1"/>
      <c r="C200" s="6"/>
      <c r="H200" s="19"/>
      <c r="I200" s="19"/>
      <c r="J200" s="20"/>
      <c r="M200" s="41"/>
    </row>
    <row r="201" spans="1:13" ht="15.75" customHeight="1" x14ac:dyDescent="0.35">
      <c r="A201" s="1"/>
      <c r="C201" s="6"/>
      <c r="H201" s="19"/>
      <c r="I201" s="19"/>
      <c r="J201" s="20"/>
      <c r="M201" s="41"/>
    </row>
    <row r="202" spans="1:13" ht="15.75" customHeight="1" x14ac:dyDescent="0.35">
      <c r="A202" s="1"/>
      <c r="C202" s="6"/>
      <c r="H202" s="19"/>
      <c r="I202" s="19"/>
      <c r="J202" s="20"/>
      <c r="M202" s="41"/>
    </row>
    <row r="203" spans="1:13" ht="15.75" customHeight="1" x14ac:dyDescent="0.35">
      <c r="A203" s="1"/>
      <c r="C203" s="6"/>
      <c r="H203" s="19"/>
      <c r="I203" s="19"/>
      <c r="J203" s="20"/>
      <c r="M203" s="41"/>
    </row>
    <row r="204" spans="1:13" ht="15.75" customHeight="1" x14ac:dyDescent="0.35">
      <c r="A204" s="1"/>
      <c r="C204" s="6"/>
      <c r="H204" s="19"/>
      <c r="I204" s="19"/>
      <c r="J204" s="20"/>
      <c r="M204" s="41"/>
    </row>
    <row r="205" spans="1:13" ht="15.75" customHeight="1" x14ac:dyDescent="0.35">
      <c r="A205" s="1"/>
      <c r="C205" s="6"/>
      <c r="H205" s="19"/>
      <c r="I205" s="19"/>
      <c r="J205" s="20"/>
      <c r="M205" s="41"/>
    </row>
    <row r="206" spans="1:13" ht="15.75" customHeight="1" x14ac:dyDescent="0.35">
      <c r="A206" s="1"/>
      <c r="C206" s="6"/>
      <c r="H206" s="19"/>
      <c r="I206" s="19"/>
      <c r="J206" s="20"/>
      <c r="M206" s="41"/>
    </row>
    <row r="207" spans="1:13" ht="15.75" customHeight="1" x14ac:dyDescent="0.35">
      <c r="A207" s="1"/>
      <c r="C207" s="6"/>
      <c r="H207" s="19"/>
      <c r="I207" s="19"/>
      <c r="J207" s="20"/>
      <c r="M207" s="41"/>
    </row>
    <row r="208" spans="1:13" ht="15.75" customHeight="1" x14ac:dyDescent="0.35">
      <c r="A208" s="1"/>
      <c r="C208" s="6"/>
      <c r="H208" s="19"/>
      <c r="I208" s="19"/>
      <c r="J208" s="20"/>
      <c r="M208" s="41"/>
    </row>
    <row r="209" spans="1:13" ht="15.75" customHeight="1" x14ac:dyDescent="0.35">
      <c r="A209" s="1"/>
      <c r="C209" s="6"/>
      <c r="H209" s="19"/>
      <c r="I209" s="19"/>
      <c r="J209" s="20"/>
      <c r="M209" s="41"/>
    </row>
    <row r="210" spans="1:13" ht="15.75" customHeight="1" x14ac:dyDescent="0.35">
      <c r="A210" s="1"/>
      <c r="C210" s="6"/>
      <c r="H210" s="19"/>
      <c r="I210" s="19"/>
      <c r="J210" s="20"/>
      <c r="M210" s="41"/>
    </row>
    <row r="211" spans="1:13" ht="15.75" customHeight="1" x14ac:dyDescent="0.35">
      <c r="A211" s="1"/>
      <c r="C211" s="6"/>
      <c r="H211" s="19"/>
      <c r="I211" s="19"/>
      <c r="J211" s="20"/>
      <c r="M211" s="41"/>
    </row>
    <row r="212" spans="1:13" ht="15.75" customHeight="1" x14ac:dyDescent="0.35">
      <c r="A212" s="1"/>
      <c r="C212" s="6"/>
      <c r="H212" s="19"/>
      <c r="I212" s="19"/>
      <c r="J212" s="20"/>
      <c r="M212" s="41"/>
    </row>
    <row r="213" spans="1:13" ht="15.75" customHeight="1" x14ac:dyDescent="0.35">
      <c r="A213" s="1"/>
      <c r="C213" s="6"/>
      <c r="H213" s="19"/>
      <c r="I213" s="19"/>
      <c r="J213" s="20"/>
      <c r="M213" s="41"/>
    </row>
    <row r="214" spans="1:13" ht="15.75" customHeight="1" x14ac:dyDescent="0.35">
      <c r="A214" s="1"/>
      <c r="C214" s="6"/>
      <c r="H214" s="19"/>
      <c r="I214" s="19"/>
      <c r="J214" s="20"/>
      <c r="M214" s="41"/>
    </row>
    <row r="215" spans="1:13" ht="15.75" customHeight="1" x14ac:dyDescent="0.35">
      <c r="A215" s="1"/>
      <c r="C215" s="6"/>
      <c r="H215" s="19"/>
      <c r="I215" s="19"/>
      <c r="J215" s="20"/>
      <c r="M215" s="41"/>
    </row>
    <row r="216" spans="1:13" ht="15.75" customHeight="1" x14ac:dyDescent="0.35">
      <c r="A216" s="1"/>
      <c r="C216" s="6"/>
      <c r="H216" s="19"/>
      <c r="I216" s="19"/>
      <c r="J216" s="20"/>
      <c r="M216" s="41"/>
    </row>
    <row r="217" spans="1:13" ht="15.75" customHeight="1" x14ac:dyDescent="0.35">
      <c r="A217" s="1"/>
      <c r="C217" s="6"/>
      <c r="H217" s="19"/>
      <c r="I217" s="19"/>
      <c r="J217" s="20"/>
      <c r="M217" s="41"/>
    </row>
    <row r="218" spans="1:13" ht="15.75" customHeight="1" x14ac:dyDescent="0.35">
      <c r="A218" s="1"/>
      <c r="C218" s="6"/>
      <c r="H218" s="19"/>
      <c r="I218" s="19"/>
      <c r="J218" s="20"/>
      <c r="M218" s="41"/>
    </row>
    <row r="219" spans="1:13" ht="15.75" customHeight="1" x14ac:dyDescent="0.35">
      <c r="A219" s="1"/>
      <c r="C219" s="6"/>
      <c r="H219" s="19"/>
      <c r="I219" s="19"/>
      <c r="J219" s="20"/>
      <c r="M219" s="41"/>
    </row>
    <row r="220" spans="1:13" ht="15.75" customHeight="1" x14ac:dyDescent="0.35">
      <c r="A220" s="1"/>
      <c r="C220" s="6"/>
      <c r="H220" s="19"/>
      <c r="I220" s="19"/>
      <c r="J220" s="20"/>
      <c r="M220" s="41"/>
    </row>
    <row r="221" spans="1:13" ht="15.75" customHeight="1" x14ac:dyDescent="0.35">
      <c r="A221" s="1"/>
      <c r="C221" s="6"/>
      <c r="H221" s="19"/>
      <c r="I221" s="19"/>
      <c r="J221" s="20"/>
      <c r="M221" s="41"/>
    </row>
    <row r="222" spans="1:13" ht="15.75" customHeight="1" x14ac:dyDescent="0.35">
      <c r="A222" s="1"/>
      <c r="C222" s="6"/>
      <c r="H222" s="19"/>
      <c r="I222" s="19"/>
      <c r="J222" s="20"/>
      <c r="M222" s="41"/>
    </row>
    <row r="223" spans="1:13" ht="15.75" customHeight="1" x14ac:dyDescent="0.35">
      <c r="A223" s="1"/>
      <c r="C223" s="6"/>
      <c r="H223" s="19"/>
      <c r="I223" s="19"/>
      <c r="J223" s="20"/>
      <c r="M223" s="41"/>
    </row>
    <row r="224" spans="1:13" ht="15.75" customHeight="1" x14ac:dyDescent="0.35">
      <c r="A224" s="1"/>
      <c r="C224" s="6"/>
      <c r="H224" s="19"/>
      <c r="I224" s="19"/>
      <c r="J224" s="20"/>
      <c r="M224" s="41"/>
    </row>
    <row r="225" spans="1:13" ht="15.75" customHeight="1" x14ac:dyDescent="0.35">
      <c r="A225" s="1"/>
      <c r="C225" s="6"/>
      <c r="H225" s="19"/>
      <c r="I225" s="19"/>
      <c r="J225" s="20"/>
      <c r="M225" s="41"/>
    </row>
    <row r="226" spans="1:13" ht="15.75" customHeight="1" x14ac:dyDescent="0.35">
      <c r="A226" s="1"/>
      <c r="C226" s="6"/>
      <c r="H226" s="19"/>
      <c r="I226" s="19"/>
      <c r="J226" s="20"/>
      <c r="M226" s="41"/>
    </row>
    <row r="227" spans="1:13" ht="15.75" customHeight="1" x14ac:dyDescent="0.35">
      <c r="A227" s="1"/>
      <c r="C227" s="6"/>
      <c r="H227" s="19"/>
      <c r="I227" s="19"/>
      <c r="J227" s="20"/>
      <c r="M227" s="41"/>
    </row>
    <row r="228" spans="1:13" ht="15.75" customHeight="1" x14ac:dyDescent="0.35">
      <c r="A228" s="1"/>
      <c r="C228" s="6"/>
      <c r="H228" s="19"/>
      <c r="I228" s="19"/>
      <c r="J228" s="20"/>
      <c r="M228" s="41"/>
    </row>
    <row r="229" spans="1:13" ht="15.75" customHeight="1" x14ac:dyDescent="0.35">
      <c r="A229" s="1"/>
      <c r="C229" s="6"/>
      <c r="H229" s="19"/>
      <c r="I229" s="19"/>
      <c r="J229" s="20"/>
      <c r="M229" s="41"/>
    </row>
    <row r="230" spans="1:13" ht="15.75" customHeight="1" x14ac:dyDescent="0.35">
      <c r="A230" s="1"/>
      <c r="C230" s="6"/>
      <c r="H230" s="19"/>
      <c r="I230" s="19"/>
      <c r="J230" s="20"/>
      <c r="M230" s="41"/>
    </row>
  </sheetData>
  <mergeCells count="4">
    <mergeCell ref="B1:M1"/>
    <mergeCell ref="B2:M2"/>
    <mergeCell ref="B3:M3"/>
    <mergeCell ref="A14:F14"/>
  </mergeCells>
  <phoneticPr fontId="29" type="noConversion"/>
  <conditionalFormatting sqref="F14">
    <cfRule type="colorScale" priority="2">
      <colorScale>
        <cfvo type="min"/>
        <cfvo type="max"/>
        <color rgb="FF63BE7B"/>
        <color rgb="FFFFEF9C"/>
      </colorScale>
    </cfRule>
  </conditionalFormatting>
  <conditionalFormatting sqref="H14">
    <cfRule type="colorScale" priority="1">
      <colorScale>
        <cfvo type="min"/>
        <cfvo type="percentile" val="50"/>
        <cfvo type="max"/>
        <color rgb="FFF8696B"/>
        <color rgb="FFFFEB84"/>
        <color rgb="FF63BE7B"/>
      </colorScale>
    </cfRule>
  </conditionalFormatting>
  <dataValidations count="3">
    <dataValidation type="list" allowBlank="1" showErrorMessage="1" sqref="E15 E7:E13" xr:uid="{00000000-0002-0000-0D00-000000000000}">
      <formula1>"Barang,Jasa Konsultansi,Jasa Lain,Pekerjaan Konstruksi"</formula1>
    </dataValidation>
    <dataValidation type="list" allowBlank="1" showErrorMessage="1" sqref="F15 F7:F11" xr:uid="{00000000-0002-0000-0D00-000001000000}">
      <formula1>"Pengadaan/Transaksi Langsung,Tender/Seleksi Umum,Tender/Seleksi Terbatas,Penunjukan Langsung,Penetapan Langsung"</formula1>
    </dataValidation>
    <dataValidation type="list" allowBlank="1" showErrorMessage="1" sqref="F12:F13" xr:uid="{6E82D163-7EAD-4E21-99EA-B8A277D89939}">
      <formula1>"Pengadaan Langsung,Tender/Seleksi Umum,Tender/Seleksi Terbatas,Penunjukan Langsung,Penetapan Langsung"</formula1>
    </dataValidation>
  </dataValidations>
  <pageMargins left="0.70866141732283472" right="0.70866141732283472" top="0.74803149606299213" bottom="0.74803149606299213" header="0" footer="0"/>
  <pageSetup paperSize="9" scale="5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261"/>
  <sheetViews>
    <sheetView workbookViewId="0"/>
  </sheetViews>
  <sheetFormatPr defaultColWidth="14.453125" defaultRowHeight="15" customHeight="1" x14ac:dyDescent="0.35"/>
  <cols>
    <col min="1" max="1" width="4.1796875" customWidth="1"/>
    <col min="2" max="2" width="10.7265625" customWidth="1"/>
    <col min="3" max="3" width="68.7265625" customWidth="1"/>
    <col min="4" max="4" width="23" customWidth="1"/>
    <col min="5" max="5" width="21.26953125" customWidth="1"/>
    <col min="6" max="6" width="21.453125" customWidth="1"/>
    <col min="7" max="7" width="20" customWidth="1"/>
    <col min="8" max="8" width="17.54296875" customWidth="1"/>
  </cols>
  <sheetData>
    <row r="1" spans="1:10" ht="14.5" x14ac:dyDescent="0.35">
      <c r="A1" s="1" t="s">
        <v>0</v>
      </c>
      <c r="B1" s="740" t="s">
        <v>70</v>
      </c>
      <c r="C1" s="741"/>
      <c r="D1" s="741"/>
    </row>
    <row r="2" spans="1:10" ht="14.5" x14ac:dyDescent="0.35">
      <c r="A2" s="1"/>
      <c r="B2" s="742" t="s">
        <v>2</v>
      </c>
      <c r="C2" s="741"/>
      <c r="D2" s="741"/>
    </row>
    <row r="3" spans="1:10" ht="14.5" x14ac:dyDescent="0.35">
      <c r="A3" s="1"/>
      <c r="B3" s="743" t="s">
        <v>3</v>
      </c>
      <c r="C3" s="741"/>
      <c r="D3" s="741"/>
    </row>
    <row r="4" spans="1:10" ht="14.5" x14ac:dyDescent="0.35">
      <c r="A4" s="1"/>
      <c r="B4" s="4"/>
      <c r="C4" s="4"/>
      <c r="D4" s="4"/>
    </row>
    <row r="5" spans="1:10" ht="14.5" x14ac:dyDescent="0.35">
      <c r="A5" s="744" t="s">
        <v>4</v>
      </c>
      <c r="B5" s="745"/>
      <c r="C5" s="5" t="s">
        <v>4</v>
      </c>
      <c r="D5" s="24" t="s">
        <v>4</v>
      </c>
    </row>
    <row r="6" spans="1:10" ht="39.75" customHeight="1" x14ac:dyDescent="0.35">
      <c r="A6" s="25" t="s">
        <v>71</v>
      </c>
      <c r="B6" s="9" t="s">
        <v>7</v>
      </c>
      <c r="C6" s="9" t="s">
        <v>8</v>
      </c>
      <c r="D6" s="9" t="s">
        <v>72</v>
      </c>
      <c r="E6" s="16" t="s">
        <v>73</v>
      </c>
      <c r="F6" s="16" t="s">
        <v>74</v>
      </c>
      <c r="G6" s="16" t="s">
        <v>75</v>
      </c>
      <c r="H6" s="16" t="s">
        <v>76</v>
      </c>
    </row>
    <row r="7" spans="1:10" ht="14.5" x14ac:dyDescent="0.35">
      <c r="A7" s="12">
        <v>1</v>
      </c>
      <c r="B7" s="13"/>
      <c r="C7" s="26" t="s">
        <v>77</v>
      </c>
      <c r="D7" s="27">
        <f>TIC!G13</f>
        <v>14539864000</v>
      </c>
      <c r="E7" s="28">
        <f>TIC!O13</f>
        <v>9725337711.3999996</v>
      </c>
      <c r="F7" s="29">
        <f t="shared" ref="F7:F8" si="0">E7/D7</f>
        <v>0.66887404939963668</v>
      </c>
      <c r="G7" s="30">
        <f>TIC!Q13</f>
        <v>9960860261.3999996</v>
      </c>
      <c r="H7" s="29">
        <f t="shared" ref="H7:H8" si="1">G7/D7</f>
        <v>0.68507245056762567</v>
      </c>
    </row>
    <row r="8" spans="1:10" ht="14.5" x14ac:dyDescent="0.35">
      <c r="A8" s="12">
        <v>2</v>
      </c>
      <c r="B8" s="13"/>
      <c r="C8" s="26" t="s">
        <v>49</v>
      </c>
      <c r="D8" s="31">
        <f>'OM TS Konsol'!G181+'OM TE Konsol'!G155</f>
        <v>550375318348.43115</v>
      </c>
      <c r="E8" s="28">
        <f>'OM TS Konsol'!O182</f>
        <v>445315550244.36255</v>
      </c>
      <c r="F8" s="29">
        <f t="shared" si="0"/>
        <v>0.80911250086698572</v>
      </c>
      <c r="G8" s="28">
        <f>'OM TS Konsol'!Q182</f>
        <v>510023720362.08643</v>
      </c>
      <c r="H8" s="29">
        <f t="shared" si="1"/>
        <v>0.92668348917347532</v>
      </c>
    </row>
    <row r="9" spans="1:10" ht="14.5" x14ac:dyDescent="0.35">
      <c r="A9" s="12">
        <v>3</v>
      </c>
      <c r="B9" s="13"/>
      <c r="C9" s="26" t="s">
        <v>51</v>
      </c>
      <c r="D9" s="31">
        <f>Payment!G13</f>
        <v>0</v>
      </c>
      <c r="E9" s="13"/>
      <c r="F9" s="29">
        <v>0</v>
      </c>
      <c r="G9" s="13"/>
      <c r="H9" s="29">
        <v>0</v>
      </c>
      <c r="J9" s="6" t="s">
        <v>78</v>
      </c>
    </row>
    <row r="10" spans="1:10" ht="14.5" x14ac:dyDescent="0.35">
      <c r="A10" s="12">
        <v>4</v>
      </c>
      <c r="B10" s="13"/>
      <c r="C10" s="26" t="s">
        <v>55</v>
      </c>
      <c r="D10" s="31">
        <f>'IT Infra'!G58+'IT Services'!G71</f>
        <v>40976562586</v>
      </c>
      <c r="E10" s="32">
        <f>'IT Infra'!O58+'IT Services'!O71</f>
        <v>26139861904.69075</v>
      </c>
      <c r="F10" s="29">
        <f t="shared" ref="F10:F17" si="2">E10/D10</f>
        <v>0.63792227202634277</v>
      </c>
      <c r="G10" s="32">
        <f>'IT Infra'!Q58+'IT Services'!Q71</f>
        <v>28118815201.585812</v>
      </c>
      <c r="H10" s="29">
        <f t="shared" ref="H10:H17" si="3">G10/D10</f>
        <v>0.68621703303128823</v>
      </c>
    </row>
    <row r="11" spans="1:10" ht="14.5" x14ac:dyDescent="0.35">
      <c r="A11" s="12">
        <v>5</v>
      </c>
      <c r="B11" s="13"/>
      <c r="C11" s="26" t="s">
        <v>53</v>
      </c>
      <c r="D11" s="31">
        <f>'IT Planning'!H68</f>
        <v>92509799266.508118</v>
      </c>
      <c r="E11" s="14">
        <f>'IT Planning'!Q68</f>
        <v>38051341536.098679</v>
      </c>
      <c r="F11" s="29">
        <f t="shared" si="2"/>
        <v>0.41132227977792873</v>
      </c>
      <c r="G11" s="14">
        <f>'IT Planning'!S68</f>
        <v>48627047758.390793</v>
      </c>
      <c r="H11" s="29">
        <f t="shared" si="3"/>
        <v>0.52564212811988598</v>
      </c>
    </row>
    <row r="12" spans="1:10" ht="14.5" x14ac:dyDescent="0.35">
      <c r="A12" s="12">
        <v>6</v>
      </c>
      <c r="B12" s="13"/>
      <c r="C12" s="26" t="s">
        <v>79</v>
      </c>
      <c r="D12" s="31">
        <f>HCPE!G18</f>
        <v>3026372000</v>
      </c>
      <c r="E12" s="30">
        <f>HCPE!O18</f>
        <v>2664253187.3499999</v>
      </c>
      <c r="F12" s="29">
        <f t="shared" si="2"/>
        <v>0.88034557131443192</v>
      </c>
      <c r="G12" s="30">
        <f>HCPE!Q18</f>
        <v>2787822170.3000002</v>
      </c>
      <c r="H12" s="29">
        <f t="shared" si="3"/>
        <v>0.92117630294623398</v>
      </c>
    </row>
    <row r="13" spans="1:10" ht="14.5" x14ac:dyDescent="0.35">
      <c r="A13" s="12">
        <v>7</v>
      </c>
      <c r="B13" s="13"/>
      <c r="C13" s="26" t="s">
        <v>80</v>
      </c>
      <c r="D13" s="31">
        <f>HCS!G22</f>
        <v>23388649000</v>
      </c>
      <c r="E13" s="30">
        <f>HCS!O22</f>
        <v>10749486650</v>
      </c>
      <c r="F13" s="29">
        <f t="shared" si="2"/>
        <v>0.45960271796801944</v>
      </c>
      <c r="G13" s="30">
        <f>HCS!Q22</f>
        <v>14840572759.6</v>
      </c>
      <c r="H13" s="29">
        <f t="shared" si="3"/>
        <v>0.63452030767574474</v>
      </c>
    </row>
    <row r="14" spans="1:10" ht="14.5" x14ac:dyDescent="0.35">
      <c r="A14" s="12">
        <v>8</v>
      </c>
      <c r="B14" s="13"/>
      <c r="C14" s="26" t="s">
        <v>22</v>
      </c>
      <c r="D14" s="27">
        <f>GA!G16</f>
        <v>8443631921</v>
      </c>
      <c r="E14" s="30">
        <f>GA!O16</f>
        <v>7058746268.0885992</v>
      </c>
      <c r="F14" s="29">
        <f t="shared" si="2"/>
        <v>0.83598460166565558</v>
      </c>
      <c r="G14" s="30">
        <f>GA!Q16</f>
        <v>7670332632.6000004</v>
      </c>
      <c r="H14" s="29">
        <f t="shared" si="3"/>
        <v>0.90841627209296727</v>
      </c>
    </row>
    <row r="15" spans="1:10" ht="14.5" x14ac:dyDescent="0.35">
      <c r="A15" s="12">
        <v>9</v>
      </c>
      <c r="B15" s="13"/>
      <c r="C15" s="26" t="s">
        <v>81</v>
      </c>
      <c r="D15" s="31">
        <f>FA!G15</f>
        <v>775000000</v>
      </c>
      <c r="E15" s="30">
        <f>FA!O15</f>
        <v>736942500</v>
      </c>
      <c r="F15" s="29">
        <f t="shared" si="2"/>
        <v>0.95089354838709672</v>
      </c>
      <c r="G15" s="30">
        <f>FA!Q15</f>
        <v>763637500</v>
      </c>
      <c r="H15" s="29">
        <f t="shared" si="3"/>
        <v>0.98533870967741932</v>
      </c>
    </row>
    <row r="16" spans="1:10" ht="14.5" x14ac:dyDescent="0.35">
      <c r="A16" s="12">
        <v>10</v>
      </c>
      <c r="B16" s="13"/>
      <c r="C16" s="26" t="s">
        <v>82</v>
      </c>
      <c r="D16" s="31">
        <f>GRC!G11</f>
        <v>440000000</v>
      </c>
      <c r="E16" s="30">
        <f>GRC!O11</f>
        <v>420529500</v>
      </c>
      <c r="F16" s="29">
        <f t="shared" si="2"/>
        <v>0.95574886363636369</v>
      </c>
      <c r="G16" s="30">
        <f>GRC!Q11</f>
        <v>420529500</v>
      </c>
      <c r="H16" s="29">
        <f t="shared" si="3"/>
        <v>0.95574886363636369</v>
      </c>
    </row>
    <row r="17" spans="1:8" ht="14.5" x14ac:dyDescent="0.35">
      <c r="A17" s="12">
        <v>11</v>
      </c>
      <c r="B17" s="13"/>
      <c r="C17" s="26" t="s">
        <v>62</v>
      </c>
      <c r="D17" s="31">
        <f>Business!G12</f>
        <v>358000000</v>
      </c>
      <c r="E17" s="14">
        <f>Business!O12</f>
        <v>303600000</v>
      </c>
      <c r="F17" s="29">
        <f t="shared" si="2"/>
        <v>0.84804469273743022</v>
      </c>
      <c r="G17" s="14">
        <f>Business!Q12</f>
        <v>317600000</v>
      </c>
      <c r="H17" s="29">
        <f t="shared" si="3"/>
        <v>0.88715083798882677</v>
      </c>
    </row>
    <row r="18" spans="1:8" ht="14.5" x14ac:dyDescent="0.35">
      <c r="A18" s="12">
        <v>12</v>
      </c>
      <c r="B18" s="13"/>
      <c r="C18" s="33" t="s">
        <v>47</v>
      </c>
      <c r="D18" s="31">
        <f>CS!G17</f>
        <v>0</v>
      </c>
      <c r="E18" s="13"/>
      <c r="F18" s="29">
        <v>0</v>
      </c>
      <c r="G18" s="13"/>
      <c r="H18" s="29">
        <v>0</v>
      </c>
    </row>
    <row r="19" spans="1:8" ht="14.5" x14ac:dyDescent="0.35">
      <c r="A19" s="12">
        <v>13</v>
      </c>
      <c r="B19" s="34"/>
      <c r="C19" s="35" t="s">
        <v>83</v>
      </c>
      <c r="D19" s="36">
        <f>'PMO MLFF-SLFF'!G21</f>
        <v>0</v>
      </c>
      <c r="E19" s="13"/>
      <c r="F19" s="29">
        <v>0</v>
      </c>
      <c r="G19" s="13"/>
      <c r="H19" s="29">
        <v>0</v>
      </c>
    </row>
    <row r="20" spans="1:8" ht="14.5" x14ac:dyDescent="0.35">
      <c r="A20" s="746" t="s">
        <v>84</v>
      </c>
      <c r="B20" s="747"/>
      <c r="C20" s="748"/>
      <c r="D20" s="37">
        <f t="shared" ref="D20:E20" si="4">SUM(D7:D19)</f>
        <v>734833197121.93921</v>
      </c>
      <c r="E20" s="38">
        <f t="shared" si="4"/>
        <v>541165649501.9906</v>
      </c>
      <c r="F20" s="29">
        <f>E20/D20</f>
        <v>0.7364469264882556</v>
      </c>
      <c r="G20" s="38">
        <f>SUM(G7:G19)</f>
        <v>623530938145.96301</v>
      </c>
      <c r="H20" s="29">
        <f>G20/D20</f>
        <v>0.84853398102874966</v>
      </c>
    </row>
    <row r="21" spans="1:8" ht="15.75" customHeight="1" x14ac:dyDescent="0.5">
      <c r="A21" s="1"/>
      <c r="B21" s="21"/>
      <c r="C21" s="6"/>
      <c r="D21" s="6"/>
    </row>
    <row r="22" spans="1:8" ht="15.75" customHeight="1" x14ac:dyDescent="0.5">
      <c r="A22" s="1"/>
      <c r="B22" s="21"/>
    </row>
    <row r="23" spans="1:8" ht="15.75" customHeight="1" x14ac:dyDescent="0.35">
      <c r="A23" s="1"/>
      <c r="B23" s="22"/>
    </row>
    <row r="24" spans="1:8" ht="15.75" customHeight="1" x14ac:dyDescent="0.35">
      <c r="A24" s="1"/>
      <c r="B24" s="23"/>
    </row>
    <row r="25" spans="1:8" ht="15.75" customHeight="1" x14ac:dyDescent="0.35">
      <c r="A25" s="1"/>
      <c r="B25" s="23"/>
    </row>
    <row r="26" spans="1:8" ht="15.75" customHeight="1" x14ac:dyDescent="0.35">
      <c r="A26" s="1"/>
      <c r="B26" s="23"/>
    </row>
    <row r="27" spans="1:8" ht="15.75" customHeight="1" x14ac:dyDescent="0.35">
      <c r="A27" s="1"/>
      <c r="B27" s="23"/>
    </row>
    <row r="28" spans="1:8" ht="15.75" customHeight="1" x14ac:dyDescent="0.35">
      <c r="A28" s="1"/>
      <c r="B28" s="23"/>
    </row>
    <row r="29" spans="1:8" ht="15.75" customHeight="1" x14ac:dyDescent="0.35">
      <c r="A29" s="1"/>
      <c r="B29" s="23"/>
    </row>
    <row r="30" spans="1:8" ht="15.75" customHeight="1" x14ac:dyDescent="0.35">
      <c r="A30" s="1"/>
      <c r="B30" s="23"/>
    </row>
    <row r="31" spans="1:8" ht="15.75" customHeight="1" x14ac:dyDescent="0.35">
      <c r="A31" s="1"/>
      <c r="B31" s="23"/>
    </row>
    <row r="32" spans="1:8" ht="15.75" customHeight="1" x14ac:dyDescent="0.35">
      <c r="A32" s="1"/>
      <c r="B32" s="23"/>
    </row>
    <row r="33" spans="1:2" ht="15.75" customHeight="1" x14ac:dyDescent="0.35">
      <c r="A33" s="1"/>
    </row>
    <row r="34" spans="1:2" ht="15.75" customHeight="1" x14ac:dyDescent="0.35">
      <c r="A34" s="1"/>
    </row>
    <row r="35" spans="1:2" ht="15.75" customHeight="1" x14ac:dyDescent="0.35">
      <c r="A35" s="1"/>
    </row>
    <row r="36" spans="1:2" ht="15.75" customHeight="1" x14ac:dyDescent="0.35">
      <c r="A36" s="1"/>
    </row>
    <row r="37" spans="1:2" ht="15.75" customHeight="1" x14ac:dyDescent="0.35">
      <c r="A37" s="1"/>
    </row>
    <row r="38" spans="1:2" ht="15.75" customHeight="1" x14ac:dyDescent="0.35">
      <c r="A38" s="1"/>
    </row>
    <row r="39" spans="1:2" ht="15.75" customHeight="1" x14ac:dyDescent="0.35">
      <c r="A39" s="1"/>
    </row>
    <row r="40" spans="1:2" ht="15.75" customHeight="1" x14ac:dyDescent="0.35">
      <c r="A40" s="1"/>
    </row>
    <row r="41" spans="1:2" ht="15.75" customHeight="1" x14ac:dyDescent="0.35">
      <c r="A41" s="1"/>
    </row>
    <row r="42" spans="1:2" ht="15.75" customHeight="1" x14ac:dyDescent="0.35">
      <c r="A42" s="1"/>
    </row>
    <row r="43" spans="1:2" ht="15.75" customHeight="1" x14ac:dyDescent="0.35">
      <c r="A43" s="1"/>
    </row>
    <row r="44" spans="1:2" ht="15.75" customHeight="1" x14ac:dyDescent="0.35">
      <c r="A44" s="1"/>
    </row>
    <row r="45" spans="1:2" ht="15.75" customHeight="1" x14ac:dyDescent="0.35">
      <c r="A45" s="1"/>
    </row>
    <row r="46" spans="1:2" ht="15.75" customHeight="1" x14ac:dyDescent="0.5">
      <c r="A46" s="1"/>
      <c r="B46" s="21" t="s">
        <v>41</v>
      </c>
    </row>
    <row r="47" spans="1:2" ht="15.75" customHeight="1" x14ac:dyDescent="0.35">
      <c r="A47" s="1"/>
      <c r="B47" s="23" t="s">
        <v>42</v>
      </c>
    </row>
    <row r="48" spans="1:2" ht="15.75" customHeight="1" x14ac:dyDescent="0.35">
      <c r="A48" s="1"/>
      <c r="B48" s="23" t="s">
        <v>43</v>
      </c>
    </row>
    <row r="49" spans="1:4" ht="15.75" customHeight="1" x14ac:dyDescent="0.35">
      <c r="A49" s="1"/>
      <c r="B49" s="6">
        <v>1</v>
      </c>
      <c r="C49" s="6" t="s">
        <v>44</v>
      </c>
      <c r="D49" s="6" t="s">
        <v>45</v>
      </c>
    </row>
    <row r="50" spans="1:4" ht="15.75" customHeight="1" x14ac:dyDescent="0.35">
      <c r="A50" s="1"/>
      <c r="B50" s="6">
        <f t="shared" ref="B50:B61" si="5">B49+1</f>
        <v>2</v>
      </c>
      <c r="C50" s="6" t="s">
        <v>46</v>
      </c>
      <c r="D50" s="6" t="s">
        <v>47</v>
      </c>
    </row>
    <row r="51" spans="1:4" ht="15.75" customHeight="1" x14ac:dyDescent="0.35">
      <c r="A51" s="1"/>
      <c r="B51" s="6">
        <f t="shared" si="5"/>
        <v>3</v>
      </c>
      <c r="C51" s="6" t="s">
        <v>48</v>
      </c>
      <c r="D51" s="6" t="s">
        <v>49</v>
      </c>
    </row>
    <row r="52" spans="1:4" ht="15.75" customHeight="1" x14ac:dyDescent="0.35">
      <c r="A52" s="1"/>
      <c r="B52" s="6">
        <f t="shared" si="5"/>
        <v>4</v>
      </c>
      <c r="C52" s="6" t="s">
        <v>50</v>
      </c>
      <c r="D52" s="6" t="s">
        <v>51</v>
      </c>
    </row>
    <row r="53" spans="1:4" ht="15.75" customHeight="1" x14ac:dyDescent="0.35">
      <c r="A53" s="1"/>
      <c r="B53" s="6">
        <f t="shared" si="5"/>
        <v>5</v>
      </c>
      <c r="C53" s="6" t="s">
        <v>52</v>
      </c>
      <c r="D53" s="6" t="s">
        <v>53</v>
      </c>
    </row>
    <row r="54" spans="1:4" ht="15.75" customHeight="1" x14ac:dyDescent="0.35">
      <c r="A54" s="1"/>
      <c r="B54" s="6">
        <f t="shared" si="5"/>
        <v>6</v>
      </c>
      <c r="C54" s="6" t="s">
        <v>54</v>
      </c>
      <c r="D54" s="6" t="s">
        <v>55</v>
      </c>
    </row>
    <row r="55" spans="1:4" ht="15.75" customHeight="1" x14ac:dyDescent="0.35">
      <c r="A55" s="1"/>
      <c r="B55" s="6">
        <f t="shared" si="5"/>
        <v>7</v>
      </c>
      <c r="C55" s="6" t="s">
        <v>56</v>
      </c>
      <c r="D55" s="6" t="s">
        <v>57</v>
      </c>
    </row>
    <row r="56" spans="1:4" ht="15.75" customHeight="1" x14ac:dyDescent="0.35">
      <c r="A56" s="1"/>
      <c r="B56" s="6">
        <f t="shared" si="5"/>
        <v>8</v>
      </c>
      <c r="C56" s="6" t="s">
        <v>58</v>
      </c>
      <c r="D56" s="6" t="s">
        <v>22</v>
      </c>
    </row>
    <row r="57" spans="1:4" ht="15.75" customHeight="1" x14ac:dyDescent="0.35">
      <c r="A57" s="1"/>
      <c r="B57" s="6">
        <f t="shared" si="5"/>
        <v>9</v>
      </c>
      <c r="C57" s="6" t="s">
        <v>59</v>
      </c>
      <c r="D57" s="6" t="s">
        <v>60</v>
      </c>
    </row>
    <row r="58" spans="1:4" ht="15.75" customHeight="1" x14ac:dyDescent="0.35">
      <c r="A58" s="1"/>
      <c r="B58" s="6">
        <f t="shared" si="5"/>
        <v>10</v>
      </c>
      <c r="C58" s="6" t="s">
        <v>61</v>
      </c>
      <c r="D58" s="6" t="s">
        <v>62</v>
      </c>
    </row>
    <row r="59" spans="1:4" ht="15.75" customHeight="1" x14ac:dyDescent="0.35">
      <c r="A59" s="1"/>
      <c r="B59" s="6">
        <f t="shared" si="5"/>
        <v>11</v>
      </c>
      <c r="C59" s="6" t="s">
        <v>63</v>
      </c>
      <c r="D59" s="6" t="s">
        <v>64</v>
      </c>
    </row>
    <row r="60" spans="1:4" ht="15.75" customHeight="1" x14ac:dyDescent="0.35">
      <c r="A60" s="1"/>
      <c r="B60" s="6">
        <f t="shared" si="5"/>
        <v>12</v>
      </c>
      <c r="C60" s="6" t="s">
        <v>65</v>
      </c>
      <c r="D60" s="6" t="s">
        <v>66</v>
      </c>
    </row>
    <row r="61" spans="1:4" ht="15.75" customHeight="1" x14ac:dyDescent="0.35">
      <c r="A61" s="1"/>
      <c r="B61" s="6">
        <f t="shared" si="5"/>
        <v>13</v>
      </c>
      <c r="C61" s="6" t="s">
        <v>67</v>
      </c>
      <c r="D61" s="6" t="s">
        <v>68</v>
      </c>
    </row>
    <row r="62" spans="1:4" ht="15.75" customHeight="1" x14ac:dyDescent="0.35">
      <c r="A62" s="1"/>
    </row>
    <row r="63" spans="1:4" ht="15.75" customHeight="1" x14ac:dyDescent="0.35">
      <c r="A63" s="1"/>
    </row>
    <row r="64" spans="1:4" ht="15.75" customHeight="1" x14ac:dyDescent="0.35">
      <c r="A64" s="1"/>
    </row>
    <row r="65" spans="1:1" ht="15.75" customHeight="1" x14ac:dyDescent="0.35">
      <c r="A65" s="1"/>
    </row>
    <row r="66" spans="1:1" ht="15.75" customHeight="1" x14ac:dyDescent="0.35">
      <c r="A66" s="1"/>
    </row>
    <row r="67" spans="1:1" ht="15.75" customHeight="1" x14ac:dyDescent="0.35">
      <c r="A67" s="1"/>
    </row>
    <row r="68" spans="1:1" ht="15.75" customHeight="1" x14ac:dyDescent="0.35">
      <c r="A68" s="1"/>
    </row>
    <row r="69" spans="1:1" ht="15.75" customHeight="1" x14ac:dyDescent="0.35">
      <c r="A69" s="1"/>
    </row>
    <row r="70" spans="1:1" ht="15.75" customHeight="1" x14ac:dyDescent="0.35">
      <c r="A70" s="1"/>
    </row>
    <row r="71" spans="1:1" ht="15.75" customHeight="1" x14ac:dyDescent="0.35">
      <c r="A71" s="1"/>
    </row>
    <row r="72" spans="1:1" ht="15.75" customHeight="1" x14ac:dyDescent="0.35">
      <c r="A72" s="1"/>
    </row>
    <row r="73" spans="1:1" ht="15.75" customHeight="1" x14ac:dyDescent="0.35">
      <c r="A73" s="1"/>
    </row>
    <row r="74" spans="1:1" ht="15.75" customHeight="1" x14ac:dyDescent="0.35">
      <c r="A74" s="1"/>
    </row>
    <row r="75" spans="1:1" ht="15.75" customHeight="1" x14ac:dyDescent="0.35">
      <c r="A75" s="1"/>
    </row>
    <row r="76" spans="1:1" ht="15.75" customHeight="1" x14ac:dyDescent="0.35">
      <c r="A76" s="1"/>
    </row>
    <row r="77" spans="1:1" ht="15.75" customHeight="1" x14ac:dyDescent="0.35">
      <c r="A77" s="1"/>
    </row>
    <row r="78" spans="1:1" ht="15.75" customHeight="1" x14ac:dyDescent="0.35">
      <c r="A78" s="1"/>
    </row>
    <row r="79" spans="1:1" ht="15.75" customHeight="1" x14ac:dyDescent="0.35">
      <c r="A79" s="1"/>
    </row>
    <row r="80" spans="1:1" ht="15.75" customHeight="1" x14ac:dyDescent="0.35">
      <c r="A80" s="1"/>
    </row>
    <row r="81" spans="1:1" ht="15.75" customHeight="1" x14ac:dyDescent="0.35">
      <c r="A81" s="1"/>
    </row>
    <row r="82" spans="1:1" ht="15.75" customHeight="1" x14ac:dyDescent="0.35">
      <c r="A82" s="1"/>
    </row>
    <row r="83" spans="1:1" ht="15.75" customHeight="1" x14ac:dyDescent="0.35">
      <c r="A83" s="1"/>
    </row>
    <row r="84" spans="1:1" ht="15.75" customHeight="1" x14ac:dyDescent="0.35">
      <c r="A84" s="1"/>
    </row>
    <row r="85" spans="1:1" ht="15.75" customHeight="1" x14ac:dyDescent="0.35">
      <c r="A85" s="1"/>
    </row>
    <row r="86" spans="1:1" ht="15.75" customHeight="1" x14ac:dyDescent="0.35">
      <c r="A86" s="1"/>
    </row>
    <row r="87" spans="1:1" ht="15.75" customHeight="1" x14ac:dyDescent="0.35">
      <c r="A87" s="1"/>
    </row>
    <row r="88" spans="1:1" ht="15.75" customHeight="1" x14ac:dyDescent="0.35">
      <c r="A88" s="1"/>
    </row>
    <row r="89" spans="1:1" ht="15.75" customHeight="1" x14ac:dyDescent="0.35">
      <c r="A89" s="1"/>
    </row>
    <row r="90" spans="1:1" ht="15.75" customHeight="1" x14ac:dyDescent="0.35">
      <c r="A90" s="1"/>
    </row>
    <row r="91" spans="1:1" ht="15.75" customHeight="1" x14ac:dyDescent="0.35">
      <c r="A91" s="1"/>
    </row>
    <row r="92" spans="1:1" ht="15.75" customHeight="1" x14ac:dyDescent="0.35">
      <c r="A92" s="1"/>
    </row>
    <row r="93" spans="1:1" ht="15.75" customHeight="1" x14ac:dyDescent="0.35">
      <c r="A93" s="1"/>
    </row>
    <row r="94" spans="1:1" ht="15.75" customHeight="1" x14ac:dyDescent="0.35">
      <c r="A94" s="1"/>
    </row>
    <row r="95" spans="1:1" ht="15.75" customHeight="1" x14ac:dyDescent="0.35">
      <c r="A95" s="1"/>
    </row>
    <row r="96" spans="1:1" ht="15.75" customHeight="1" x14ac:dyDescent="0.35">
      <c r="A96" s="1"/>
    </row>
    <row r="97" spans="1:1" ht="15.75" customHeight="1" x14ac:dyDescent="0.35">
      <c r="A97" s="1"/>
    </row>
    <row r="98" spans="1:1" ht="15.75" customHeight="1" x14ac:dyDescent="0.35">
      <c r="A98" s="1"/>
    </row>
    <row r="99" spans="1:1" ht="15.75" customHeight="1" x14ac:dyDescent="0.35">
      <c r="A99" s="1"/>
    </row>
    <row r="100" spans="1:1" ht="15.75" customHeight="1" x14ac:dyDescent="0.35">
      <c r="A100" s="1"/>
    </row>
    <row r="101" spans="1:1" ht="15.75" customHeight="1" x14ac:dyDescent="0.35">
      <c r="A101" s="1"/>
    </row>
    <row r="102" spans="1:1" ht="15.75" customHeight="1" x14ac:dyDescent="0.35">
      <c r="A102" s="1"/>
    </row>
    <row r="103" spans="1:1" ht="15.75" customHeight="1" x14ac:dyDescent="0.35">
      <c r="A103" s="1"/>
    </row>
    <row r="104" spans="1:1" ht="15.75" customHeight="1" x14ac:dyDescent="0.35">
      <c r="A104" s="1"/>
    </row>
    <row r="105" spans="1:1" ht="15.75" customHeight="1" x14ac:dyDescent="0.35">
      <c r="A105" s="1"/>
    </row>
    <row r="106" spans="1:1" ht="15.75" customHeight="1" x14ac:dyDescent="0.35">
      <c r="A106" s="1"/>
    </row>
    <row r="107" spans="1:1" ht="15.75" customHeight="1" x14ac:dyDescent="0.35">
      <c r="A107" s="1"/>
    </row>
    <row r="108" spans="1:1" ht="15.75" customHeight="1" x14ac:dyDescent="0.35">
      <c r="A108" s="1"/>
    </row>
    <row r="109" spans="1:1" ht="15.75" customHeight="1" x14ac:dyDescent="0.35">
      <c r="A109" s="1"/>
    </row>
    <row r="110" spans="1:1" ht="15.75" customHeight="1" x14ac:dyDescent="0.35">
      <c r="A110" s="1"/>
    </row>
    <row r="111" spans="1:1" ht="15.75" customHeight="1" x14ac:dyDescent="0.35">
      <c r="A111" s="1"/>
    </row>
    <row r="112" spans="1:1" ht="15.75" customHeight="1" x14ac:dyDescent="0.35">
      <c r="A112" s="1"/>
    </row>
    <row r="113" spans="1:1" ht="15.75" customHeight="1" x14ac:dyDescent="0.35">
      <c r="A113" s="1"/>
    </row>
    <row r="114" spans="1:1" ht="15.75" customHeight="1" x14ac:dyDescent="0.35">
      <c r="A114" s="1"/>
    </row>
    <row r="115" spans="1:1" ht="15.75" customHeight="1" x14ac:dyDescent="0.35">
      <c r="A115" s="1"/>
    </row>
    <row r="116" spans="1:1" ht="15.75" customHeight="1" x14ac:dyDescent="0.35">
      <c r="A116" s="1"/>
    </row>
    <row r="117" spans="1:1" ht="15.75" customHeight="1" x14ac:dyDescent="0.35">
      <c r="A117" s="1"/>
    </row>
    <row r="118" spans="1:1" ht="15.75" customHeight="1" x14ac:dyDescent="0.35">
      <c r="A118" s="1"/>
    </row>
    <row r="119" spans="1:1" ht="15.75" customHeight="1" x14ac:dyDescent="0.35">
      <c r="A119" s="1"/>
    </row>
    <row r="120" spans="1:1" ht="15.75" customHeight="1" x14ac:dyDescent="0.35">
      <c r="A120" s="1"/>
    </row>
    <row r="121" spans="1:1" ht="15.75" customHeight="1" x14ac:dyDescent="0.35">
      <c r="A121" s="1"/>
    </row>
    <row r="122" spans="1:1" ht="15.75" customHeight="1" x14ac:dyDescent="0.35">
      <c r="A122" s="1"/>
    </row>
    <row r="123" spans="1:1" ht="15.75" customHeight="1" x14ac:dyDescent="0.35">
      <c r="A123" s="1"/>
    </row>
    <row r="124" spans="1:1" ht="15.75" customHeight="1" x14ac:dyDescent="0.35">
      <c r="A124" s="1"/>
    </row>
    <row r="125" spans="1:1" ht="15.75" customHeight="1" x14ac:dyDescent="0.35">
      <c r="A125" s="1"/>
    </row>
    <row r="126" spans="1:1" ht="15.75" customHeight="1" x14ac:dyDescent="0.35">
      <c r="A126" s="1"/>
    </row>
    <row r="127" spans="1:1" ht="15.75" customHeight="1" x14ac:dyDescent="0.35">
      <c r="A127" s="1"/>
    </row>
    <row r="128" spans="1:1" ht="15.75" customHeight="1" x14ac:dyDescent="0.35">
      <c r="A128" s="1"/>
    </row>
    <row r="129" spans="1:1" ht="15.75" customHeight="1" x14ac:dyDescent="0.35">
      <c r="A129" s="1"/>
    </row>
    <row r="130" spans="1:1" ht="15.75" customHeight="1" x14ac:dyDescent="0.35">
      <c r="A130" s="1"/>
    </row>
    <row r="131" spans="1:1" ht="15.75" customHeight="1" x14ac:dyDescent="0.35">
      <c r="A131" s="1"/>
    </row>
    <row r="132" spans="1:1" ht="15.75" customHeight="1" x14ac:dyDescent="0.35">
      <c r="A132" s="1"/>
    </row>
    <row r="133" spans="1:1" ht="15.75" customHeight="1" x14ac:dyDescent="0.35">
      <c r="A133" s="1"/>
    </row>
    <row r="134" spans="1:1" ht="15.75" customHeight="1" x14ac:dyDescent="0.35">
      <c r="A134" s="1"/>
    </row>
    <row r="135" spans="1:1" ht="15.75" customHeight="1" x14ac:dyDescent="0.35">
      <c r="A135" s="1"/>
    </row>
    <row r="136" spans="1:1" ht="15.75" customHeight="1" x14ac:dyDescent="0.35">
      <c r="A136" s="1"/>
    </row>
    <row r="137" spans="1:1" ht="15.75" customHeight="1" x14ac:dyDescent="0.35">
      <c r="A137" s="1"/>
    </row>
    <row r="138" spans="1:1" ht="15.75" customHeight="1" x14ac:dyDescent="0.35">
      <c r="A138" s="1"/>
    </row>
    <row r="139" spans="1:1" ht="15.75" customHeight="1" x14ac:dyDescent="0.35">
      <c r="A139" s="1"/>
    </row>
    <row r="140" spans="1:1" ht="15.75" customHeight="1" x14ac:dyDescent="0.35">
      <c r="A140" s="1"/>
    </row>
    <row r="141" spans="1:1" ht="15.75" customHeight="1" x14ac:dyDescent="0.35">
      <c r="A141" s="1"/>
    </row>
    <row r="142" spans="1:1" ht="15.75" customHeight="1" x14ac:dyDescent="0.35">
      <c r="A142" s="1"/>
    </row>
    <row r="143" spans="1:1" ht="15.75" customHeight="1" x14ac:dyDescent="0.35">
      <c r="A143" s="1"/>
    </row>
    <row r="144" spans="1:1" ht="15.75" customHeight="1" x14ac:dyDescent="0.35">
      <c r="A144" s="1"/>
    </row>
    <row r="145" spans="1:1" ht="15.75" customHeight="1" x14ac:dyDescent="0.35">
      <c r="A145" s="1"/>
    </row>
    <row r="146" spans="1:1" ht="15.75" customHeight="1" x14ac:dyDescent="0.35">
      <c r="A146" s="1"/>
    </row>
    <row r="147" spans="1:1" ht="15.75" customHeight="1" x14ac:dyDescent="0.35">
      <c r="A147" s="1"/>
    </row>
    <row r="148" spans="1:1" ht="15.75" customHeight="1" x14ac:dyDescent="0.35">
      <c r="A148" s="1"/>
    </row>
    <row r="149" spans="1:1" ht="15.75" customHeight="1" x14ac:dyDescent="0.35">
      <c r="A149" s="1"/>
    </row>
    <row r="150" spans="1:1" ht="15.75" customHeight="1" x14ac:dyDescent="0.35">
      <c r="A150" s="1"/>
    </row>
    <row r="151" spans="1:1" ht="15.75" customHeight="1" x14ac:dyDescent="0.35">
      <c r="A151" s="1"/>
    </row>
    <row r="152" spans="1:1" ht="15.75" customHeight="1" x14ac:dyDescent="0.35">
      <c r="A152" s="1"/>
    </row>
    <row r="153" spans="1:1" ht="15.75" customHeight="1" x14ac:dyDescent="0.35">
      <c r="A153" s="1"/>
    </row>
    <row r="154" spans="1:1" ht="15.75" customHeight="1" x14ac:dyDescent="0.35">
      <c r="A154" s="1"/>
    </row>
    <row r="155" spans="1:1" ht="15.75" customHeight="1" x14ac:dyDescent="0.35">
      <c r="A155" s="1"/>
    </row>
    <row r="156" spans="1:1" ht="15.75" customHeight="1" x14ac:dyDescent="0.35">
      <c r="A156" s="1"/>
    </row>
    <row r="157" spans="1:1" ht="15.75" customHeight="1" x14ac:dyDescent="0.35">
      <c r="A157" s="1"/>
    </row>
    <row r="158" spans="1:1" ht="15.75" customHeight="1" x14ac:dyDescent="0.35">
      <c r="A158" s="1"/>
    </row>
    <row r="159" spans="1:1" ht="15.75" customHeight="1" x14ac:dyDescent="0.35">
      <c r="A159" s="1"/>
    </row>
    <row r="160" spans="1:1" ht="15.75" customHeight="1" x14ac:dyDescent="0.35">
      <c r="A160" s="1"/>
    </row>
    <row r="161" spans="1:1" ht="15.75" customHeight="1" x14ac:dyDescent="0.35">
      <c r="A161" s="1"/>
    </row>
    <row r="162" spans="1:1" ht="15.75" customHeight="1" x14ac:dyDescent="0.35">
      <c r="A162" s="1"/>
    </row>
    <row r="163" spans="1:1" ht="15.75" customHeight="1" x14ac:dyDescent="0.35">
      <c r="A163" s="1"/>
    </row>
    <row r="164" spans="1:1" ht="15.75" customHeight="1" x14ac:dyDescent="0.35">
      <c r="A164" s="1"/>
    </row>
    <row r="165" spans="1:1" ht="15.75" customHeight="1" x14ac:dyDescent="0.35">
      <c r="A165" s="1"/>
    </row>
    <row r="166" spans="1:1" ht="15.75" customHeight="1" x14ac:dyDescent="0.35">
      <c r="A166" s="1"/>
    </row>
    <row r="167" spans="1:1" ht="15.75" customHeight="1" x14ac:dyDescent="0.35">
      <c r="A167" s="1"/>
    </row>
    <row r="168" spans="1:1" ht="15.75" customHeight="1" x14ac:dyDescent="0.35">
      <c r="A168" s="1"/>
    </row>
    <row r="169" spans="1:1" ht="15.75" customHeight="1" x14ac:dyDescent="0.35">
      <c r="A169" s="1"/>
    </row>
    <row r="170" spans="1:1" ht="15.75" customHeight="1" x14ac:dyDescent="0.35">
      <c r="A170" s="1"/>
    </row>
    <row r="171" spans="1:1" ht="15.75" customHeight="1" x14ac:dyDescent="0.35">
      <c r="A171" s="1"/>
    </row>
    <row r="172" spans="1:1" ht="15.75" customHeight="1" x14ac:dyDescent="0.35">
      <c r="A172" s="1"/>
    </row>
    <row r="173" spans="1:1" ht="15.75" customHeight="1" x14ac:dyDescent="0.35">
      <c r="A173" s="1"/>
    </row>
    <row r="174" spans="1:1" ht="15.75" customHeight="1" x14ac:dyDescent="0.35">
      <c r="A174" s="1"/>
    </row>
    <row r="175" spans="1:1" ht="15.75" customHeight="1" x14ac:dyDescent="0.35">
      <c r="A175" s="1"/>
    </row>
    <row r="176" spans="1:1" ht="15.75" customHeight="1" x14ac:dyDescent="0.35">
      <c r="A176" s="1"/>
    </row>
    <row r="177" spans="1:1" ht="15.75" customHeight="1" x14ac:dyDescent="0.35">
      <c r="A177" s="1"/>
    </row>
    <row r="178" spans="1:1" ht="15.75" customHeight="1" x14ac:dyDescent="0.35">
      <c r="A178" s="1"/>
    </row>
    <row r="179" spans="1:1" ht="15.75" customHeight="1" x14ac:dyDescent="0.35">
      <c r="A179" s="1"/>
    </row>
    <row r="180" spans="1:1" ht="15.75" customHeight="1" x14ac:dyDescent="0.35">
      <c r="A180" s="1"/>
    </row>
    <row r="181" spans="1:1" ht="15.75" customHeight="1" x14ac:dyDescent="0.35">
      <c r="A181" s="1"/>
    </row>
    <row r="182" spans="1:1" ht="15.75" customHeight="1" x14ac:dyDescent="0.35">
      <c r="A182" s="1"/>
    </row>
    <row r="183" spans="1:1" ht="15.75" customHeight="1" x14ac:dyDescent="0.35">
      <c r="A183" s="1"/>
    </row>
    <row r="184" spans="1:1" ht="15.75" customHeight="1" x14ac:dyDescent="0.35">
      <c r="A184" s="1"/>
    </row>
    <row r="185" spans="1:1" ht="15.75" customHeight="1" x14ac:dyDescent="0.35">
      <c r="A185" s="1"/>
    </row>
    <row r="186" spans="1:1" ht="15.75" customHeight="1" x14ac:dyDescent="0.35">
      <c r="A186" s="1"/>
    </row>
    <row r="187" spans="1:1" ht="15.75" customHeight="1" x14ac:dyDescent="0.35">
      <c r="A187" s="1"/>
    </row>
    <row r="188" spans="1:1" ht="15.75" customHeight="1" x14ac:dyDescent="0.35">
      <c r="A188" s="1"/>
    </row>
    <row r="189" spans="1:1" ht="15.75" customHeight="1" x14ac:dyDescent="0.35">
      <c r="A189" s="1"/>
    </row>
    <row r="190" spans="1:1" ht="15.75" customHeight="1" x14ac:dyDescent="0.35">
      <c r="A190" s="1"/>
    </row>
    <row r="191" spans="1:1" ht="15.75" customHeight="1" x14ac:dyDescent="0.35">
      <c r="A191" s="1"/>
    </row>
    <row r="192" spans="1:1" ht="15.75" customHeight="1" x14ac:dyDescent="0.35">
      <c r="A192" s="1"/>
    </row>
    <row r="193" spans="1:1" ht="15.75" customHeight="1" x14ac:dyDescent="0.35">
      <c r="A193" s="1"/>
    </row>
    <row r="194" spans="1:1" ht="15.75" customHeight="1" x14ac:dyDescent="0.35">
      <c r="A194" s="1"/>
    </row>
    <row r="195" spans="1:1" ht="15.75" customHeight="1" x14ac:dyDescent="0.35">
      <c r="A195" s="1"/>
    </row>
    <row r="196" spans="1:1" ht="15.75" customHeight="1" x14ac:dyDescent="0.35">
      <c r="A196" s="1"/>
    </row>
    <row r="197" spans="1:1" ht="15.75" customHeight="1" x14ac:dyDescent="0.35">
      <c r="A197" s="1"/>
    </row>
    <row r="198" spans="1:1" ht="15.75" customHeight="1" x14ac:dyDescent="0.35">
      <c r="A198" s="1"/>
    </row>
    <row r="199" spans="1:1" ht="15.75" customHeight="1" x14ac:dyDescent="0.35">
      <c r="A199" s="1"/>
    </row>
    <row r="200" spans="1:1" ht="15.75" customHeight="1" x14ac:dyDescent="0.35">
      <c r="A200" s="1"/>
    </row>
    <row r="201" spans="1:1" ht="15.75" customHeight="1" x14ac:dyDescent="0.35">
      <c r="A201" s="1"/>
    </row>
    <row r="202" spans="1:1" ht="15.75" customHeight="1" x14ac:dyDescent="0.35">
      <c r="A202" s="1"/>
    </row>
    <row r="203" spans="1:1" ht="15.75" customHeight="1" x14ac:dyDescent="0.35">
      <c r="A203" s="1"/>
    </row>
    <row r="204" spans="1:1" ht="15.75" customHeight="1" x14ac:dyDescent="0.35">
      <c r="A204" s="1"/>
    </row>
    <row r="205" spans="1:1" ht="15.75" customHeight="1" x14ac:dyDescent="0.35">
      <c r="A205" s="1"/>
    </row>
    <row r="206" spans="1:1" ht="15.75" customHeight="1" x14ac:dyDescent="0.35">
      <c r="A206" s="1"/>
    </row>
    <row r="207" spans="1:1" ht="15.75" customHeight="1" x14ac:dyDescent="0.35">
      <c r="A207" s="1"/>
    </row>
    <row r="208" spans="1:1" ht="15.75" customHeight="1" x14ac:dyDescent="0.35">
      <c r="A208" s="1"/>
    </row>
    <row r="209" spans="1:1" ht="15.75" customHeight="1" x14ac:dyDescent="0.35">
      <c r="A209" s="1"/>
    </row>
    <row r="210" spans="1:1" ht="15.75" customHeight="1" x14ac:dyDescent="0.35">
      <c r="A210" s="1"/>
    </row>
    <row r="211" spans="1:1" ht="15.75" customHeight="1" x14ac:dyDescent="0.35">
      <c r="A211" s="1"/>
    </row>
    <row r="212" spans="1:1" ht="15.75" customHeight="1" x14ac:dyDescent="0.35">
      <c r="A212" s="1"/>
    </row>
    <row r="213" spans="1:1" ht="15.75" customHeight="1" x14ac:dyDescent="0.35">
      <c r="A213" s="1"/>
    </row>
    <row r="214" spans="1:1" ht="15.75" customHeight="1" x14ac:dyDescent="0.35">
      <c r="A214" s="1"/>
    </row>
    <row r="215" spans="1:1" ht="15.75" customHeight="1" x14ac:dyDescent="0.35">
      <c r="A215" s="1"/>
    </row>
    <row r="216" spans="1:1" ht="15.75" customHeight="1" x14ac:dyDescent="0.35">
      <c r="A216" s="1"/>
    </row>
    <row r="217" spans="1:1" ht="15.75" customHeight="1" x14ac:dyDescent="0.35">
      <c r="A217" s="1"/>
    </row>
    <row r="218" spans="1:1" ht="15.75" customHeight="1" x14ac:dyDescent="0.35">
      <c r="A218" s="1"/>
    </row>
    <row r="219" spans="1:1" ht="15.75" customHeight="1" x14ac:dyDescent="0.35">
      <c r="A219" s="1"/>
    </row>
    <row r="220" spans="1:1" ht="15.75" customHeight="1" x14ac:dyDescent="0.35">
      <c r="A220" s="1"/>
    </row>
    <row r="221" spans="1:1" ht="15.75" customHeight="1" x14ac:dyDescent="0.35">
      <c r="A221" s="1"/>
    </row>
    <row r="222" spans="1:1" ht="15.75" customHeight="1" x14ac:dyDescent="0.35">
      <c r="A222" s="1"/>
    </row>
    <row r="223" spans="1:1" ht="15.75" customHeight="1" x14ac:dyDescent="0.35">
      <c r="A223" s="1"/>
    </row>
    <row r="224" spans="1:1" ht="15.75" customHeight="1" x14ac:dyDescent="0.35">
      <c r="A224" s="1"/>
    </row>
    <row r="225" spans="1:1" ht="15.75" customHeight="1" x14ac:dyDescent="0.35">
      <c r="A225" s="1"/>
    </row>
    <row r="226" spans="1:1" ht="15.75" customHeight="1" x14ac:dyDescent="0.35">
      <c r="A226" s="1"/>
    </row>
    <row r="227" spans="1:1" ht="15.75" customHeight="1" x14ac:dyDescent="0.35">
      <c r="A227" s="1"/>
    </row>
    <row r="228" spans="1:1" ht="15.75" customHeight="1" x14ac:dyDescent="0.35">
      <c r="A228" s="1"/>
    </row>
    <row r="229" spans="1:1" ht="15.75" customHeight="1" x14ac:dyDescent="0.35">
      <c r="A229" s="1"/>
    </row>
    <row r="230" spans="1:1" ht="15.75" customHeight="1" x14ac:dyDescent="0.35">
      <c r="A230" s="1"/>
    </row>
    <row r="231" spans="1:1" ht="15.75" customHeight="1" x14ac:dyDescent="0.35">
      <c r="A231" s="1"/>
    </row>
    <row r="232" spans="1:1" ht="15.75" customHeight="1" x14ac:dyDescent="0.35">
      <c r="A232" s="1"/>
    </row>
    <row r="233" spans="1:1" ht="15.75" customHeight="1" x14ac:dyDescent="0.35">
      <c r="A233" s="1"/>
    </row>
    <row r="234" spans="1:1" ht="15.75" customHeight="1" x14ac:dyDescent="0.35">
      <c r="A234" s="1"/>
    </row>
    <row r="235" spans="1:1" ht="15.75" customHeight="1" x14ac:dyDescent="0.35">
      <c r="A235" s="1"/>
    </row>
    <row r="236" spans="1:1" ht="15.75" customHeight="1" x14ac:dyDescent="0.35">
      <c r="A236" s="1"/>
    </row>
    <row r="237" spans="1:1" ht="15.75" customHeight="1" x14ac:dyDescent="0.35">
      <c r="A237" s="1"/>
    </row>
    <row r="238" spans="1:1" ht="15.75" customHeight="1" x14ac:dyDescent="0.35">
      <c r="A238" s="1"/>
    </row>
    <row r="239" spans="1:1" ht="15.75" customHeight="1" x14ac:dyDescent="0.35">
      <c r="A239" s="1"/>
    </row>
    <row r="240" spans="1:1" ht="15.75" customHeight="1" x14ac:dyDescent="0.35">
      <c r="A240" s="1"/>
    </row>
    <row r="241" spans="1:1" ht="15.75" customHeight="1" x14ac:dyDescent="0.35">
      <c r="A241" s="1"/>
    </row>
    <row r="242" spans="1:1" ht="15.75" customHeight="1" x14ac:dyDescent="0.35">
      <c r="A242" s="1"/>
    </row>
    <row r="243" spans="1:1" ht="15.75" customHeight="1" x14ac:dyDescent="0.35">
      <c r="A243" s="1"/>
    </row>
    <row r="244" spans="1:1" ht="15.75" customHeight="1" x14ac:dyDescent="0.35">
      <c r="A244" s="1"/>
    </row>
    <row r="245" spans="1:1" ht="15.75" customHeight="1" x14ac:dyDescent="0.35">
      <c r="A245" s="1"/>
    </row>
    <row r="246" spans="1:1" ht="15.75" customHeight="1" x14ac:dyDescent="0.35">
      <c r="A246" s="1"/>
    </row>
    <row r="247" spans="1:1" ht="15.75" customHeight="1" x14ac:dyDescent="0.35">
      <c r="A247" s="1"/>
    </row>
    <row r="248" spans="1:1" ht="15.75" customHeight="1" x14ac:dyDescent="0.35">
      <c r="A248" s="1"/>
    </row>
    <row r="249" spans="1:1" ht="15.75" customHeight="1" x14ac:dyDescent="0.35">
      <c r="A249" s="1"/>
    </row>
    <row r="250" spans="1:1" ht="15.75" customHeight="1" x14ac:dyDescent="0.35">
      <c r="A250" s="1"/>
    </row>
    <row r="251" spans="1:1" ht="15.75" customHeight="1" x14ac:dyDescent="0.35">
      <c r="A251" s="1"/>
    </row>
    <row r="252" spans="1:1" ht="15.75" customHeight="1" x14ac:dyDescent="0.35">
      <c r="A252" s="1"/>
    </row>
    <row r="253" spans="1:1" ht="15.75" customHeight="1" x14ac:dyDescent="0.35">
      <c r="A253" s="1"/>
    </row>
    <row r="254" spans="1:1" ht="15.75" customHeight="1" x14ac:dyDescent="0.35">
      <c r="A254" s="1"/>
    </row>
    <row r="255" spans="1:1" ht="15.75" customHeight="1" x14ac:dyDescent="0.35">
      <c r="A255" s="1"/>
    </row>
    <row r="256" spans="1:1" ht="15.75" customHeight="1" x14ac:dyDescent="0.35">
      <c r="A256" s="1"/>
    </row>
    <row r="257" spans="1:1" ht="15.75" customHeight="1" x14ac:dyDescent="0.35">
      <c r="A257" s="1"/>
    </row>
    <row r="258" spans="1:1" ht="15.75" customHeight="1" x14ac:dyDescent="0.35">
      <c r="A258" s="1"/>
    </row>
    <row r="259" spans="1:1" ht="15.75" customHeight="1" x14ac:dyDescent="0.35">
      <c r="A259" s="1"/>
    </row>
    <row r="260" spans="1:1" ht="15.75" customHeight="1" x14ac:dyDescent="0.35">
      <c r="A260" s="1"/>
    </row>
    <row r="261" spans="1:1" ht="15.75" customHeight="1" x14ac:dyDescent="0.35">
      <c r="A261" s="1"/>
    </row>
  </sheetData>
  <mergeCells count="5">
    <mergeCell ref="B1:D1"/>
    <mergeCell ref="B2:D2"/>
    <mergeCell ref="B3:D3"/>
    <mergeCell ref="A5:B5"/>
    <mergeCell ref="A20:C20"/>
  </mergeCells>
  <pageMargins left="0.70866141732283472" right="0.70866141732283472" top="0.74803149606299213" bottom="0.74803149606299213" header="0" footer="0"/>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Z229"/>
  <sheetViews>
    <sheetView topLeftCell="A4" zoomScale="110" zoomScaleNormal="110" workbookViewId="0">
      <selection activeCell="B12" sqref="B12"/>
    </sheetView>
  </sheetViews>
  <sheetFormatPr defaultColWidth="14.453125" defaultRowHeight="15" customHeight="1" x14ac:dyDescent="0.35"/>
  <cols>
    <col min="1" max="1" width="7.26953125" customWidth="1"/>
    <col min="2" max="2" width="17.26953125" customWidth="1"/>
    <col min="3" max="3" width="55.26953125" customWidth="1"/>
    <col min="4" max="4" width="22.54296875" hidden="1" customWidth="1"/>
    <col min="5" max="5" width="16.26953125" customWidth="1"/>
    <col min="6" max="6" width="27.453125" customWidth="1"/>
    <col min="7" max="7" width="14.1796875" customWidth="1"/>
    <col min="8" max="9" width="17" hidden="1" customWidth="1"/>
    <col min="10" max="10" width="16.81640625" customWidth="1"/>
    <col min="11" max="11" width="17" customWidth="1"/>
    <col min="12" max="12" width="17" hidden="1" customWidth="1"/>
    <col min="13" max="13" width="14.7265625" customWidth="1"/>
    <col min="14" max="14" width="21" style="433" customWidth="1"/>
    <col min="15" max="15" width="13.7265625" customWidth="1"/>
    <col min="16" max="16" width="19.54296875" hidden="1" customWidth="1"/>
    <col min="17" max="17" width="14.453125" hidden="1" customWidth="1"/>
  </cols>
  <sheetData>
    <row r="1" spans="1:26" ht="14.5" x14ac:dyDescent="0.35">
      <c r="A1" s="1"/>
      <c r="B1" s="740" t="s">
        <v>1</v>
      </c>
      <c r="C1" s="741"/>
      <c r="D1" s="741"/>
      <c r="E1" s="741"/>
      <c r="F1" s="741"/>
      <c r="G1" s="741"/>
      <c r="H1" s="741"/>
      <c r="I1" s="741"/>
      <c r="J1" s="741"/>
      <c r="K1" s="741"/>
      <c r="L1" s="741"/>
      <c r="M1" s="741"/>
    </row>
    <row r="2" spans="1:26" ht="14.5" x14ac:dyDescent="0.35">
      <c r="A2" s="1"/>
      <c r="B2" s="742" t="s">
        <v>2</v>
      </c>
      <c r="C2" s="741"/>
      <c r="D2" s="741"/>
      <c r="E2" s="741"/>
      <c r="F2" s="741"/>
      <c r="G2" s="741"/>
      <c r="H2" s="741"/>
      <c r="I2" s="741"/>
      <c r="J2" s="741"/>
      <c r="K2" s="741"/>
      <c r="L2" s="741"/>
      <c r="M2" s="741"/>
    </row>
    <row r="3" spans="1:26" ht="14.5" x14ac:dyDescent="0.35">
      <c r="A3" s="1"/>
      <c r="B3" s="743" t="str">
        <f>GRC!B3</f>
        <v>TAHUN 2023</v>
      </c>
      <c r="C3" s="741"/>
      <c r="D3" s="741"/>
      <c r="E3" s="741"/>
      <c r="F3" s="741"/>
      <c r="G3" s="741"/>
      <c r="H3" s="741"/>
      <c r="I3" s="741"/>
      <c r="J3" s="741"/>
      <c r="K3" s="741"/>
      <c r="L3" s="741"/>
      <c r="M3" s="741"/>
    </row>
    <row r="4" spans="1:26" ht="14.5" x14ac:dyDescent="0.35">
      <c r="A4" s="1"/>
      <c r="B4" s="4"/>
      <c r="C4" s="4"/>
      <c r="D4" s="4"/>
      <c r="E4" s="4"/>
      <c r="F4" s="4"/>
      <c r="G4" s="4"/>
      <c r="H4" s="4"/>
      <c r="I4" s="4"/>
      <c r="J4" s="4"/>
      <c r="K4" s="4"/>
      <c r="L4" s="4"/>
      <c r="M4" s="4"/>
    </row>
    <row r="5" spans="1:26" ht="14.5" hidden="1" x14ac:dyDescent="0.35">
      <c r="A5" s="5" t="s">
        <v>4</v>
      </c>
      <c r="B5" s="6"/>
      <c r="C5" s="5" t="s">
        <v>4</v>
      </c>
      <c r="D5" s="5" t="s">
        <v>4</v>
      </c>
      <c r="E5" s="5" t="s">
        <v>4</v>
      </c>
      <c r="F5" s="5" t="s">
        <v>4</v>
      </c>
      <c r="G5" s="5" t="s">
        <v>4</v>
      </c>
      <c r="H5" s="5" t="s">
        <v>4</v>
      </c>
      <c r="I5" s="5" t="s">
        <v>4</v>
      </c>
      <c r="J5" s="7" t="s">
        <v>5</v>
      </c>
      <c r="K5" s="5" t="s">
        <v>4</v>
      </c>
      <c r="L5" s="5" t="s">
        <v>4</v>
      </c>
      <c r="M5" s="5" t="s">
        <v>4</v>
      </c>
      <c r="N5" s="8" t="s">
        <v>4</v>
      </c>
      <c r="O5" s="67" t="s">
        <v>5</v>
      </c>
      <c r="P5" s="45" t="s">
        <v>4</v>
      </c>
      <c r="Q5" s="67" t="s">
        <v>5</v>
      </c>
    </row>
    <row r="6" spans="1:26" s="335" customFormat="1" ht="40" customHeight="1" x14ac:dyDescent="0.35">
      <c r="A6" s="348" t="s">
        <v>6</v>
      </c>
      <c r="B6" s="348" t="s">
        <v>91</v>
      </c>
      <c r="C6" s="348" t="s">
        <v>8</v>
      </c>
      <c r="D6" s="348" t="s">
        <v>9</v>
      </c>
      <c r="E6" s="348" t="s">
        <v>10</v>
      </c>
      <c r="F6" s="348" t="s">
        <v>11</v>
      </c>
      <c r="G6" s="349" t="s">
        <v>12</v>
      </c>
      <c r="H6" s="350" t="s">
        <v>13</v>
      </c>
      <c r="I6" s="350" t="s">
        <v>14</v>
      </c>
      <c r="J6" s="351" t="s">
        <v>15</v>
      </c>
      <c r="K6" s="351" t="s">
        <v>16</v>
      </c>
      <c r="L6" s="351" t="s">
        <v>17</v>
      </c>
      <c r="M6" s="348" t="s">
        <v>18</v>
      </c>
      <c r="N6" s="351" t="s">
        <v>19</v>
      </c>
      <c r="O6" s="348" t="s">
        <v>92</v>
      </c>
      <c r="P6" s="11" t="s">
        <v>93</v>
      </c>
      <c r="Q6" s="9" t="s">
        <v>94</v>
      </c>
    </row>
    <row r="7" spans="1:26" s="335" customFormat="1" ht="30" customHeight="1" x14ac:dyDescent="0.35">
      <c r="A7" s="40">
        <v>1</v>
      </c>
      <c r="B7" s="46" t="s">
        <v>796</v>
      </c>
      <c r="C7" s="210" t="s">
        <v>797</v>
      </c>
      <c r="D7" s="46" t="s">
        <v>60</v>
      </c>
      <c r="E7" s="40" t="s">
        <v>108</v>
      </c>
      <c r="F7" s="255" t="s">
        <v>855</v>
      </c>
      <c r="G7" s="277">
        <v>200000000</v>
      </c>
      <c r="H7" s="352">
        <v>45200</v>
      </c>
      <c r="I7" s="352">
        <v>45291</v>
      </c>
      <c r="J7" s="16">
        <v>90</v>
      </c>
      <c r="K7" s="353" t="s">
        <v>798</v>
      </c>
      <c r="L7" s="354" t="s">
        <v>798</v>
      </c>
      <c r="M7" s="40" t="s">
        <v>98</v>
      </c>
      <c r="N7" s="389">
        <v>0.96209999999999996</v>
      </c>
      <c r="O7" s="52">
        <f t="shared" ref="O7:O11" si="0">N7*G7</f>
        <v>192420000</v>
      </c>
      <c r="P7" s="51">
        <v>0.99050000000000005</v>
      </c>
      <c r="Q7" s="53">
        <f t="shared" ref="Q7:Q11" si="1">P7*G7</f>
        <v>198100000</v>
      </c>
      <c r="R7" s="73"/>
      <c r="S7" s="73"/>
      <c r="T7" s="73"/>
      <c r="U7" s="73"/>
      <c r="V7" s="73"/>
      <c r="W7" s="73"/>
      <c r="X7" s="73"/>
      <c r="Y7" s="73"/>
      <c r="Z7" s="73"/>
    </row>
    <row r="8" spans="1:26" s="335" customFormat="1" ht="30" customHeight="1" x14ac:dyDescent="0.35">
      <c r="A8" s="40">
        <v>2</v>
      </c>
      <c r="B8" s="46" t="s">
        <v>799</v>
      </c>
      <c r="C8" s="355" t="s">
        <v>800</v>
      </c>
      <c r="D8" s="46" t="s">
        <v>60</v>
      </c>
      <c r="E8" s="40" t="s">
        <v>108</v>
      </c>
      <c r="F8" s="255" t="s">
        <v>855</v>
      </c>
      <c r="G8" s="277">
        <v>150000000</v>
      </c>
      <c r="H8" s="352">
        <v>45200</v>
      </c>
      <c r="I8" s="352">
        <v>45291</v>
      </c>
      <c r="J8" s="16">
        <v>90</v>
      </c>
      <c r="K8" s="353" t="s">
        <v>798</v>
      </c>
      <c r="L8" s="354" t="s">
        <v>798</v>
      </c>
      <c r="M8" s="40" t="s">
        <v>98</v>
      </c>
      <c r="N8" s="390">
        <v>0.92759999999999998</v>
      </c>
      <c r="O8" s="52">
        <f t="shared" si="0"/>
        <v>139140000</v>
      </c>
      <c r="P8" s="219">
        <v>0.98199999999999998</v>
      </c>
      <c r="Q8" s="53">
        <f t="shared" si="1"/>
        <v>147300000</v>
      </c>
      <c r="R8" s="73"/>
      <c r="S8" s="73"/>
      <c r="T8" s="73"/>
      <c r="U8" s="73"/>
      <c r="V8" s="73"/>
      <c r="W8" s="73"/>
      <c r="X8" s="73"/>
      <c r="Y8" s="73"/>
      <c r="Z8" s="73"/>
    </row>
    <row r="9" spans="1:26" s="335" customFormat="1" ht="30" customHeight="1" x14ac:dyDescent="0.35">
      <c r="A9" s="40">
        <v>3</v>
      </c>
      <c r="B9" s="46" t="s">
        <v>801</v>
      </c>
      <c r="C9" s="355" t="s">
        <v>802</v>
      </c>
      <c r="D9" s="46" t="s">
        <v>60</v>
      </c>
      <c r="E9" s="40" t="s">
        <v>108</v>
      </c>
      <c r="F9" s="255" t="s">
        <v>855</v>
      </c>
      <c r="G9" s="277">
        <v>175000000</v>
      </c>
      <c r="H9" s="352">
        <v>45017</v>
      </c>
      <c r="I9" s="352">
        <v>45107</v>
      </c>
      <c r="J9" s="16">
        <f t="shared" ref="J9:J10" si="2">I9-H9</f>
        <v>90</v>
      </c>
      <c r="K9" s="353" t="s">
        <v>803</v>
      </c>
      <c r="L9" s="354" t="s">
        <v>804</v>
      </c>
      <c r="M9" s="40" t="s">
        <v>98</v>
      </c>
      <c r="N9" s="390">
        <v>0.95730000000000004</v>
      </c>
      <c r="O9" s="52">
        <f t="shared" si="0"/>
        <v>167527500</v>
      </c>
      <c r="P9" s="219">
        <v>0.98929999999999996</v>
      </c>
      <c r="Q9" s="53">
        <f t="shared" si="1"/>
        <v>173127500</v>
      </c>
      <c r="R9" s="73"/>
      <c r="S9" s="73"/>
      <c r="T9" s="73"/>
      <c r="U9" s="73"/>
      <c r="V9" s="73"/>
      <c r="W9" s="73"/>
      <c r="X9" s="73"/>
      <c r="Y9" s="73"/>
      <c r="Z9" s="73"/>
    </row>
    <row r="10" spans="1:26" s="335" customFormat="1" ht="30" customHeight="1" x14ac:dyDescent="0.35">
      <c r="A10" s="40">
        <v>4</v>
      </c>
      <c r="B10" s="46" t="s">
        <v>805</v>
      </c>
      <c r="C10" s="355" t="s">
        <v>806</v>
      </c>
      <c r="D10" s="46" t="s">
        <v>60</v>
      </c>
      <c r="E10" s="40" t="s">
        <v>108</v>
      </c>
      <c r="F10" s="255" t="s">
        <v>855</v>
      </c>
      <c r="G10" s="277">
        <v>150000000</v>
      </c>
      <c r="H10" s="352">
        <v>44941</v>
      </c>
      <c r="I10" s="352">
        <v>45031</v>
      </c>
      <c r="J10" s="16">
        <f t="shared" si="2"/>
        <v>90</v>
      </c>
      <c r="K10" s="353" t="s">
        <v>807</v>
      </c>
      <c r="L10" s="354" t="s">
        <v>807</v>
      </c>
      <c r="M10" s="40" t="s">
        <v>98</v>
      </c>
      <c r="N10" s="390">
        <v>0.97009999999999996</v>
      </c>
      <c r="O10" s="52">
        <f t="shared" si="0"/>
        <v>145515000</v>
      </c>
      <c r="P10" s="219">
        <v>0.98019999999999996</v>
      </c>
      <c r="Q10" s="53">
        <f t="shared" si="1"/>
        <v>147030000</v>
      </c>
      <c r="R10" s="73"/>
      <c r="S10" s="73"/>
      <c r="T10" s="73"/>
      <c r="U10" s="73"/>
      <c r="V10" s="73"/>
      <c r="W10" s="73"/>
      <c r="X10" s="73"/>
      <c r="Y10" s="73"/>
      <c r="Z10" s="73"/>
    </row>
    <row r="11" spans="1:26" s="335" customFormat="1" ht="30" customHeight="1" x14ac:dyDescent="0.35">
      <c r="A11" s="40">
        <v>5</v>
      </c>
      <c r="B11" s="46" t="s">
        <v>808</v>
      </c>
      <c r="C11" s="355" t="s">
        <v>809</v>
      </c>
      <c r="D11" s="46" t="s">
        <v>60</v>
      </c>
      <c r="E11" s="40" t="s">
        <v>108</v>
      </c>
      <c r="F11" s="255" t="s">
        <v>855</v>
      </c>
      <c r="G11" s="277">
        <v>100000000</v>
      </c>
      <c r="H11" s="352">
        <v>45200</v>
      </c>
      <c r="I11" s="352">
        <v>45291</v>
      </c>
      <c r="J11" s="16">
        <v>90</v>
      </c>
      <c r="K11" s="353" t="s">
        <v>798</v>
      </c>
      <c r="L11" s="354" t="s">
        <v>798</v>
      </c>
      <c r="M11" s="40" t="s">
        <v>98</v>
      </c>
      <c r="N11" s="390">
        <v>0.9234</v>
      </c>
      <c r="O11" s="52">
        <f t="shared" si="0"/>
        <v>92340000</v>
      </c>
      <c r="P11" s="219">
        <v>0.98080000000000001</v>
      </c>
      <c r="Q11" s="53">
        <f t="shared" si="1"/>
        <v>98080000</v>
      </c>
      <c r="R11" s="73"/>
      <c r="S11" s="73"/>
      <c r="T11" s="73"/>
      <c r="U11" s="73"/>
      <c r="V11" s="73"/>
      <c r="W11" s="73"/>
      <c r="X11" s="73"/>
      <c r="Y11" s="73"/>
      <c r="Z11" s="73"/>
    </row>
    <row r="12" spans="1:26" s="335" customFormat="1" ht="30" customHeight="1" x14ac:dyDescent="0.35">
      <c r="A12" s="794" t="s">
        <v>114</v>
      </c>
      <c r="B12" s="795"/>
      <c r="C12" s="795"/>
      <c r="D12" s="795"/>
      <c r="E12" s="795"/>
      <c r="F12" s="796"/>
      <c r="G12" s="337">
        <f>SUM(G6:G11)</f>
        <v>775000000</v>
      </c>
      <c r="H12" s="279"/>
      <c r="I12" s="279"/>
      <c r="J12" s="344"/>
      <c r="K12" s="345"/>
      <c r="L12" s="345"/>
      <c r="M12" s="40"/>
      <c r="N12" s="389">
        <f>O12/G12</f>
        <v>0.95089354838709672</v>
      </c>
      <c r="O12" s="337">
        <f>SUM(O7:O11)</f>
        <v>736942500</v>
      </c>
      <c r="P12" s="346"/>
      <c r="Q12" s="347"/>
      <c r="R12" s="73"/>
      <c r="S12" s="73"/>
      <c r="T12" s="73"/>
      <c r="U12" s="73"/>
      <c r="V12" s="73"/>
      <c r="W12" s="73"/>
      <c r="X12" s="73"/>
      <c r="Y12" s="73"/>
      <c r="Z12" s="73"/>
    </row>
    <row r="13" spans="1:26" ht="14.5" hidden="1" x14ac:dyDescent="0.35">
      <c r="A13" s="12"/>
      <c r="B13" s="13"/>
      <c r="C13" s="13"/>
      <c r="D13" s="13"/>
      <c r="E13" s="40"/>
      <c r="F13" s="40"/>
      <c r="G13" s="14"/>
      <c r="H13" s="15"/>
      <c r="I13" s="15"/>
      <c r="J13" s="16"/>
      <c r="K13" s="17"/>
      <c r="L13" s="17"/>
      <c r="M13" s="13"/>
      <c r="N13" s="76"/>
      <c r="O13" s="13"/>
      <c r="P13" s="13"/>
      <c r="Q13" s="13"/>
    </row>
    <row r="14" spans="1:26" ht="14.5" hidden="1" x14ac:dyDescent="0.35">
      <c r="A14" s="12"/>
      <c r="B14" s="13"/>
      <c r="C14" s="13"/>
      <c r="D14" s="13"/>
      <c r="E14" s="40"/>
      <c r="F14" s="40"/>
      <c r="G14" s="14"/>
      <c r="H14" s="15"/>
      <c r="I14" s="15"/>
      <c r="J14" s="16"/>
      <c r="K14" s="17"/>
      <c r="L14" s="17"/>
      <c r="M14" s="13"/>
      <c r="N14" s="76"/>
      <c r="O14" s="13"/>
      <c r="P14" s="13"/>
      <c r="Q14" s="13"/>
    </row>
    <row r="15" spans="1:26" ht="14.5" x14ac:dyDescent="0.35">
      <c r="A15" s="1"/>
      <c r="G15" s="232">
        <f>SUM(G7:G11)</f>
        <v>775000000</v>
      </c>
      <c r="H15" s="19"/>
      <c r="I15" s="19"/>
      <c r="J15" s="20"/>
      <c r="O15" s="280">
        <f>SUM(O7:O11)</f>
        <v>736942500</v>
      </c>
      <c r="Q15" s="280">
        <f>SUM(Q7:Q14)</f>
        <v>763637500</v>
      </c>
    </row>
    <row r="16" spans="1:26" ht="21" x14ac:dyDescent="0.5">
      <c r="A16" s="1"/>
      <c r="B16" s="21" t="s">
        <v>30</v>
      </c>
      <c r="H16" s="19"/>
      <c r="I16" s="19"/>
      <c r="J16" s="20"/>
    </row>
    <row r="17" spans="1:10" ht="15.5" x14ac:dyDescent="0.35">
      <c r="A17" s="1"/>
      <c r="B17" s="22" t="s">
        <v>31</v>
      </c>
      <c r="C17" s="6" t="s">
        <v>810</v>
      </c>
      <c r="H17" s="19"/>
      <c r="I17" s="19"/>
      <c r="J17" s="20"/>
    </row>
    <row r="18" spans="1:10" ht="15.5" x14ac:dyDescent="0.35">
      <c r="A18" s="1"/>
      <c r="B18" s="23" t="s">
        <v>32</v>
      </c>
      <c r="H18" s="19"/>
      <c r="I18" s="19"/>
      <c r="J18" s="20"/>
    </row>
    <row r="19" spans="1:10" ht="15.75" customHeight="1" x14ac:dyDescent="0.35">
      <c r="A19" s="1"/>
      <c r="B19" s="23" t="s">
        <v>33</v>
      </c>
      <c r="H19" s="19"/>
      <c r="I19" s="19"/>
      <c r="J19" s="20"/>
    </row>
    <row r="20" spans="1:10" ht="15.75" customHeight="1" x14ac:dyDescent="0.35">
      <c r="A20" s="1"/>
      <c r="B20" s="23" t="s">
        <v>34</v>
      </c>
      <c r="H20" s="19"/>
      <c r="I20" s="19"/>
      <c r="J20" s="20"/>
    </row>
    <row r="21" spans="1:10" ht="15.75" customHeight="1" x14ac:dyDescent="0.35">
      <c r="A21" s="1"/>
      <c r="B21" s="23" t="s">
        <v>35</v>
      </c>
      <c r="H21" s="19"/>
      <c r="I21" s="19"/>
      <c r="J21" s="20"/>
    </row>
    <row r="22" spans="1:10" ht="15.75" customHeight="1" x14ac:dyDescent="0.35">
      <c r="A22" s="1"/>
      <c r="B22" s="23" t="s">
        <v>36</v>
      </c>
      <c r="H22" s="19"/>
      <c r="I22" s="19"/>
      <c r="J22" s="20"/>
    </row>
    <row r="23" spans="1:10" ht="15.75" customHeight="1" x14ac:dyDescent="0.35">
      <c r="A23" s="1"/>
      <c r="B23" s="23" t="s">
        <v>37</v>
      </c>
      <c r="H23" s="19"/>
      <c r="I23" s="19"/>
      <c r="J23" s="20"/>
    </row>
    <row r="24" spans="1:10" ht="15.75" customHeight="1" x14ac:dyDescent="0.35">
      <c r="A24" s="1"/>
      <c r="B24" s="23" t="s">
        <v>38</v>
      </c>
      <c r="H24" s="19"/>
      <c r="I24" s="19"/>
      <c r="J24" s="20"/>
    </row>
    <row r="25" spans="1:10" ht="15.75" customHeight="1" x14ac:dyDescent="0.35">
      <c r="A25" s="1"/>
      <c r="B25" s="23" t="s">
        <v>39</v>
      </c>
      <c r="H25" s="19"/>
      <c r="I25" s="19"/>
      <c r="J25" s="20"/>
    </row>
    <row r="26" spans="1:10" ht="15.75" customHeight="1" x14ac:dyDescent="0.35">
      <c r="A26" s="1"/>
      <c r="B26" s="23" t="s">
        <v>40</v>
      </c>
      <c r="H26" s="19"/>
      <c r="I26" s="19"/>
      <c r="J26" s="20"/>
    </row>
    <row r="27" spans="1:10" ht="15.75" customHeight="1" x14ac:dyDescent="0.35">
      <c r="A27" s="1"/>
      <c r="H27" s="19"/>
      <c r="I27" s="19"/>
      <c r="J27" s="20"/>
    </row>
    <row r="28" spans="1:10" ht="15.75" customHeight="1" x14ac:dyDescent="0.5">
      <c r="A28" s="1"/>
      <c r="B28" s="21" t="s">
        <v>41</v>
      </c>
      <c r="H28" s="19"/>
      <c r="I28" s="19"/>
      <c r="J28" s="20"/>
    </row>
    <row r="29" spans="1:10" ht="15.75" customHeight="1" x14ac:dyDescent="0.5">
      <c r="A29" s="1"/>
      <c r="B29" s="98" t="s">
        <v>42</v>
      </c>
      <c r="H29" s="19"/>
      <c r="I29" s="19"/>
      <c r="J29" s="20"/>
    </row>
    <row r="30" spans="1:10" ht="15.75" customHeight="1" x14ac:dyDescent="0.35">
      <c r="A30" s="1"/>
      <c r="H30" s="19"/>
      <c r="I30" s="19"/>
      <c r="J30" s="20"/>
    </row>
    <row r="31" spans="1:10" ht="15.75" customHeight="1" x14ac:dyDescent="0.35">
      <c r="A31" s="1"/>
      <c r="H31" s="19"/>
      <c r="I31" s="19"/>
      <c r="J31" s="20"/>
    </row>
    <row r="32" spans="1:10" ht="15.75" customHeight="1" x14ac:dyDescent="0.35">
      <c r="A32" s="1"/>
      <c r="H32" s="19"/>
      <c r="I32" s="19"/>
      <c r="J32" s="20"/>
    </row>
    <row r="33" spans="1:10" ht="15.75" customHeight="1" x14ac:dyDescent="0.35">
      <c r="A33" s="1"/>
      <c r="H33" s="19"/>
      <c r="I33" s="19"/>
      <c r="J33" s="20"/>
    </row>
    <row r="34" spans="1:10" ht="15.75" customHeight="1" x14ac:dyDescent="0.35">
      <c r="A34" s="1"/>
      <c r="H34" s="19"/>
      <c r="I34" s="19"/>
      <c r="J34" s="20"/>
    </row>
    <row r="35" spans="1:10" ht="15.75" customHeight="1" x14ac:dyDescent="0.35">
      <c r="A35" s="1"/>
      <c r="H35" s="19"/>
      <c r="I35" s="19"/>
      <c r="J35" s="20"/>
    </row>
    <row r="36" spans="1:10" ht="15.75" customHeight="1" thickBot="1" x14ac:dyDescent="0.4">
      <c r="A36" s="1"/>
      <c r="C36" s="208"/>
      <c r="D36" s="208"/>
      <c r="H36" s="19"/>
      <c r="I36" s="19"/>
      <c r="J36" s="20"/>
    </row>
    <row r="37" spans="1:10" ht="15.75" customHeight="1" x14ac:dyDescent="0.35">
      <c r="A37" s="1"/>
      <c r="H37" s="19"/>
      <c r="I37" s="19"/>
      <c r="J37" s="20"/>
    </row>
    <row r="38" spans="1:10" ht="15.75" customHeight="1" x14ac:dyDescent="0.35">
      <c r="A38" s="1"/>
      <c r="H38" s="19"/>
      <c r="I38" s="19"/>
      <c r="J38" s="20"/>
    </row>
    <row r="39" spans="1:10" ht="15.75" customHeight="1" x14ac:dyDescent="0.35">
      <c r="A39" s="1"/>
      <c r="H39" s="19"/>
      <c r="I39" s="19"/>
      <c r="J39" s="20"/>
    </row>
    <row r="40" spans="1:10" ht="15.75" customHeight="1" x14ac:dyDescent="0.35">
      <c r="A40" s="1"/>
      <c r="H40" s="19"/>
      <c r="I40" s="19"/>
      <c r="J40" s="20"/>
    </row>
    <row r="41" spans="1:10" ht="15.75" customHeight="1" x14ac:dyDescent="0.35">
      <c r="A41" s="1"/>
      <c r="H41" s="19"/>
      <c r="I41" s="19"/>
      <c r="J41" s="20"/>
    </row>
    <row r="42" spans="1:10" ht="15.75" customHeight="1" x14ac:dyDescent="0.35">
      <c r="A42" s="1"/>
      <c r="H42" s="19"/>
      <c r="I42" s="19"/>
      <c r="J42" s="20"/>
    </row>
    <row r="43" spans="1:10" ht="15.75" customHeight="1" x14ac:dyDescent="0.35">
      <c r="A43" s="1"/>
      <c r="H43" s="19"/>
      <c r="I43" s="19"/>
      <c r="J43" s="20"/>
    </row>
    <row r="44" spans="1:10" ht="15.75" customHeight="1" x14ac:dyDescent="0.35">
      <c r="A44" s="1"/>
      <c r="H44" s="19"/>
      <c r="I44" s="19"/>
      <c r="J44" s="20"/>
    </row>
    <row r="45" spans="1:10" ht="15.75" customHeight="1" x14ac:dyDescent="0.35">
      <c r="A45" s="1"/>
      <c r="H45" s="19"/>
      <c r="I45" s="19"/>
      <c r="J45" s="20"/>
    </row>
    <row r="46" spans="1:10" ht="15.75" customHeight="1" x14ac:dyDescent="0.35">
      <c r="A46" s="1"/>
      <c r="H46" s="19"/>
      <c r="I46" s="19"/>
      <c r="J46" s="20"/>
    </row>
    <row r="47" spans="1:10" ht="15.75" customHeight="1" x14ac:dyDescent="0.35">
      <c r="A47" s="1"/>
      <c r="H47" s="19"/>
      <c r="I47" s="19"/>
      <c r="J47" s="20"/>
    </row>
    <row r="48" spans="1:10" ht="15.75" customHeight="1" x14ac:dyDescent="0.35">
      <c r="A48" s="1"/>
      <c r="H48" s="19"/>
      <c r="I48" s="19"/>
      <c r="J48" s="20"/>
    </row>
    <row r="49" spans="1:10" ht="15.75" customHeight="1" x14ac:dyDescent="0.35">
      <c r="A49" s="1"/>
      <c r="H49" s="19"/>
      <c r="I49" s="19"/>
      <c r="J49" s="20"/>
    </row>
    <row r="50" spans="1:10" ht="15.75" customHeight="1" x14ac:dyDescent="0.35">
      <c r="A50" s="1"/>
      <c r="H50" s="19"/>
      <c r="I50" s="19"/>
      <c r="J50" s="20"/>
    </row>
    <row r="51" spans="1:10" ht="15.75" customHeight="1" x14ac:dyDescent="0.35">
      <c r="A51" s="1"/>
      <c r="H51" s="19"/>
      <c r="I51" s="19"/>
      <c r="J51" s="20"/>
    </row>
    <row r="52" spans="1:10" ht="15.75" customHeight="1" x14ac:dyDescent="0.35">
      <c r="A52" s="1"/>
      <c r="H52" s="19"/>
      <c r="I52" s="19"/>
      <c r="J52" s="20"/>
    </row>
    <row r="53" spans="1:10" ht="15.75" customHeight="1" x14ac:dyDescent="0.35">
      <c r="A53" s="1"/>
      <c r="H53" s="19"/>
      <c r="I53" s="19"/>
      <c r="J53" s="20"/>
    </row>
    <row r="54" spans="1:10" ht="15.75" customHeight="1" x14ac:dyDescent="0.35">
      <c r="A54" s="1"/>
      <c r="H54" s="19"/>
      <c r="I54" s="19"/>
      <c r="J54" s="20"/>
    </row>
    <row r="55" spans="1:10" ht="15.75" customHeight="1" x14ac:dyDescent="0.35">
      <c r="A55" s="1"/>
      <c r="H55" s="19"/>
      <c r="I55" s="19"/>
      <c r="J55" s="20"/>
    </row>
    <row r="56" spans="1:10" ht="15.75" customHeight="1" x14ac:dyDescent="0.35">
      <c r="A56" s="1"/>
      <c r="H56" s="19"/>
      <c r="I56" s="19"/>
      <c r="J56" s="20"/>
    </row>
    <row r="57" spans="1:10" ht="15.75" customHeight="1" x14ac:dyDescent="0.35">
      <c r="A57" s="1"/>
      <c r="H57" s="19"/>
      <c r="I57" s="19"/>
      <c r="J57" s="20"/>
    </row>
    <row r="58" spans="1:10" ht="15.75" customHeight="1" x14ac:dyDescent="0.35">
      <c r="A58" s="1"/>
      <c r="H58" s="19"/>
      <c r="I58" s="19"/>
      <c r="J58" s="20"/>
    </row>
    <row r="59" spans="1:10" ht="15.75" customHeight="1" x14ac:dyDescent="0.35">
      <c r="A59" s="1"/>
      <c r="H59" s="19"/>
      <c r="I59" s="19"/>
      <c r="J59" s="20"/>
    </row>
    <row r="60" spans="1:10" ht="15.75" customHeight="1" x14ac:dyDescent="0.35">
      <c r="A60" s="1"/>
      <c r="H60" s="19"/>
      <c r="I60" s="19"/>
      <c r="J60" s="20"/>
    </row>
    <row r="61" spans="1:10" ht="15.75" customHeight="1" x14ac:dyDescent="0.35">
      <c r="A61" s="1"/>
      <c r="H61" s="19"/>
      <c r="I61" s="19"/>
      <c r="J61" s="20"/>
    </row>
    <row r="62" spans="1:10" ht="15.75" customHeight="1" x14ac:dyDescent="0.35">
      <c r="A62" s="1"/>
      <c r="H62" s="19"/>
      <c r="I62" s="19"/>
      <c r="J62" s="20"/>
    </row>
    <row r="63" spans="1:10" ht="15.75" customHeight="1" x14ac:dyDescent="0.35">
      <c r="A63" s="1"/>
      <c r="H63" s="19"/>
      <c r="I63" s="19"/>
      <c r="J63" s="20"/>
    </row>
    <row r="64" spans="1:10" ht="15.75" customHeight="1" x14ac:dyDescent="0.35">
      <c r="A64" s="1"/>
      <c r="H64" s="19"/>
      <c r="I64" s="19"/>
      <c r="J64" s="20"/>
    </row>
    <row r="65" spans="1:10" ht="15.75" customHeight="1" x14ac:dyDescent="0.35">
      <c r="A65" s="1"/>
      <c r="H65" s="19"/>
      <c r="I65" s="19"/>
      <c r="J65" s="20"/>
    </row>
    <row r="66" spans="1:10" ht="15.75" customHeight="1" x14ac:dyDescent="0.35">
      <c r="A66" s="1"/>
      <c r="H66" s="19"/>
      <c r="I66" s="19"/>
      <c r="J66" s="20"/>
    </row>
    <row r="67" spans="1:10" ht="15.75" customHeight="1" x14ac:dyDescent="0.35">
      <c r="A67" s="1"/>
      <c r="H67" s="19"/>
      <c r="I67" s="19"/>
      <c r="J67" s="20"/>
    </row>
    <row r="68" spans="1:10" ht="15.75" customHeight="1" x14ac:dyDescent="0.35">
      <c r="A68" s="1"/>
      <c r="H68" s="19"/>
      <c r="I68" s="19"/>
      <c r="J68" s="20"/>
    </row>
    <row r="69" spans="1:10" ht="15.75" customHeight="1" x14ac:dyDescent="0.35">
      <c r="A69" s="1"/>
      <c r="H69" s="19"/>
      <c r="I69" s="19"/>
      <c r="J69" s="20"/>
    </row>
    <row r="70" spans="1:10" ht="15.75" customHeight="1" x14ac:dyDescent="0.35">
      <c r="A70" s="1"/>
      <c r="H70" s="19"/>
      <c r="I70" s="19"/>
      <c r="J70" s="20"/>
    </row>
    <row r="71" spans="1:10" ht="15.75" customHeight="1" x14ac:dyDescent="0.35">
      <c r="A71" s="1"/>
      <c r="H71" s="19"/>
      <c r="I71" s="19"/>
      <c r="J71" s="20"/>
    </row>
    <row r="72" spans="1:10" ht="15.75" customHeight="1" x14ac:dyDescent="0.35">
      <c r="A72" s="1"/>
      <c r="H72" s="19"/>
      <c r="I72" s="19"/>
      <c r="J72" s="20"/>
    </row>
    <row r="73" spans="1:10" ht="15.75" customHeight="1" x14ac:dyDescent="0.35">
      <c r="A73" s="1"/>
      <c r="H73" s="19"/>
      <c r="I73" s="19"/>
      <c r="J73" s="20"/>
    </row>
    <row r="74" spans="1:10" ht="15.75" customHeight="1" x14ac:dyDescent="0.35">
      <c r="A74" s="1"/>
      <c r="H74" s="19"/>
      <c r="I74" s="19"/>
      <c r="J74" s="20"/>
    </row>
    <row r="75" spans="1:10" ht="15.75" customHeight="1" x14ac:dyDescent="0.35">
      <c r="A75" s="1"/>
      <c r="H75" s="19"/>
      <c r="I75" s="19"/>
      <c r="J75" s="20"/>
    </row>
    <row r="76" spans="1:10" ht="15.75" customHeight="1" x14ac:dyDescent="0.35">
      <c r="A76" s="1"/>
      <c r="H76" s="19"/>
      <c r="I76" s="19"/>
      <c r="J76" s="20"/>
    </row>
    <row r="77" spans="1:10" ht="15.75" customHeight="1" x14ac:dyDescent="0.35">
      <c r="A77" s="1"/>
      <c r="H77" s="19"/>
      <c r="I77" s="19"/>
      <c r="J77" s="20"/>
    </row>
    <row r="78" spans="1:10" ht="15.75" customHeight="1" x14ac:dyDescent="0.35">
      <c r="A78" s="1"/>
      <c r="H78" s="19"/>
      <c r="I78" s="19"/>
      <c r="J78" s="20"/>
    </row>
    <row r="79" spans="1:10" ht="15.75" customHeight="1" x14ac:dyDescent="0.35">
      <c r="A79" s="1"/>
      <c r="H79" s="19"/>
      <c r="I79" s="19"/>
      <c r="J79" s="20"/>
    </row>
    <row r="80" spans="1:10" ht="15.75" customHeight="1" x14ac:dyDescent="0.35">
      <c r="A80" s="1"/>
      <c r="H80" s="19"/>
      <c r="I80" s="19"/>
      <c r="J80" s="20"/>
    </row>
    <row r="81" spans="1:10" ht="15.75" customHeight="1" x14ac:dyDescent="0.35">
      <c r="A81" s="1"/>
      <c r="H81" s="19"/>
      <c r="I81" s="19"/>
      <c r="J81" s="20"/>
    </row>
    <row r="82" spans="1:10" ht="15.75" customHeight="1" x14ac:dyDescent="0.35">
      <c r="A82" s="1"/>
      <c r="H82" s="19"/>
      <c r="I82" s="19"/>
      <c r="J82" s="20"/>
    </row>
    <row r="83" spans="1:10" ht="15.75" customHeight="1" x14ac:dyDescent="0.35">
      <c r="A83" s="1"/>
      <c r="H83" s="19"/>
      <c r="I83" s="19"/>
      <c r="J83" s="20"/>
    </row>
    <row r="84" spans="1:10" ht="15.75" customHeight="1" x14ac:dyDescent="0.35">
      <c r="A84" s="1"/>
      <c r="H84" s="19"/>
      <c r="I84" s="19"/>
      <c r="J84" s="20"/>
    </row>
    <row r="85" spans="1:10" ht="15.75" customHeight="1" x14ac:dyDescent="0.35">
      <c r="A85" s="1"/>
      <c r="H85" s="19"/>
      <c r="I85" s="19"/>
      <c r="J85" s="20"/>
    </row>
    <row r="86" spans="1:10" ht="15.75" customHeight="1" x14ac:dyDescent="0.35">
      <c r="A86" s="1"/>
      <c r="H86" s="19"/>
      <c r="I86" s="19"/>
      <c r="J86" s="20"/>
    </row>
    <row r="87" spans="1:10" ht="15.75" customHeight="1" x14ac:dyDescent="0.35">
      <c r="A87" s="1"/>
      <c r="H87" s="19"/>
      <c r="I87" s="19"/>
      <c r="J87" s="20"/>
    </row>
    <row r="88" spans="1:10" ht="15.75" customHeight="1" x14ac:dyDescent="0.35">
      <c r="A88" s="1"/>
      <c r="H88" s="19"/>
      <c r="I88" s="19"/>
      <c r="J88" s="20"/>
    </row>
    <row r="89" spans="1:10" ht="15.75" customHeight="1" x14ac:dyDescent="0.35">
      <c r="A89" s="1"/>
      <c r="H89" s="19"/>
      <c r="I89" s="19"/>
      <c r="J89" s="20"/>
    </row>
    <row r="90" spans="1:10" ht="15.75" customHeight="1" x14ac:dyDescent="0.35">
      <c r="A90" s="1"/>
      <c r="H90" s="19"/>
      <c r="I90" s="19"/>
      <c r="J90" s="20"/>
    </row>
    <row r="91" spans="1:10" ht="15.75" customHeight="1" x14ac:dyDescent="0.35">
      <c r="A91" s="1"/>
      <c r="H91" s="19"/>
      <c r="I91" s="19"/>
      <c r="J91" s="20"/>
    </row>
    <row r="92" spans="1:10" ht="15.75" customHeight="1" x14ac:dyDescent="0.35">
      <c r="A92" s="1"/>
      <c r="H92" s="19"/>
      <c r="I92" s="19"/>
      <c r="J92" s="20"/>
    </row>
    <row r="93" spans="1:10" ht="15.75" customHeight="1" x14ac:dyDescent="0.35">
      <c r="A93" s="1"/>
      <c r="H93" s="19"/>
      <c r="I93" s="19"/>
      <c r="J93" s="20"/>
    </row>
    <row r="94" spans="1:10" ht="15.75" customHeight="1" x14ac:dyDescent="0.35">
      <c r="A94" s="1"/>
      <c r="H94" s="19"/>
      <c r="I94" s="19"/>
      <c r="J94" s="20"/>
    </row>
    <row r="95" spans="1:10" ht="15.75" customHeight="1" x14ac:dyDescent="0.35">
      <c r="A95" s="1"/>
      <c r="H95" s="19"/>
      <c r="I95" s="19"/>
      <c r="J95" s="20"/>
    </row>
    <row r="96" spans="1:10" ht="15.75" customHeight="1" x14ac:dyDescent="0.35">
      <c r="A96" s="1"/>
      <c r="H96" s="19"/>
      <c r="I96" s="19"/>
      <c r="J96" s="20"/>
    </row>
    <row r="97" spans="1:10" ht="15.75" customHeight="1" x14ac:dyDescent="0.35">
      <c r="A97" s="1"/>
      <c r="H97" s="19"/>
      <c r="I97" s="19"/>
      <c r="J97" s="20"/>
    </row>
    <row r="98" spans="1:10" ht="15.75" customHeight="1" x14ac:dyDescent="0.35">
      <c r="A98" s="1"/>
      <c r="H98" s="19"/>
      <c r="I98" s="19"/>
      <c r="J98" s="20"/>
    </row>
    <row r="99" spans="1:10" ht="15.75" customHeight="1" x14ac:dyDescent="0.35">
      <c r="A99" s="1"/>
      <c r="H99" s="19"/>
      <c r="I99" s="19"/>
      <c r="J99" s="20"/>
    </row>
    <row r="100" spans="1:10" ht="15.75" customHeight="1" x14ac:dyDescent="0.35">
      <c r="A100" s="1"/>
      <c r="H100" s="19"/>
      <c r="I100" s="19"/>
      <c r="J100" s="20"/>
    </row>
    <row r="101" spans="1:10" ht="15.75" customHeight="1" x14ac:dyDescent="0.35">
      <c r="A101" s="1"/>
      <c r="H101" s="19"/>
      <c r="I101" s="19"/>
      <c r="J101" s="20"/>
    </row>
    <row r="102" spans="1:10" ht="15.75" customHeight="1" x14ac:dyDescent="0.35">
      <c r="A102" s="1"/>
      <c r="H102" s="19"/>
      <c r="I102" s="19"/>
      <c r="J102" s="20"/>
    </row>
    <row r="103" spans="1:10" ht="15.75" customHeight="1" x14ac:dyDescent="0.35">
      <c r="A103" s="1"/>
      <c r="H103" s="19"/>
      <c r="I103" s="19"/>
      <c r="J103" s="20"/>
    </row>
    <row r="104" spans="1:10" ht="15.75" customHeight="1" x14ac:dyDescent="0.35">
      <c r="A104" s="1"/>
      <c r="H104" s="19"/>
      <c r="I104" s="19"/>
      <c r="J104" s="20"/>
    </row>
    <row r="105" spans="1:10" ht="15.75" customHeight="1" x14ac:dyDescent="0.35">
      <c r="A105" s="1"/>
      <c r="H105" s="19"/>
      <c r="I105" s="19"/>
      <c r="J105" s="20"/>
    </row>
    <row r="106" spans="1:10" ht="15.75" customHeight="1" x14ac:dyDescent="0.35">
      <c r="A106" s="1"/>
      <c r="H106" s="19"/>
      <c r="I106" s="19"/>
      <c r="J106" s="20"/>
    </row>
    <row r="107" spans="1:10" ht="15.75" customHeight="1" x14ac:dyDescent="0.35">
      <c r="A107" s="1"/>
      <c r="H107" s="19"/>
      <c r="I107" s="19"/>
      <c r="J107" s="20"/>
    </row>
    <row r="108" spans="1:10" ht="15.75" customHeight="1" x14ac:dyDescent="0.35">
      <c r="A108" s="1"/>
      <c r="H108" s="19"/>
      <c r="I108" s="19"/>
      <c r="J108" s="20"/>
    </row>
    <row r="109" spans="1:10" ht="15.75" customHeight="1" x14ac:dyDescent="0.35">
      <c r="A109" s="1"/>
      <c r="H109" s="19"/>
      <c r="I109" s="19"/>
      <c r="J109" s="20"/>
    </row>
    <row r="110" spans="1:10" ht="15.75" customHeight="1" x14ac:dyDescent="0.35">
      <c r="A110" s="1"/>
      <c r="H110" s="19"/>
      <c r="I110" s="19"/>
      <c r="J110" s="20"/>
    </row>
    <row r="111" spans="1:10" ht="15.75" customHeight="1" x14ac:dyDescent="0.35">
      <c r="A111" s="1"/>
      <c r="H111" s="19"/>
      <c r="I111" s="19"/>
      <c r="J111" s="20"/>
    </row>
    <row r="112" spans="1:10" ht="15.75" customHeight="1" x14ac:dyDescent="0.35">
      <c r="A112" s="1"/>
      <c r="H112" s="19"/>
      <c r="I112" s="19"/>
      <c r="J112" s="20"/>
    </row>
    <row r="113" spans="1:10" ht="15.75" customHeight="1" x14ac:dyDescent="0.35">
      <c r="A113" s="1"/>
      <c r="H113" s="19"/>
      <c r="I113" s="19"/>
      <c r="J113" s="20"/>
    </row>
    <row r="114" spans="1:10" ht="15.75" customHeight="1" x14ac:dyDescent="0.35">
      <c r="A114" s="1"/>
      <c r="H114" s="19"/>
      <c r="I114" s="19"/>
      <c r="J114" s="20"/>
    </row>
    <row r="115" spans="1:10" ht="15.75" customHeight="1" x14ac:dyDescent="0.35">
      <c r="A115" s="1"/>
      <c r="H115" s="19"/>
      <c r="I115" s="19"/>
      <c r="J115" s="20"/>
    </row>
    <row r="116" spans="1:10" ht="15.75" customHeight="1" x14ac:dyDescent="0.35">
      <c r="A116" s="1"/>
      <c r="H116" s="19"/>
      <c r="I116" s="19"/>
      <c r="J116" s="20"/>
    </row>
    <row r="117" spans="1:10" ht="15.75" customHeight="1" x14ac:dyDescent="0.35">
      <c r="A117" s="1"/>
      <c r="H117" s="19"/>
      <c r="I117" s="19"/>
      <c r="J117" s="20"/>
    </row>
    <row r="118" spans="1:10" ht="15.75" customHeight="1" x14ac:dyDescent="0.35">
      <c r="A118" s="1"/>
      <c r="H118" s="19"/>
      <c r="I118" s="19"/>
      <c r="J118" s="20"/>
    </row>
    <row r="119" spans="1:10" ht="15.75" customHeight="1" x14ac:dyDescent="0.35">
      <c r="A119" s="1"/>
      <c r="H119" s="19"/>
      <c r="I119" s="19"/>
      <c r="J119" s="20"/>
    </row>
    <row r="120" spans="1:10" ht="15.75" customHeight="1" x14ac:dyDescent="0.35">
      <c r="A120" s="1"/>
      <c r="H120" s="19"/>
      <c r="I120" s="19"/>
      <c r="J120" s="20"/>
    </row>
    <row r="121" spans="1:10" ht="15.75" customHeight="1" x14ac:dyDescent="0.35">
      <c r="A121" s="1"/>
      <c r="H121" s="19"/>
      <c r="I121" s="19"/>
      <c r="J121" s="20"/>
    </row>
    <row r="122" spans="1:10" ht="15.75" customHeight="1" x14ac:dyDescent="0.35">
      <c r="A122" s="1"/>
      <c r="H122" s="19"/>
      <c r="I122" s="19"/>
      <c r="J122" s="20"/>
    </row>
    <row r="123" spans="1:10" ht="15.75" customHeight="1" x14ac:dyDescent="0.35">
      <c r="A123" s="1"/>
      <c r="H123" s="19"/>
      <c r="I123" s="19"/>
      <c r="J123" s="20"/>
    </row>
    <row r="124" spans="1:10" ht="15.75" customHeight="1" x14ac:dyDescent="0.35">
      <c r="A124" s="1"/>
      <c r="H124" s="19"/>
      <c r="I124" s="19"/>
      <c r="J124" s="20"/>
    </row>
    <row r="125" spans="1:10" ht="15.75" customHeight="1" x14ac:dyDescent="0.35">
      <c r="A125" s="1"/>
      <c r="H125" s="19"/>
      <c r="I125" s="19"/>
      <c r="J125" s="20"/>
    </row>
    <row r="126" spans="1:10" ht="15.75" customHeight="1" x14ac:dyDescent="0.35">
      <c r="A126" s="1"/>
      <c r="H126" s="19"/>
      <c r="I126" s="19"/>
      <c r="J126" s="20"/>
    </row>
    <row r="127" spans="1:10" ht="15.75" customHeight="1" x14ac:dyDescent="0.35">
      <c r="A127" s="1"/>
      <c r="H127" s="19"/>
      <c r="I127" s="19"/>
      <c r="J127" s="20"/>
    </row>
    <row r="128" spans="1:10" ht="15.75" customHeight="1" x14ac:dyDescent="0.35">
      <c r="A128" s="1"/>
      <c r="H128" s="19"/>
      <c r="I128" s="19"/>
      <c r="J128" s="20"/>
    </row>
    <row r="129" spans="1:10" ht="15.75" customHeight="1" x14ac:dyDescent="0.35">
      <c r="A129" s="1"/>
      <c r="H129" s="19"/>
      <c r="I129" s="19"/>
      <c r="J129" s="20"/>
    </row>
    <row r="130" spans="1:10" ht="15.75" customHeight="1" x14ac:dyDescent="0.35">
      <c r="A130" s="1"/>
      <c r="H130" s="19"/>
      <c r="I130" s="19"/>
      <c r="J130" s="20"/>
    </row>
    <row r="131" spans="1:10" ht="15.75" customHeight="1" x14ac:dyDescent="0.35">
      <c r="A131" s="1"/>
      <c r="H131" s="19"/>
      <c r="I131" s="19"/>
      <c r="J131" s="20"/>
    </row>
    <row r="132" spans="1:10" ht="15.75" customHeight="1" x14ac:dyDescent="0.35">
      <c r="A132" s="1"/>
      <c r="H132" s="19"/>
      <c r="I132" s="19"/>
      <c r="J132" s="20"/>
    </row>
    <row r="133" spans="1:10" ht="15.75" customHeight="1" x14ac:dyDescent="0.35">
      <c r="A133" s="1"/>
      <c r="H133" s="19"/>
      <c r="I133" s="19"/>
      <c r="J133" s="20"/>
    </row>
    <row r="134" spans="1:10" ht="15.75" customHeight="1" x14ac:dyDescent="0.35">
      <c r="A134" s="1"/>
      <c r="H134" s="19"/>
      <c r="I134" s="19"/>
      <c r="J134" s="20"/>
    </row>
    <row r="135" spans="1:10" ht="15.75" customHeight="1" x14ac:dyDescent="0.35">
      <c r="A135" s="1"/>
      <c r="H135" s="19"/>
      <c r="I135" s="19"/>
      <c r="J135" s="20"/>
    </row>
    <row r="136" spans="1:10" ht="15.75" customHeight="1" x14ac:dyDescent="0.35">
      <c r="A136" s="1"/>
      <c r="H136" s="19"/>
      <c r="I136" s="19"/>
      <c r="J136" s="20"/>
    </row>
    <row r="137" spans="1:10" ht="15.75" customHeight="1" x14ac:dyDescent="0.35">
      <c r="A137" s="1"/>
      <c r="H137" s="19"/>
      <c r="I137" s="19"/>
      <c r="J137" s="20"/>
    </row>
    <row r="138" spans="1:10" ht="15.75" customHeight="1" x14ac:dyDescent="0.35">
      <c r="A138" s="1"/>
      <c r="H138" s="19"/>
      <c r="I138" s="19"/>
      <c r="J138" s="20"/>
    </row>
    <row r="139" spans="1:10" ht="15.75" customHeight="1" x14ac:dyDescent="0.35">
      <c r="A139" s="1"/>
      <c r="H139" s="19"/>
      <c r="I139" s="19"/>
      <c r="J139" s="20"/>
    </row>
    <row r="140" spans="1:10" ht="15.75" customHeight="1" x14ac:dyDescent="0.35">
      <c r="A140" s="1"/>
      <c r="H140" s="19"/>
      <c r="I140" s="19"/>
      <c r="J140" s="20"/>
    </row>
    <row r="141" spans="1:10" ht="15.75" customHeight="1" x14ac:dyDescent="0.35">
      <c r="A141" s="1"/>
      <c r="H141" s="19"/>
      <c r="I141" s="19"/>
      <c r="J141" s="20"/>
    </row>
    <row r="142" spans="1:10" ht="15.75" customHeight="1" x14ac:dyDescent="0.35">
      <c r="A142" s="1"/>
      <c r="H142" s="19"/>
      <c r="I142" s="19"/>
      <c r="J142" s="20"/>
    </row>
    <row r="143" spans="1:10" ht="15.75" customHeight="1" x14ac:dyDescent="0.35">
      <c r="A143" s="1"/>
      <c r="H143" s="19"/>
      <c r="I143" s="19"/>
      <c r="J143" s="20"/>
    </row>
    <row r="144" spans="1:10" ht="15.75" customHeight="1" x14ac:dyDescent="0.35">
      <c r="A144" s="1"/>
      <c r="H144" s="19"/>
      <c r="I144" s="19"/>
      <c r="J144" s="20"/>
    </row>
    <row r="145" spans="1:10" ht="15.75" customHeight="1" x14ac:dyDescent="0.35">
      <c r="A145" s="1"/>
      <c r="H145" s="19"/>
      <c r="I145" s="19"/>
      <c r="J145" s="20"/>
    </row>
    <row r="146" spans="1:10" ht="15.75" customHeight="1" x14ac:dyDescent="0.35">
      <c r="A146" s="1"/>
      <c r="H146" s="19"/>
      <c r="I146" s="19"/>
      <c r="J146" s="20"/>
    </row>
    <row r="147" spans="1:10" ht="15.75" customHeight="1" x14ac:dyDescent="0.35">
      <c r="A147" s="1"/>
      <c r="H147" s="19"/>
      <c r="I147" s="19"/>
      <c r="J147" s="20"/>
    </row>
    <row r="148" spans="1:10" ht="15.75" customHeight="1" x14ac:dyDescent="0.35">
      <c r="A148" s="1"/>
      <c r="H148" s="19"/>
      <c r="I148" s="19"/>
      <c r="J148" s="20"/>
    </row>
    <row r="149" spans="1:10" ht="15.75" customHeight="1" x14ac:dyDescent="0.35">
      <c r="A149" s="1"/>
      <c r="H149" s="19"/>
      <c r="I149" s="19"/>
      <c r="J149" s="20"/>
    </row>
    <row r="150" spans="1:10" ht="15.75" customHeight="1" x14ac:dyDescent="0.35">
      <c r="A150" s="1"/>
      <c r="H150" s="19"/>
      <c r="I150" s="19"/>
      <c r="J150" s="20"/>
    </row>
    <row r="151" spans="1:10" ht="15.75" customHeight="1" x14ac:dyDescent="0.35">
      <c r="A151" s="1"/>
      <c r="H151" s="19"/>
      <c r="I151" s="19"/>
      <c r="J151" s="20"/>
    </row>
    <row r="152" spans="1:10" ht="15.75" customHeight="1" x14ac:dyDescent="0.35">
      <c r="A152" s="1"/>
      <c r="H152" s="19"/>
      <c r="I152" s="19"/>
      <c r="J152" s="20"/>
    </row>
    <row r="153" spans="1:10" ht="15.75" customHeight="1" x14ac:dyDescent="0.35">
      <c r="A153" s="1"/>
      <c r="H153" s="19"/>
      <c r="I153" s="19"/>
      <c r="J153" s="20"/>
    </row>
    <row r="154" spans="1:10" ht="15.75" customHeight="1" x14ac:dyDescent="0.35">
      <c r="A154" s="1"/>
      <c r="H154" s="19"/>
      <c r="I154" s="19"/>
      <c r="J154" s="20"/>
    </row>
    <row r="155" spans="1:10" ht="15.75" customHeight="1" x14ac:dyDescent="0.35">
      <c r="A155" s="1"/>
      <c r="H155" s="19"/>
      <c r="I155" s="19"/>
      <c r="J155" s="20"/>
    </row>
    <row r="156" spans="1:10" ht="15.75" customHeight="1" x14ac:dyDescent="0.35">
      <c r="A156" s="1"/>
      <c r="H156" s="19"/>
      <c r="I156" s="19"/>
      <c r="J156" s="20"/>
    </row>
    <row r="157" spans="1:10" ht="15.75" customHeight="1" x14ac:dyDescent="0.35">
      <c r="A157" s="1"/>
      <c r="H157" s="19"/>
      <c r="I157" s="19"/>
      <c r="J157" s="20"/>
    </row>
    <row r="158" spans="1:10" ht="15.75" customHeight="1" x14ac:dyDescent="0.35">
      <c r="A158" s="1"/>
      <c r="H158" s="19"/>
      <c r="I158" s="19"/>
      <c r="J158" s="20"/>
    </row>
    <row r="159" spans="1:10" ht="15.75" customHeight="1" x14ac:dyDescent="0.35">
      <c r="A159" s="1"/>
      <c r="H159" s="19"/>
      <c r="I159" s="19"/>
      <c r="J159" s="20"/>
    </row>
    <row r="160" spans="1:10" ht="15.75" customHeight="1" x14ac:dyDescent="0.35">
      <c r="A160" s="1"/>
      <c r="H160" s="19"/>
      <c r="I160" s="19"/>
      <c r="J160" s="20"/>
    </row>
    <row r="161" spans="1:10" ht="15.75" customHeight="1" x14ac:dyDescent="0.35">
      <c r="A161" s="1"/>
      <c r="H161" s="19"/>
      <c r="I161" s="19"/>
      <c r="J161" s="20"/>
    </row>
    <row r="162" spans="1:10" ht="15.75" customHeight="1" x14ac:dyDescent="0.35">
      <c r="A162" s="1"/>
      <c r="H162" s="19"/>
      <c r="I162" s="19"/>
      <c r="J162" s="20"/>
    </row>
    <row r="163" spans="1:10" ht="15.75" customHeight="1" x14ac:dyDescent="0.35">
      <c r="A163" s="1"/>
      <c r="H163" s="19"/>
      <c r="I163" s="19"/>
      <c r="J163" s="20"/>
    </row>
    <row r="164" spans="1:10" ht="15.75" customHeight="1" x14ac:dyDescent="0.35">
      <c r="A164" s="1"/>
      <c r="H164" s="19"/>
      <c r="I164" s="19"/>
      <c r="J164" s="20"/>
    </row>
    <row r="165" spans="1:10" ht="15.75" customHeight="1" x14ac:dyDescent="0.35">
      <c r="A165" s="1"/>
      <c r="H165" s="19"/>
      <c r="I165" s="19"/>
      <c r="J165" s="20"/>
    </row>
    <row r="166" spans="1:10" ht="15.75" customHeight="1" x14ac:dyDescent="0.35">
      <c r="A166" s="1"/>
      <c r="H166" s="19"/>
      <c r="I166" s="19"/>
      <c r="J166" s="20"/>
    </row>
    <row r="167" spans="1:10" ht="15.75" customHeight="1" x14ac:dyDescent="0.35">
      <c r="A167" s="1"/>
      <c r="H167" s="19"/>
      <c r="I167" s="19"/>
      <c r="J167" s="20"/>
    </row>
    <row r="168" spans="1:10" ht="15.75" customHeight="1" x14ac:dyDescent="0.35">
      <c r="A168" s="1"/>
      <c r="H168" s="19"/>
      <c r="I168" s="19"/>
      <c r="J168" s="20"/>
    </row>
    <row r="169" spans="1:10" ht="15.75" customHeight="1" x14ac:dyDescent="0.35">
      <c r="A169" s="1"/>
      <c r="H169" s="19"/>
      <c r="I169" s="19"/>
      <c r="J169" s="20"/>
    </row>
    <row r="170" spans="1:10" ht="15.75" customHeight="1" x14ac:dyDescent="0.35">
      <c r="A170" s="1"/>
      <c r="H170" s="19"/>
      <c r="I170" s="19"/>
      <c r="J170" s="20"/>
    </row>
    <row r="171" spans="1:10" ht="15.75" customHeight="1" x14ac:dyDescent="0.35">
      <c r="A171" s="1"/>
      <c r="H171" s="19"/>
      <c r="I171" s="19"/>
      <c r="J171" s="20"/>
    </row>
    <row r="172" spans="1:10" ht="15.75" customHeight="1" x14ac:dyDescent="0.35">
      <c r="A172" s="1"/>
      <c r="H172" s="19"/>
      <c r="I172" s="19"/>
      <c r="J172" s="20"/>
    </row>
    <row r="173" spans="1:10" ht="15.75" customHeight="1" x14ac:dyDescent="0.35">
      <c r="A173" s="1"/>
      <c r="H173" s="19"/>
      <c r="I173" s="19"/>
      <c r="J173" s="20"/>
    </row>
    <row r="174" spans="1:10" ht="15.75" customHeight="1" x14ac:dyDescent="0.35">
      <c r="A174" s="1"/>
      <c r="H174" s="19"/>
      <c r="I174" s="19"/>
      <c r="J174" s="20"/>
    </row>
    <row r="175" spans="1:10" ht="15.75" customHeight="1" x14ac:dyDescent="0.35">
      <c r="A175" s="1"/>
      <c r="H175" s="19"/>
      <c r="I175" s="19"/>
      <c r="J175" s="20"/>
    </row>
    <row r="176" spans="1:10" ht="15.75" customHeight="1" x14ac:dyDescent="0.35">
      <c r="A176" s="1"/>
      <c r="H176" s="19"/>
      <c r="I176" s="19"/>
      <c r="J176" s="20"/>
    </row>
    <row r="177" spans="1:10" ht="15.75" customHeight="1" x14ac:dyDescent="0.35">
      <c r="A177" s="1"/>
      <c r="H177" s="19"/>
      <c r="I177" s="19"/>
      <c r="J177" s="20"/>
    </row>
    <row r="178" spans="1:10" ht="15.75" customHeight="1" x14ac:dyDescent="0.35">
      <c r="A178" s="1"/>
      <c r="H178" s="19"/>
      <c r="I178" s="19"/>
      <c r="J178" s="20"/>
    </row>
    <row r="179" spans="1:10" ht="15.75" customHeight="1" x14ac:dyDescent="0.35">
      <c r="A179" s="1"/>
      <c r="H179" s="19"/>
      <c r="I179" s="19"/>
      <c r="J179" s="20"/>
    </row>
    <row r="180" spans="1:10" ht="15.75" customHeight="1" x14ac:dyDescent="0.35">
      <c r="A180" s="1"/>
      <c r="H180" s="19"/>
      <c r="I180" s="19"/>
      <c r="J180" s="20"/>
    </row>
    <row r="181" spans="1:10" ht="15.75" customHeight="1" x14ac:dyDescent="0.35">
      <c r="A181" s="1"/>
      <c r="H181" s="19"/>
      <c r="I181" s="19"/>
      <c r="J181" s="20"/>
    </row>
    <row r="182" spans="1:10" ht="15.75" customHeight="1" x14ac:dyDescent="0.35">
      <c r="A182" s="1"/>
      <c r="H182" s="19"/>
      <c r="I182" s="19"/>
      <c r="J182" s="20"/>
    </row>
    <row r="183" spans="1:10" ht="15.75" customHeight="1" x14ac:dyDescent="0.35">
      <c r="A183" s="1"/>
      <c r="H183" s="19"/>
      <c r="I183" s="19"/>
      <c r="J183" s="20"/>
    </row>
    <row r="184" spans="1:10" ht="15.75" customHeight="1" x14ac:dyDescent="0.35">
      <c r="A184" s="1"/>
      <c r="H184" s="19"/>
      <c r="I184" s="19"/>
      <c r="J184" s="20"/>
    </row>
    <row r="185" spans="1:10" ht="15.75" customHeight="1" x14ac:dyDescent="0.35">
      <c r="A185" s="1"/>
      <c r="H185" s="19"/>
      <c r="I185" s="19"/>
      <c r="J185" s="20"/>
    </row>
    <row r="186" spans="1:10" ht="15.75" customHeight="1" x14ac:dyDescent="0.35">
      <c r="A186" s="1"/>
      <c r="H186" s="19"/>
      <c r="I186" s="19"/>
      <c r="J186" s="20"/>
    </row>
    <row r="187" spans="1:10" ht="15.75" customHeight="1" x14ac:dyDescent="0.35">
      <c r="A187" s="1"/>
      <c r="H187" s="19"/>
      <c r="I187" s="19"/>
      <c r="J187" s="20"/>
    </row>
    <row r="188" spans="1:10" ht="15.75" customHeight="1" x14ac:dyDescent="0.35">
      <c r="A188" s="1"/>
      <c r="H188" s="19"/>
      <c r="I188" s="19"/>
      <c r="J188" s="20"/>
    </row>
    <row r="189" spans="1:10" ht="15.75" customHeight="1" x14ac:dyDescent="0.35">
      <c r="A189" s="1"/>
      <c r="H189" s="19"/>
      <c r="I189" s="19"/>
      <c r="J189" s="20"/>
    </row>
    <row r="190" spans="1:10" ht="15.75" customHeight="1" x14ac:dyDescent="0.35">
      <c r="A190" s="1"/>
      <c r="H190" s="19"/>
      <c r="I190" s="19"/>
      <c r="J190" s="20"/>
    </row>
    <row r="191" spans="1:10" ht="15.75" customHeight="1" x14ac:dyDescent="0.35">
      <c r="A191" s="1"/>
      <c r="H191" s="19"/>
      <c r="I191" s="19"/>
      <c r="J191" s="20"/>
    </row>
    <row r="192" spans="1:10" ht="15.75" customHeight="1" x14ac:dyDescent="0.35">
      <c r="A192" s="1"/>
      <c r="H192" s="19"/>
      <c r="I192" s="19"/>
      <c r="J192" s="20"/>
    </row>
    <row r="193" spans="1:10" ht="15.75" customHeight="1" x14ac:dyDescent="0.35">
      <c r="A193" s="1"/>
      <c r="H193" s="19"/>
      <c r="I193" s="19"/>
      <c r="J193" s="20"/>
    </row>
    <row r="194" spans="1:10" ht="15.75" customHeight="1" x14ac:dyDescent="0.35">
      <c r="A194" s="1"/>
      <c r="H194" s="19"/>
      <c r="I194" s="19"/>
      <c r="J194" s="20"/>
    </row>
    <row r="195" spans="1:10" ht="15.75" customHeight="1" x14ac:dyDescent="0.35">
      <c r="A195" s="1"/>
      <c r="H195" s="19"/>
      <c r="I195" s="19"/>
      <c r="J195" s="20"/>
    </row>
    <row r="196" spans="1:10" ht="15.75" customHeight="1" x14ac:dyDescent="0.35">
      <c r="A196" s="1"/>
      <c r="H196" s="19"/>
      <c r="I196" s="19"/>
      <c r="J196" s="20"/>
    </row>
    <row r="197" spans="1:10" ht="15.75" customHeight="1" x14ac:dyDescent="0.35">
      <c r="A197" s="1"/>
      <c r="H197" s="19"/>
      <c r="I197" s="19"/>
      <c r="J197" s="20"/>
    </row>
    <row r="198" spans="1:10" ht="15.75" customHeight="1" x14ac:dyDescent="0.35">
      <c r="A198" s="1"/>
      <c r="H198" s="19"/>
      <c r="I198" s="19"/>
      <c r="J198" s="20"/>
    </row>
    <row r="199" spans="1:10" ht="15.75" customHeight="1" x14ac:dyDescent="0.35">
      <c r="A199" s="1"/>
      <c r="H199" s="19"/>
      <c r="I199" s="19"/>
      <c r="J199" s="20"/>
    </row>
    <row r="200" spans="1:10" ht="15.75" customHeight="1" x14ac:dyDescent="0.35">
      <c r="A200" s="1"/>
      <c r="H200" s="19"/>
      <c r="I200" s="19"/>
      <c r="J200" s="20"/>
    </row>
    <row r="201" spans="1:10" ht="15.75" customHeight="1" x14ac:dyDescent="0.35">
      <c r="A201" s="1"/>
      <c r="H201" s="19"/>
      <c r="I201" s="19"/>
      <c r="J201" s="20"/>
    </row>
    <row r="202" spans="1:10" ht="15.75" customHeight="1" x14ac:dyDescent="0.35">
      <c r="A202" s="1"/>
      <c r="H202" s="19"/>
      <c r="I202" s="19"/>
      <c r="J202" s="20"/>
    </row>
    <row r="203" spans="1:10" ht="15.75" customHeight="1" x14ac:dyDescent="0.35">
      <c r="A203" s="1"/>
      <c r="H203" s="19"/>
      <c r="I203" s="19"/>
      <c r="J203" s="20"/>
    </row>
    <row r="204" spans="1:10" ht="15.75" customHeight="1" x14ac:dyDescent="0.35">
      <c r="A204" s="1"/>
      <c r="H204" s="19"/>
      <c r="I204" s="19"/>
      <c r="J204" s="20"/>
    </row>
    <row r="205" spans="1:10" ht="15.75" customHeight="1" x14ac:dyDescent="0.35">
      <c r="A205" s="1"/>
      <c r="H205" s="19"/>
      <c r="I205" s="19"/>
      <c r="J205" s="20"/>
    </row>
    <row r="206" spans="1:10" ht="15.75" customHeight="1" x14ac:dyDescent="0.35">
      <c r="A206" s="1"/>
      <c r="H206" s="19"/>
      <c r="I206" s="19"/>
      <c r="J206" s="20"/>
    </row>
    <row r="207" spans="1:10" ht="15.75" customHeight="1" x14ac:dyDescent="0.35">
      <c r="A207" s="1"/>
      <c r="H207" s="19"/>
      <c r="I207" s="19"/>
      <c r="J207" s="20"/>
    </row>
    <row r="208" spans="1:10" ht="15.75" customHeight="1" x14ac:dyDescent="0.35">
      <c r="A208" s="1"/>
      <c r="H208" s="19"/>
      <c r="I208" s="19"/>
      <c r="J208" s="20"/>
    </row>
    <row r="209" spans="1:10" ht="15.75" customHeight="1" x14ac:dyDescent="0.35">
      <c r="A209" s="1"/>
      <c r="H209" s="19"/>
      <c r="I209" s="19"/>
      <c r="J209" s="20"/>
    </row>
    <row r="210" spans="1:10" ht="15.75" customHeight="1" x14ac:dyDescent="0.35">
      <c r="A210" s="1"/>
      <c r="H210" s="19"/>
      <c r="I210" s="19"/>
      <c r="J210" s="20"/>
    </row>
    <row r="211" spans="1:10" ht="15.75" customHeight="1" x14ac:dyDescent="0.35">
      <c r="A211" s="1"/>
      <c r="H211" s="19"/>
      <c r="I211" s="19"/>
      <c r="J211" s="20"/>
    </row>
    <row r="212" spans="1:10" ht="15.75" customHeight="1" x14ac:dyDescent="0.35">
      <c r="A212" s="1"/>
      <c r="H212" s="19"/>
      <c r="I212" s="19"/>
      <c r="J212" s="20"/>
    </row>
    <row r="213" spans="1:10" ht="15.75" customHeight="1" x14ac:dyDescent="0.35">
      <c r="A213" s="1"/>
      <c r="H213" s="19"/>
      <c r="I213" s="19"/>
      <c r="J213" s="20"/>
    </row>
    <row r="214" spans="1:10" ht="15.75" customHeight="1" x14ac:dyDescent="0.35">
      <c r="A214" s="1"/>
      <c r="H214" s="19"/>
      <c r="I214" s="19"/>
      <c r="J214" s="20"/>
    </row>
    <row r="215" spans="1:10" ht="15.75" customHeight="1" x14ac:dyDescent="0.35">
      <c r="A215" s="1"/>
      <c r="H215" s="19"/>
      <c r="I215" s="19"/>
      <c r="J215" s="20"/>
    </row>
    <row r="216" spans="1:10" ht="15.75" customHeight="1" x14ac:dyDescent="0.35">
      <c r="A216" s="1"/>
      <c r="H216" s="19"/>
      <c r="I216" s="19"/>
      <c r="J216" s="20"/>
    </row>
    <row r="217" spans="1:10" ht="15.75" customHeight="1" x14ac:dyDescent="0.35">
      <c r="A217" s="1"/>
      <c r="H217" s="19"/>
      <c r="I217" s="19"/>
      <c r="J217" s="20"/>
    </row>
    <row r="218" spans="1:10" ht="15.75" customHeight="1" x14ac:dyDescent="0.35">
      <c r="A218" s="1"/>
      <c r="H218" s="19"/>
      <c r="I218" s="19"/>
      <c r="J218" s="20"/>
    </row>
    <row r="219" spans="1:10" ht="15.75" customHeight="1" x14ac:dyDescent="0.35">
      <c r="A219" s="1"/>
      <c r="H219" s="19"/>
      <c r="I219" s="19"/>
      <c r="J219" s="20"/>
    </row>
    <row r="220" spans="1:10" ht="15.75" customHeight="1" x14ac:dyDescent="0.35">
      <c r="A220" s="1"/>
      <c r="H220" s="19"/>
      <c r="I220" s="19"/>
      <c r="J220" s="20"/>
    </row>
    <row r="221" spans="1:10" ht="15.75" customHeight="1" x14ac:dyDescent="0.35">
      <c r="A221" s="1"/>
      <c r="H221" s="19"/>
      <c r="I221" s="19"/>
      <c r="J221" s="20"/>
    </row>
    <row r="222" spans="1:10" ht="15.75" customHeight="1" x14ac:dyDescent="0.35">
      <c r="A222" s="1"/>
      <c r="H222" s="19"/>
      <c r="I222" s="19"/>
      <c r="J222" s="20"/>
    </row>
    <row r="223" spans="1:10" ht="15.75" customHeight="1" x14ac:dyDescent="0.35">
      <c r="A223" s="1"/>
      <c r="H223" s="19"/>
      <c r="I223" s="19"/>
      <c r="J223" s="20"/>
    </row>
    <row r="224" spans="1:10" ht="15.75" customHeight="1" x14ac:dyDescent="0.35">
      <c r="A224" s="1"/>
      <c r="H224" s="19"/>
      <c r="I224" s="19"/>
      <c r="J224" s="20"/>
    </row>
    <row r="225" spans="1:10" ht="15.75" customHeight="1" x14ac:dyDescent="0.35">
      <c r="A225" s="1"/>
      <c r="H225" s="19"/>
      <c r="I225" s="19"/>
      <c r="J225" s="20"/>
    </row>
    <row r="226" spans="1:10" ht="15.75" customHeight="1" x14ac:dyDescent="0.35">
      <c r="A226" s="1"/>
      <c r="H226" s="19"/>
      <c r="I226" s="19"/>
      <c r="J226" s="20"/>
    </row>
    <row r="227" spans="1:10" ht="15.75" customHeight="1" x14ac:dyDescent="0.35">
      <c r="A227" s="1"/>
      <c r="H227" s="19"/>
      <c r="I227" s="19"/>
      <c r="J227" s="20"/>
    </row>
    <row r="228" spans="1:10" ht="15.75" customHeight="1" x14ac:dyDescent="0.35">
      <c r="A228" s="1"/>
      <c r="H228" s="19"/>
      <c r="I228" s="19"/>
      <c r="J228" s="20"/>
    </row>
    <row r="229" spans="1:10" ht="15.75" customHeight="1" x14ac:dyDescent="0.35">
      <c r="A229" s="1"/>
      <c r="H229" s="19"/>
      <c r="I229" s="19"/>
      <c r="J229" s="20"/>
    </row>
  </sheetData>
  <mergeCells count="4">
    <mergeCell ref="B1:M1"/>
    <mergeCell ref="B2:M2"/>
    <mergeCell ref="B3:M3"/>
    <mergeCell ref="A12:F12"/>
  </mergeCells>
  <conditionalFormatting sqref="F12">
    <cfRule type="colorScale" priority="2">
      <colorScale>
        <cfvo type="min"/>
        <cfvo type="max"/>
        <color rgb="FF63BE7B"/>
        <color rgb="FFFFEF9C"/>
      </colorScale>
    </cfRule>
  </conditionalFormatting>
  <conditionalFormatting sqref="H12">
    <cfRule type="colorScale" priority="1">
      <colorScale>
        <cfvo type="min"/>
        <cfvo type="percentile" val="50"/>
        <cfvo type="max"/>
        <color rgb="FFF8696B"/>
        <color rgb="FFFFEB84"/>
        <color rgb="FF63BE7B"/>
      </colorScale>
    </cfRule>
  </conditionalFormatting>
  <dataValidations count="3">
    <dataValidation type="list" allowBlank="1" showErrorMessage="1" sqref="E7:E11 E13:E14" xr:uid="{00000000-0002-0000-0E00-000000000000}">
      <formula1>"Barang,Jasa Konsultansi,Jasa Lain,Pekerjaan Konstruksi"</formula1>
    </dataValidation>
    <dataValidation type="list" allowBlank="1" showErrorMessage="1" sqref="F13:F14" xr:uid="{00000000-0002-0000-0E00-000001000000}">
      <formula1>"Pengadaan/Transaksi Langsung,Tender/Seleksi Umum,Tender/Seleksi Terbatas,Penunjukan Langsung,Penetapan Langsung"</formula1>
    </dataValidation>
    <dataValidation type="list" allowBlank="1" showErrorMessage="1" sqref="F7:F11" xr:uid="{76B4BFCC-2089-424D-8A39-4E140AB75D90}">
      <formula1>"Pengadaan Langsung,Tender/Seleksi Umum,Tender/Seleksi Terbatas,Penunjukan Langsung,Penetapan Langsung"</formula1>
    </dataValidation>
  </dataValidations>
  <pageMargins left="0.70866141732283472" right="0.70866141732283472" top="0.74803149606299213" bottom="0.74803149606299213" header="0" footer="0"/>
  <pageSetup paperSize="9" scale="5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Q225"/>
  <sheetViews>
    <sheetView zoomScale="80" zoomScaleNormal="80" workbookViewId="0">
      <selection activeCell="B12" sqref="B12"/>
    </sheetView>
  </sheetViews>
  <sheetFormatPr defaultColWidth="14.453125" defaultRowHeight="15" customHeight="1" x14ac:dyDescent="0.35"/>
  <cols>
    <col min="1" max="1" width="7.453125" customWidth="1"/>
    <col min="2" max="2" width="18.81640625" customWidth="1"/>
    <col min="3" max="3" width="37.54296875" customWidth="1"/>
    <col min="4" max="4" width="22.54296875" hidden="1" customWidth="1"/>
    <col min="5" max="5" width="20.26953125" customWidth="1"/>
    <col min="6" max="6" width="28.26953125" customWidth="1"/>
    <col min="7" max="7" width="13.81640625" customWidth="1"/>
    <col min="8" max="9" width="17" hidden="1" customWidth="1"/>
    <col min="10" max="10" width="14.81640625" customWidth="1"/>
    <col min="11" max="11" width="14.453125" customWidth="1"/>
    <col min="12" max="12" width="17" hidden="1" customWidth="1"/>
    <col min="13" max="13" width="15.1796875" customWidth="1"/>
    <col min="14" max="14" width="22.26953125" style="433" customWidth="1"/>
    <col min="15" max="15" width="13.54296875" customWidth="1"/>
    <col min="16" max="16" width="18.7265625" hidden="1" customWidth="1"/>
    <col min="17" max="17" width="14.453125" hidden="1" customWidth="1"/>
  </cols>
  <sheetData>
    <row r="1" spans="1:17" ht="14.5" x14ac:dyDescent="0.35">
      <c r="A1" s="1"/>
      <c r="B1" s="740" t="s">
        <v>1</v>
      </c>
      <c r="C1" s="741"/>
      <c r="D1" s="741"/>
      <c r="E1" s="741"/>
      <c r="F1" s="741"/>
      <c r="G1" s="741"/>
      <c r="H1" s="741"/>
      <c r="I1" s="741"/>
      <c r="J1" s="741"/>
      <c r="K1" s="741"/>
      <c r="L1" s="741"/>
      <c r="M1" s="741"/>
    </row>
    <row r="2" spans="1:17" ht="14.5" x14ac:dyDescent="0.35">
      <c r="A2" s="1"/>
      <c r="B2" s="742" t="s">
        <v>2</v>
      </c>
      <c r="C2" s="741"/>
      <c r="D2" s="741"/>
      <c r="E2" s="741"/>
      <c r="F2" s="741"/>
      <c r="G2" s="741"/>
      <c r="H2" s="741"/>
      <c r="I2" s="741"/>
      <c r="J2" s="741"/>
      <c r="K2" s="741"/>
      <c r="L2" s="741"/>
      <c r="M2" s="741"/>
    </row>
    <row r="3" spans="1:17" ht="14.5" x14ac:dyDescent="0.35">
      <c r="A3" s="1"/>
      <c r="B3" s="743" t="str">
        <f>Business!B3</f>
        <v>TAHUN 2023</v>
      </c>
      <c r="C3" s="741"/>
      <c r="D3" s="741"/>
      <c r="E3" s="741"/>
      <c r="F3" s="741"/>
      <c r="G3" s="741"/>
      <c r="H3" s="741"/>
      <c r="I3" s="741"/>
      <c r="J3" s="741"/>
      <c r="K3" s="741"/>
      <c r="L3" s="741"/>
      <c r="M3" s="741"/>
    </row>
    <row r="4" spans="1:17" ht="14.5" x14ac:dyDescent="0.35">
      <c r="A4" s="1"/>
      <c r="B4" s="4"/>
      <c r="C4" s="4"/>
      <c r="D4" s="4"/>
      <c r="E4" s="4"/>
      <c r="F4" s="4"/>
      <c r="G4" s="4"/>
      <c r="H4" s="4"/>
      <c r="I4" s="4"/>
      <c r="J4" s="4"/>
      <c r="K4" s="4"/>
      <c r="L4" s="4"/>
      <c r="M4" s="4"/>
    </row>
    <row r="5" spans="1:17" ht="14.5" hidden="1" x14ac:dyDescent="0.35">
      <c r="A5" s="5" t="s">
        <v>4</v>
      </c>
      <c r="B5" s="6"/>
      <c r="C5" s="5" t="s">
        <v>4</v>
      </c>
      <c r="D5" s="5" t="s">
        <v>4</v>
      </c>
      <c r="E5" s="5" t="s">
        <v>4</v>
      </c>
      <c r="F5" s="5" t="s">
        <v>4</v>
      </c>
      <c r="G5" s="5" t="s">
        <v>4</v>
      </c>
      <c r="H5" s="5" t="s">
        <v>4</v>
      </c>
      <c r="I5" s="5" t="s">
        <v>4</v>
      </c>
      <c r="J5" s="7" t="s">
        <v>5</v>
      </c>
      <c r="K5" s="5" t="s">
        <v>4</v>
      </c>
      <c r="L5" s="5" t="s">
        <v>4</v>
      </c>
      <c r="M5" s="5" t="s">
        <v>4</v>
      </c>
      <c r="N5" s="8" t="s">
        <v>4</v>
      </c>
      <c r="O5" s="67" t="s">
        <v>5</v>
      </c>
      <c r="P5" s="45" t="s">
        <v>4</v>
      </c>
      <c r="Q5" s="67" t="s">
        <v>5</v>
      </c>
    </row>
    <row r="6" spans="1:17" ht="30" customHeight="1" x14ac:dyDescent="0.35">
      <c r="A6" s="348" t="s">
        <v>6</v>
      </c>
      <c r="B6" s="348" t="s">
        <v>91</v>
      </c>
      <c r="C6" s="348" t="s">
        <v>8</v>
      </c>
      <c r="D6" s="348" t="s">
        <v>9</v>
      </c>
      <c r="E6" s="348" t="s">
        <v>10</v>
      </c>
      <c r="F6" s="348" t="s">
        <v>11</v>
      </c>
      <c r="G6" s="349" t="s">
        <v>12</v>
      </c>
      <c r="H6" s="350" t="s">
        <v>13</v>
      </c>
      <c r="I6" s="350" t="s">
        <v>14</v>
      </c>
      <c r="J6" s="351" t="s">
        <v>15</v>
      </c>
      <c r="K6" s="351" t="s">
        <v>16</v>
      </c>
      <c r="L6" s="351" t="s">
        <v>17</v>
      </c>
      <c r="M6" s="348" t="s">
        <v>18</v>
      </c>
      <c r="N6" s="351" t="s">
        <v>19</v>
      </c>
      <c r="O6" s="348" t="s">
        <v>92</v>
      </c>
      <c r="P6" s="11" t="s">
        <v>93</v>
      </c>
      <c r="Q6" s="9" t="s">
        <v>94</v>
      </c>
    </row>
    <row r="7" spans="1:17" ht="30" customHeight="1" x14ac:dyDescent="0.35">
      <c r="A7" s="40">
        <v>1</v>
      </c>
      <c r="B7" s="46" t="s">
        <v>811</v>
      </c>
      <c r="C7" s="711" t="s">
        <v>812</v>
      </c>
      <c r="D7" s="46" t="s">
        <v>813</v>
      </c>
      <c r="E7" s="40" t="s">
        <v>108</v>
      </c>
      <c r="F7" s="255" t="s">
        <v>855</v>
      </c>
      <c r="G7" s="52">
        <v>125000000</v>
      </c>
      <c r="H7" s="352">
        <v>45170</v>
      </c>
      <c r="I7" s="352">
        <v>45291</v>
      </c>
      <c r="J7" s="16">
        <f t="shared" ref="J7:J8" si="0">I7-H7</f>
        <v>121</v>
      </c>
      <c r="K7" s="40" t="s">
        <v>814</v>
      </c>
      <c r="L7" s="356">
        <v>45170</v>
      </c>
      <c r="M7" s="40" t="s">
        <v>98</v>
      </c>
      <c r="N7" s="389">
        <v>0.96899999999999997</v>
      </c>
      <c r="O7" s="52">
        <f t="shared" ref="O7:O9" si="1">N7*G7</f>
        <v>121125000</v>
      </c>
      <c r="P7" s="199">
        <v>0.96899999999999997</v>
      </c>
      <c r="Q7" s="30">
        <f t="shared" ref="Q7:Q9" si="2">P7*G7</f>
        <v>121125000</v>
      </c>
    </row>
    <row r="8" spans="1:17" ht="30" customHeight="1" x14ac:dyDescent="0.35">
      <c r="A8" s="40">
        <v>2</v>
      </c>
      <c r="B8" s="46" t="s">
        <v>815</v>
      </c>
      <c r="C8" s="46" t="s">
        <v>816</v>
      </c>
      <c r="D8" s="46" t="s">
        <v>813</v>
      </c>
      <c r="E8" s="40" t="s">
        <v>108</v>
      </c>
      <c r="F8" s="255" t="s">
        <v>855</v>
      </c>
      <c r="G8" s="52">
        <v>150000000</v>
      </c>
      <c r="H8" s="357">
        <v>44958</v>
      </c>
      <c r="I8" s="352">
        <v>45291</v>
      </c>
      <c r="J8" s="16">
        <f t="shared" si="0"/>
        <v>333</v>
      </c>
      <c r="K8" s="40" t="s">
        <v>817</v>
      </c>
      <c r="L8" s="356">
        <v>44958</v>
      </c>
      <c r="M8" s="40" t="s">
        <v>98</v>
      </c>
      <c r="N8" s="390">
        <v>0.96719999999999995</v>
      </c>
      <c r="O8" s="52">
        <f t="shared" si="1"/>
        <v>145080000</v>
      </c>
      <c r="P8" s="55">
        <v>0.96719999999999995</v>
      </c>
      <c r="Q8" s="30">
        <f t="shared" si="2"/>
        <v>145080000</v>
      </c>
    </row>
    <row r="9" spans="1:17" ht="30" customHeight="1" x14ac:dyDescent="0.35">
      <c r="A9" s="40">
        <v>3</v>
      </c>
      <c r="B9" s="46" t="s">
        <v>818</v>
      </c>
      <c r="C9" s="46" t="s">
        <v>819</v>
      </c>
      <c r="D9" s="46" t="s">
        <v>813</v>
      </c>
      <c r="E9" s="40" t="s">
        <v>108</v>
      </c>
      <c r="F9" s="255" t="s">
        <v>855</v>
      </c>
      <c r="G9" s="52">
        <v>165000000</v>
      </c>
      <c r="H9" s="263"/>
      <c r="I9" s="278"/>
      <c r="J9" s="16">
        <v>333</v>
      </c>
      <c r="K9" s="40" t="s">
        <v>817</v>
      </c>
      <c r="L9" s="40"/>
      <c r="M9" s="40" t="s">
        <v>98</v>
      </c>
      <c r="N9" s="390">
        <v>0.93530000000000002</v>
      </c>
      <c r="O9" s="52">
        <f t="shared" si="1"/>
        <v>154324500</v>
      </c>
      <c r="P9" s="55">
        <v>0.93530000000000002</v>
      </c>
      <c r="Q9" s="30">
        <f t="shared" si="2"/>
        <v>154324500</v>
      </c>
    </row>
    <row r="10" spans="1:17" ht="30" customHeight="1" x14ac:dyDescent="0.35">
      <c r="A10" s="794" t="s">
        <v>114</v>
      </c>
      <c r="B10" s="795"/>
      <c r="C10" s="795"/>
      <c r="D10" s="795"/>
      <c r="E10" s="795"/>
      <c r="F10" s="796"/>
      <c r="G10" s="337">
        <f>SUM(G7:G9)</f>
        <v>440000000</v>
      </c>
      <c r="H10" s="279"/>
      <c r="I10" s="279"/>
      <c r="J10" s="344"/>
      <c r="K10" s="345"/>
      <c r="L10" s="345"/>
      <c r="M10" s="40"/>
      <c r="N10" s="389">
        <f>O10/G10</f>
        <v>0.95574886363636369</v>
      </c>
      <c r="O10" s="337">
        <f>SUM(O7:O9)</f>
        <v>420529500</v>
      </c>
      <c r="P10" s="282"/>
      <c r="Q10" s="283"/>
    </row>
    <row r="11" spans="1:17" ht="14.5" x14ac:dyDescent="0.35">
      <c r="A11" s="1"/>
      <c r="G11" s="232">
        <f>SUM(G7:G9)</f>
        <v>440000000</v>
      </c>
      <c r="H11" s="19"/>
      <c r="I11" s="19"/>
      <c r="J11" s="20"/>
      <c r="O11" s="280">
        <f>SUM(O7:O9)</f>
        <v>420529500</v>
      </c>
      <c r="Q11" s="280">
        <f>SUM(Q7:Q10)</f>
        <v>420529500</v>
      </c>
    </row>
    <row r="12" spans="1:17" ht="21" x14ac:dyDescent="0.5">
      <c r="A12" s="1"/>
      <c r="B12" s="21" t="s">
        <v>30</v>
      </c>
      <c r="H12" s="19"/>
      <c r="I12" s="19"/>
      <c r="J12" s="20"/>
    </row>
    <row r="13" spans="1:17" ht="15.5" x14ac:dyDescent="0.35">
      <c r="A13" s="1"/>
      <c r="B13" s="22" t="s">
        <v>31</v>
      </c>
      <c r="H13" s="19"/>
      <c r="I13" s="19"/>
      <c r="J13" s="20"/>
    </row>
    <row r="14" spans="1:17" ht="15.5" x14ac:dyDescent="0.35">
      <c r="A14" s="1"/>
      <c r="B14" s="23" t="s">
        <v>32</v>
      </c>
      <c r="H14" s="19"/>
      <c r="I14" s="19"/>
      <c r="J14" s="20"/>
    </row>
    <row r="15" spans="1:17" ht="15.75" customHeight="1" x14ac:dyDescent="0.35">
      <c r="A15" s="1"/>
      <c r="B15" s="23" t="s">
        <v>33</v>
      </c>
      <c r="H15" s="19"/>
      <c r="I15" s="19"/>
      <c r="J15" s="20"/>
    </row>
    <row r="16" spans="1:17" ht="15.75" customHeight="1" x14ac:dyDescent="0.35">
      <c r="A16" s="1"/>
      <c r="B16" s="23" t="s">
        <v>34</v>
      </c>
      <c r="H16" s="19"/>
      <c r="I16" s="19"/>
      <c r="J16" s="20"/>
    </row>
    <row r="17" spans="1:10" ht="15.75" customHeight="1" x14ac:dyDescent="0.35">
      <c r="A17" s="1"/>
      <c r="B17" s="23" t="s">
        <v>35</v>
      </c>
      <c r="H17" s="19"/>
      <c r="I17" s="19"/>
      <c r="J17" s="20"/>
    </row>
    <row r="18" spans="1:10" ht="15.75" customHeight="1" x14ac:dyDescent="0.35">
      <c r="A18" s="1"/>
      <c r="B18" s="23" t="s">
        <v>36</v>
      </c>
      <c r="H18" s="19"/>
      <c r="I18" s="19"/>
      <c r="J18" s="20"/>
    </row>
    <row r="19" spans="1:10" ht="15.75" customHeight="1" x14ac:dyDescent="0.35">
      <c r="A19" s="1"/>
      <c r="B19" s="23" t="s">
        <v>37</v>
      </c>
      <c r="H19" s="19"/>
      <c r="I19" s="19"/>
      <c r="J19" s="20"/>
    </row>
    <row r="20" spans="1:10" ht="15.75" customHeight="1" x14ac:dyDescent="0.35">
      <c r="A20" s="1"/>
      <c r="B20" s="23" t="s">
        <v>38</v>
      </c>
      <c r="H20" s="19"/>
      <c r="I20" s="19"/>
      <c r="J20" s="20"/>
    </row>
    <row r="21" spans="1:10" ht="15.75" customHeight="1" x14ac:dyDescent="0.35">
      <c r="A21" s="1"/>
      <c r="B21" s="23" t="s">
        <v>39</v>
      </c>
      <c r="H21" s="19"/>
      <c r="I21" s="19"/>
      <c r="J21" s="20"/>
    </row>
    <row r="22" spans="1:10" ht="15.75" customHeight="1" x14ac:dyDescent="0.35">
      <c r="A22" s="1"/>
      <c r="B22" s="23" t="s">
        <v>40</v>
      </c>
      <c r="H22" s="19"/>
      <c r="I22" s="19"/>
      <c r="J22" s="20"/>
    </row>
    <row r="23" spans="1:10" ht="15.75" customHeight="1" x14ac:dyDescent="0.35">
      <c r="A23" s="1"/>
      <c r="H23" s="19"/>
      <c r="I23" s="19"/>
      <c r="J23" s="20"/>
    </row>
    <row r="24" spans="1:10" ht="15.75" customHeight="1" x14ac:dyDescent="0.5">
      <c r="A24" s="1"/>
      <c r="B24" s="21" t="s">
        <v>41</v>
      </c>
      <c r="H24" s="19"/>
      <c r="I24" s="19"/>
      <c r="J24" s="20"/>
    </row>
    <row r="25" spans="1:10" ht="15.75" customHeight="1" x14ac:dyDescent="0.5">
      <c r="A25" s="1"/>
      <c r="B25" s="98" t="s">
        <v>42</v>
      </c>
      <c r="H25" s="19"/>
      <c r="I25" s="19"/>
      <c r="J25" s="20"/>
    </row>
    <row r="26" spans="1:10" ht="15.75" customHeight="1" x14ac:dyDescent="0.35">
      <c r="A26" s="1"/>
      <c r="H26" s="19"/>
      <c r="I26" s="19"/>
      <c r="J26" s="20"/>
    </row>
    <row r="27" spans="1:10" ht="15.75" customHeight="1" x14ac:dyDescent="0.35">
      <c r="A27" s="1"/>
      <c r="H27" s="19"/>
      <c r="I27" s="19"/>
      <c r="J27" s="20"/>
    </row>
    <row r="28" spans="1:10" ht="15.75" customHeight="1" x14ac:dyDescent="0.35">
      <c r="A28" s="1"/>
      <c r="H28" s="19"/>
      <c r="I28" s="19"/>
      <c r="J28" s="20"/>
    </row>
    <row r="29" spans="1:10" ht="15.75" customHeight="1" x14ac:dyDescent="0.35">
      <c r="A29" s="1"/>
      <c r="H29" s="19"/>
      <c r="I29" s="19"/>
      <c r="J29" s="20"/>
    </row>
    <row r="30" spans="1:10" ht="15.75" customHeight="1" x14ac:dyDescent="0.35">
      <c r="A30" s="1"/>
      <c r="H30" s="19"/>
      <c r="I30" s="19"/>
      <c r="J30" s="20"/>
    </row>
    <row r="31" spans="1:10" ht="15.75" customHeight="1" x14ac:dyDescent="0.35">
      <c r="A31" s="1"/>
      <c r="H31" s="19"/>
      <c r="I31" s="19"/>
      <c r="J31" s="20"/>
    </row>
    <row r="32" spans="1:10" ht="15.75" customHeight="1" thickBot="1" x14ac:dyDescent="0.4">
      <c r="A32" s="1"/>
      <c r="C32" s="208"/>
      <c r="D32" s="208"/>
      <c r="H32" s="19"/>
      <c r="I32" s="19"/>
      <c r="J32" s="20"/>
    </row>
    <row r="33" spans="1:10" ht="15.75" customHeight="1" x14ac:dyDescent="0.35">
      <c r="A33" s="1"/>
      <c r="H33" s="19"/>
      <c r="I33" s="19"/>
      <c r="J33" s="20"/>
    </row>
    <row r="34" spans="1:10" ht="15.75" customHeight="1" x14ac:dyDescent="0.35">
      <c r="A34" s="1"/>
      <c r="H34" s="19"/>
      <c r="I34" s="19"/>
      <c r="J34" s="20"/>
    </row>
    <row r="35" spans="1:10" ht="15.75" customHeight="1" x14ac:dyDescent="0.35">
      <c r="A35" s="1"/>
      <c r="H35" s="19"/>
      <c r="I35" s="19"/>
      <c r="J35" s="20"/>
    </row>
    <row r="36" spans="1:10" ht="15.75" customHeight="1" x14ac:dyDescent="0.35">
      <c r="A36" s="1"/>
      <c r="H36" s="19"/>
      <c r="I36" s="19"/>
      <c r="J36" s="20"/>
    </row>
    <row r="37" spans="1:10" ht="15.75" customHeight="1" x14ac:dyDescent="0.35">
      <c r="A37" s="1"/>
      <c r="H37" s="19"/>
      <c r="I37" s="19"/>
      <c r="J37" s="20"/>
    </row>
    <row r="38" spans="1:10" ht="15.75" customHeight="1" x14ac:dyDescent="0.35">
      <c r="A38" s="1"/>
      <c r="H38" s="19"/>
      <c r="I38" s="19"/>
      <c r="J38" s="20"/>
    </row>
    <row r="39" spans="1:10" ht="15.75" customHeight="1" x14ac:dyDescent="0.35">
      <c r="A39" s="1"/>
      <c r="H39" s="19"/>
      <c r="I39" s="19"/>
      <c r="J39" s="20"/>
    </row>
    <row r="40" spans="1:10" ht="15.75" customHeight="1" x14ac:dyDescent="0.35">
      <c r="A40" s="1"/>
      <c r="H40" s="19"/>
      <c r="I40" s="19"/>
      <c r="J40" s="20"/>
    </row>
    <row r="41" spans="1:10" ht="15.75" customHeight="1" x14ac:dyDescent="0.35">
      <c r="A41" s="1"/>
      <c r="H41" s="19"/>
      <c r="I41" s="19"/>
      <c r="J41" s="20"/>
    </row>
    <row r="42" spans="1:10" ht="15.75" customHeight="1" x14ac:dyDescent="0.35">
      <c r="A42" s="1"/>
      <c r="H42" s="19"/>
      <c r="I42" s="19"/>
      <c r="J42" s="20"/>
    </row>
    <row r="43" spans="1:10" ht="15.75" customHeight="1" x14ac:dyDescent="0.35">
      <c r="A43" s="1"/>
      <c r="H43" s="19"/>
      <c r="I43" s="19"/>
      <c r="J43" s="20"/>
    </row>
    <row r="44" spans="1:10" ht="15.75" customHeight="1" x14ac:dyDescent="0.35">
      <c r="A44" s="1"/>
      <c r="H44" s="19"/>
      <c r="I44" s="19"/>
      <c r="J44" s="20"/>
    </row>
    <row r="45" spans="1:10" ht="15.75" customHeight="1" x14ac:dyDescent="0.35">
      <c r="A45" s="1"/>
      <c r="H45" s="19"/>
      <c r="I45" s="19"/>
      <c r="J45" s="20"/>
    </row>
    <row r="46" spans="1:10" ht="15.75" customHeight="1" x14ac:dyDescent="0.35">
      <c r="A46" s="1"/>
      <c r="H46" s="19"/>
      <c r="I46" s="19"/>
      <c r="J46" s="20"/>
    </row>
    <row r="47" spans="1:10" ht="15.75" customHeight="1" x14ac:dyDescent="0.35">
      <c r="A47" s="1"/>
      <c r="H47" s="19"/>
      <c r="I47" s="19"/>
      <c r="J47" s="20"/>
    </row>
    <row r="48" spans="1:10" ht="15.75" customHeight="1" x14ac:dyDescent="0.35">
      <c r="A48" s="1"/>
      <c r="H48" s="19"/>
      <c r="I48" s="19"/>
      <c r="J48" s="20"/>
    </row>
    <row r="49" spans="1:10" ht="15.75" customHeight="1" x14ac:dyDescent="0.35">
      <c r="A49" s="1"/>
      <c r="H49" s="19"/>
      <c r="I49" s="19"/>
      <c r="J49" s="20"/>
    </row>
    <row r="50" spans="1:10" ht="15.75" customHeight="1" x14ac:dyDescent="0.35">
      <c r="A50" s="1"/>
      <c r="H50" s="19"/>
      <c r="I50" s="19"/>
      <c r="J50" s="20"/>
    </row>
    <row r="51" spans="1:10" ht="15.75" customHeight="1" x14ac:dyDescent="0.35">
      <c r="A51" s="1"/>
      <c r="H51" s="19"/>
      <c r="I51" s="19"/>
      <c r="J51" s="20"/>
    </row>
    <row r="52" spans="1:10" ht="15.75" customHeight="1" x14ac:dyDescent="0.35">
      <c r="A52" s="1"/>
      <c r="H52" s="19"/>
      <c r="I52" s="19"/>
      <c r="J52" s="20"/>
    </row>
    <row r="53" spans="1:10" ht="15.75" customHeight="1" x14ac:dyDescent="0.35">
      <c r="A53" s="1"/>
      <c r="H53" s="19"/>
      <c r="I53" s="19"/>
      <c r="J53" s="20"/>
    </row>
    <row r="54" spans="1:10" ht="15.75" customHeight="1" x14ac:dyDescent="0.35">
      <c r="A54" s="1"/>
      <c r="H54" s="19"/>
      <c r="I54" s="19"/>
      <c r="J54" s="20"/>
    </row>
    <row r="55" spans="1:10" ht="15.75" customHeight="1" x14ac:dyDescent="0.35">
      <c r="A55" s="1"/>
      <c r="H55" s="19"/>
      <c r="I55" s="19"/>
      <c r="J55" s="20"/>
    </row>
    <row r="56" spans="1:10" ht="15.75" customHeight="1" x14ac:dyDescent="0.35">
      <c r="A56" s="1"/>
      <c r="H56" s="19"/>
      <c r="I56" s="19"/>
      <c r="J56" s="20"/>
    </row>
    <row r="57" spans="1:10" ht="15.75" customHeight="1" x14ac:dyDescent="0.35">
      <c r="A57" s="1"/>
      <c r="H57" s="19"/>
      <c r="I57" s="19"/>
      <c r="J57" s="20"/>
    </row>
    <row r="58" spans="1:10" ht="15.75" customHeight="1" x14ac:dyDescent="0.35">
      <c r="A58" s="1"/>
      <c r="H58" s="19"/>
      <c r="I58" s="19"/>
      <c r="J58" s="20"/>
    </row>
    <row r="59" spans="1:10" ht="15.75" customHeight="1" x14ac:dyDescent="0.35">
      <c r="A59" s="1"/>
      <c r="H59" s="19"/>
      <c r="I59" s="19"/>
      <c r="J59" s="20"/>
    </row>
    <row r="60" spans="1:10" ht="15.75" customHeight="1" x14ac:dyDescent="0.35">
      <c r="A60" s="1"/>
      <c r="H60" s="19"/>
      <c r="I60" s="19"/>
      <c r="J60" s="20"/>
    </row>
    <row r="61" spans="1:10" ht="15.75" customHeight="1" x14ac:dyDescent="0.35">
      <c r="A61" s="1"/>
      <c r="H61" s="19"/>
      <c r="I61" s="19"/>
      <c r="J61" s="20"/>
    </row>
    <row r="62" spans="1:10" ht="15.75" customHeight="1" x14ac:dyDescent="0.35">
      <c r="A62" s="1"/>
      <c r="H62" s="19"/>
      <c r="I62" s="19"/>
      <c r="J62" s="20"/>
    </row>
    <row r="63" spans="1:10" ht="15.75" customHeight="1" x14ac:dyDescent="0.35">
      <c r="A63" s="1"/>
      <c r="H63" s="19"/>
      <c r="I63" s="19"/>
      <c r="J63" s="20"/>
    </row>
    <row r="64" spans="1:10" ht="15.75" customHeight="1" x14ac:dyDescent="0.35">
      <c r="A64" s="1"/>
      <c r="H64" s="19"/>
      <c r="I64" s="19"/>
      <c r="J64" s="20"/>
    </row>
    <row r="65" spans="1:10" ht="15.75" customHeight="1" x14ac:dyDescent="0.35">
      <c r="A65" s="1"/>
      <c r="H65" s="19"/>
      <c r="I65" s="19"/>
      <c r="J65" s="20"/>
    </row>
    <row r="66" spans="1:10" ht="15.75" customHeight="1" x14ac:dyDescent="0.35">
      <c r="A66" s="1"/>
      <c r="H66" s="19"/>
      <c r="I66" s="19"/>
      <c r="J66" s="20"/>
    </row>
    <row r="67" spans="1:10" ht="15.75" customHeight="1" x14ac:dyDescent="0.35">
      <c r="A67" s="1"/>
      <c r="H67" s="19"/>
      <c r="I67" s="19"/>
      <c r="J67" s="20"/>
    </row>
    <row r="68" spans="1:10" ht="15.75" customHeight="1" x14ac:dyDescent="0.35">
      <c r="A68" s="1"/>
      <c r="H68" s="19"/>
      <c r="I68" s="19"/>
      <c r="J68" s="20"/>
    </row>
    <row r="69" spans="1:10" ht="15.75" customHeight="1" x14ac:dyDescent="0.35">
      <c r="A69" s="1"/>
      <c r="H69" s="19"/>
      <c r="I69" s="19"/>
      <c r="J69" s="20"/>
    </row>
    <row r="70" spans="1:10" ht="15.75" customHeight="1" x14ac:dyDescent="0.35">
      <c r="A70" s="1"/>
      <c r="H70" s="19"/>
      <c r="I70" s="19"/>
      <c r="J70" s="20"/>
    </row>
    <row r="71" spans="1:10" ht="15.75" customHeight="1" x14ac:dyDescent="0.35">
      <c r="A71" s="1"/>
      <c r="H71" s="19"/>
      <c r="I71" s="19"/>
      <c r="J71" s="20"/>
    </row>
    <row r="72" spans="1:10" ht="15.75" customHeight="1" x14ac:dyDescent="0.35">
      <c r="A72" s="1"/>
      <c r="H72" s="19"/>
      <c r="I72" s="19"/>
      <c r="J72" s="20"/>
    </row>
    <row r="73" spans="1:10" ht="15.75" customHeight="1" x14ac:dyDescent="0.35">
      <c r="A73" s="1"/>
      <c r="H73" s="19"/>
      <c r="I73" s="19"/>
      <c r="J73" s="20"/>
    </row>
    <row r="74" spans="1:10" ht="15.75" customHeight="1" x14ac:dyDescent="0.35">
      <c r="A74" s="1"/>
      <c r="H74" s="19"/>
      <c r="I74" s="19"/>
      <c r="J74" s="20"/>
    </row>
    <row r="75" spans="1:10" ht="15.75" customHeight="1" x14ac:dyDescent="0.35">
      <c r="A75" s="1"/>
      <c r="H75" s="19"/>
      <c r="I75" s="19"/>
      <c r="J75" s="20"/>
    </row>
    <row r="76" spans="1:10" ht="15.75" customHeight="1" x14ac:dyDescent="0.35">
      <c r="A76" s="1"/>
      <c r="H76" s="19"/>
      <c r="I76" s="19"/>
      <c r="J76" s="20"/>
    </row>
    <row r="77" spans="1:10" ht="15.75" customHeight="1" x14ac:dyDescent="0.35">
      <c r="A77" s="1"/>
      <c r="H77" s="19"/>
      <c r="I77" s="19"/>
      <c r="J77" s="20"/>
    </row>
    <row r="78" spans="1:10" ht="15.75" customHeight="1" x14ac:dyDescent="0.35">
      <c r="A78" s="1"/>
      <c r="H78" s="19"/>
      <c r="I78" s="19"/>
      <c r="J78" s="20"/>
    </row>
    <row r="79" spans="1:10" ht="15.75" customHeight="1" x14ac:dyDescent="0.35">
      <c r="A79" s="1"/>
      <c r="H79" s="19"/>
      <c r="I79" s="19"/>
      <c r="J79" s="20"/>
    </row>
    <row r="80" spans="1:10" ht="15.75" customHeight="1" x14ac:dyDescent="0.35">
      <c r="A80" s="1"/>
      <c r="H80" s="19"/>
      <c r="I80" s="19"/>
      <c r="J80" s="20"/>
    </row>
    <row r="81" spans="1:10" ht="15.75" customHeight="1" x14ac:dyDescent="0.35">
      <c r="A81" s="1"/>
      <c r="H81" s="19"/>
      <c r="I81" s="19"/>
      <c r="J81" s="20"/>
    </row>
    <row r="82" spans="1:10" ht="15.75" customHeight="1" x14ac:dyDescent="0.35">
      <c r="A82" s="1"/>
      <c r="H82" s="19"/>
      <c r="I82" s="19"/>
      <c r="J82" s="20"/>
    </row>
    <row r="83" spans="1:10" ht="15.75" customHeight="1" x14ac:dyDescent="0.35">
      <c r="A83" s="1"/>
      <c r="H83" s="19"/>
      <c r="I83" s="19"/>
      <c r="J83" s="20"/>
    </row>
    <row r="84" spans="1:10" ht="15.75" customHeight="1" x14ac:dyDescent="0.35">
      <c r="A84" s="1"/>
      <c r="H84" s="19"/>
      <c r="I84" s="19"/>
      <c r="J84" s="20"/>
    </row>
    <row r="85" spans="1:10" ht="15.75" customHeight="1" x14ac:dyDescent="0.35">
      <c r="A85" s="1"/>
      <c r="H85" s="19"/>
      <c r="I85" s="19"/>
      <c r="J85" s="20"/>
    </row>
    <row r="86" spans="1:10" ht="15.75" customHeight="1" x14ac:dyDescent="0.35">
      <c r="A86" s="1"/>
      <c r="H86" s="19"/>
      <c r="I86" s="19"/>
      <c r="J86" s="20"/>
    </row>
    <row r="87" spans="1:10" ht="15.75" customHeight="1" x14ac:dyDescent="0.35">
      <c r="A87" s="1"/>
      <c r="H87" s="19"/>
      <c r="I87" s="19"/>
      <c r="J87" s="20"/>
    </row>
    <row r="88" spans="1:10" ht="15.75" customHeight="1" x14ac:dyDescent="0.35">
      <c r="A88" s="1"/>
      <c r="H88" s="19"/>
      <c r="I88" s="19"/>
      <c r="J88" s="20"/>
    </row>
    <row r="89" spans="1:10" ht="15.75" customHeight="1" x14ac:dyDescent="0.35">
      <c r="A89" s="1"/>
      <c r="H89" s="19"/>
      <c r="I89" s="19"/>
      <c r="J89" s="20"/>
    </row>
    <row r="90" spans="1:10" ht="15.75" customHeight="1" x14ac:dyDescent="0.35">
      <c r="A90" s="1"/>
      <c r="H90" s="19"/>
      <c r="I90" s="19"/>
      <c r="J90" s="20"/>
    </row>
    <row r="91" spans="1:10" ht="15.75" customHeight="1" x14ac:dyDescent="0.35">
      <c r="A91" s="1"/>
      <c r="H91" s="19"/>
      <c r="I91" s="19"/>
      <c r="J91" s="20"/>
    </row>
    <row r="92" spans="1:10" ht="15.75" customHeight="1" x14ac:dyDescent="0.35">
      <c r="A92" s="1"/>
      <c r="H92" s="19"/>
      <c r="I92" s="19"/>
      <c r="J92" s="20"/>
    </row>
    <row r="93" spans="1:10" ht="15.75" customHeight="1" x14ac:dyDescent="0.35">
      <c r="A93" s="1"/>
      <c r="H93" s="19"/>
      <c r="I93" s="19"/>
      <c r="J93" s="20"/>
    </row>
    <row r="94" spans="1:10" ht="15.75" customHeight="1" x14ac:dyDescent="0.35">
      <c r="A94" s="1"/>
      <c r="H94" s="19"/>
      <c r="I94" s="19"/>
      <c r="J94" s="20"/>
    </row>
    <row r="95" spans="1:10" ht="15.75" customHeight="1" x14ac:dyDescent="0.35">
      <c r="A95" s="1"/>
      <c r="H95" s="19"/>
      <c r="I95" s="19"/>
      <c r="J95" s="20"/>
    </row>
    <row r="96" spans="1:10" ht="15.75" customHeight="1" x14ac:dyDescent="0.35">
      <c r="A96" s="1"/>
      <c r="H96" s="19"/>
      <c r="I96" s="19"/>
      <c r="J96" s="20"/>
    </row>
    <row r="97" spans="1:10" ht="15.75" customHeight="1" x14ac:dyDescent="0.35">
      <c r="A97" s="1"/>
      <c r="H97" s="19"/>
      <c r="I97" s="19"/>
      <c r="J97" s="20"/>
    </row>
    <row r="98" spans="1:10" ht="15.75" customHeight="1" x14ac:dyDescent="0.35">
      <c r="A98" s="1"/>
      <c r="H98" s="19"/>
      <c r="I98" s="19"/>
      <c r="J98" s="20"/>
    </row>
    <row r="99" spans="1:10" ht="15.75" customHeight="1" x14ac:dyDescent="0.35">
      <c r="A99" s="1"/>
      <c r="H99" s="19"/>
      <c r="I99" s="19"/>
      <c r="J99" s="20"/>
    </row>
    <row r="100" spans="1:10" ht="15.75" customHeight="1" x14ac:dyDescent="0.35">
      <c r="A100" s="1"/>
      <c r="H100" s="19"/>
      <c r="I100" s="19"/>
      <c r="J100" s="20"/>
    </row>
    <row r="101" spans="1:10" ht="15.75" customHeight="1" x14ac:dyDescent="0.35">
      <c r="A101" s="1"/>
      <c r="H101" s="19"/>
      <c r="I101" s="19"/>
      <c r="J101" s="20"/>
    </row>
    <row r="102" spans="1:10" ht="15.75" customHeight="1" x14ac:dyDescent="0.35">
      <c r="A102" s="1"/>
      <c r="H102" s="19"/>
      <c r="I102" s="19"/>
      <c r="J102" s="20"/>
    </row>
    <row r="103" spans="1:10" ht="15.75" customHeight="1" x14ac:dyDescent="0.35">
      <c r="A103" s="1"/>
      <c r="H103" s="19"/>
      <c r="I103" s="19"/>
      <c r="J103" s="20"/>
    </row>
    <row r="104" spans="1:10" ht="15.75" customHeight="1" x14ac:dyDescent="0.35">
      <c r="A104" s="1"/>
      <c r="H104" s="19"/>
      <c r="I104" s="19"/>
      <c r="J104" s="20"/>
    </row>
    <row r="105" spans="1:10" ht="15.75" customHeight="1" x14ac:dyDescent="0.35">
      <c r="A105" s="1"/>
      <c r="H105" s="19"/>
      <c r="I105" s="19"/>
      <c r="J105" s="20"/>
    </row>
    <row r="106" spans="1:10" ht="15.75" customHeight="1" x14ac:dyDescent="0.35">
      <c r="A106" s="1"/>
      <c r="H106" s="19"/>
      <c r="I106" s="19"/>
      <c r="J106" s="20"/>
    </row>
    <row r="107" spans="1:10" ht="15.75" customHeight="1" x14ac:dyDescent="0.35">
      <c r="A107" s="1"/>
      <c r="H107" s="19"/>
      <c r="I107" s="19"/>
      <c r="J107" s="20"/>
    </row>
    <row r="108" spans="1:10" ht="15.75" customHeight="1" x14ac:dyDescent="0.35">
      <c r="A108" s="1"/>
      <c r="H108" s="19"/>
      <c r="I108" s="19"/>
      <c r="J108" s="20"/>
    </row>
    <row r="109" spans="1:10" ht="15.75" customHeight="1" x14ac:dyDescent="0.35">
      <c r="A109" s="1"/>
      <c r="H109" s="19"/>
      <c r="I109" s="19"/>
      <c r="J109" s="20"/>
    </row>
    <row r="110" spans="1:10" ht="15.75" customHeight="1" x14ac:dyDescent="0.35">
      <c r="A110" s="1"/>
      <c r="H110" s="19"/>
      <c r="I110" s="19"/>
      <c r="J110" s="20"/>
    </row>
    <row r="111" spans="1:10" ht="15.75" customHeight="1" x14ac:dyDescent="0.35">
      <c r="A111" s="1"/>
      <c r="H111" s="19"/>
      <c r="I111" s="19"/>
      <c r="J111" s="20"/>
    </row>
    <row r="112" spans="1:10" ht="15.75" customHeight="1" x14ac:dyDescent="0.35">
      <c r="A112" s="1"/>
      <c r="H112" s="19"/>
      <c r="I112" s="19"/>
      <c r="J112" s="20"/>
    </row>
    <row r="113" spans="1:10" ht="15.75" customHeight="1" x14ac:dyDescent="0.35">
      <c r="A113" s="1"/>
      <c r="H113" s="19"/>
      <c r="I113" s="19"/>
      <c r="J113" s="20"/>
    </row>
    <row r="114" spans="1:10" ht="15.75" customHeight="1" x14ac:dyDescent="0.35">
      <c r="A114" s="1"/>
      <c r="H114" s="19"/>
      <c r="I114" s="19"/>
      <c r="J114" s="20"/>
    </row>
    <row r="115" spans="1:10" ht="15.75" customHeight="1" x14ac:dyDescent="0.35">
      <c r="A115" s="1"/>
      <c r="H115" s="19"/>
      <c r="I115" s="19"/>
      <c r="J115" s="20"/>
    </row>
    <row r="116" spans="1:10" ht="15.75" customHeight="1" x14ac:dyDescent="0.35">
      <c r="A116" s="1"/>
      <c r="H116" s="19"/>
      <c r="I116" s="19"/>
      <c r="J116" s="20"/>
    </row>
    <row r="117" spans="1:10" ht="15.75" customHeight="1" x14ac:dyDescent="0.35">
      <c r="A117" s="1"/>
      <c r="H117" s="19"/>
      <c r="I117" s="19"/>
      <c r="J117" s="20"/>
    </row>
    <row r="118" spans="1:10" ht="15.75" customHeight="1" x14ac:dyDescent="0.35">
      <c r="A118" s="1"/>
      <c r="H118" s="19"/>
      <c r="I118" s="19"/>
      <c r="J118" s="20"/>
    </row>
    <row r="119" spans="1:10" ht="15.75" customHeight="1" x14ac:dyDescent="0.35">
      <c r="A119" s="1"/>
      <c r="H119" s="19"/>
      <c r="I119" s="19"/>
      <c r="J119" s="20"/>
    </row>
    <row r="120" spans="1:10" ht="15.75" customHeight="1" x14ac:dyDescent="0.35">
      <c r="A120" s="1"/>
      <c r="H120" s="19"/>
      <c r="I120" s="19"/>
      <c r="J120" s="20"/>
    </row>
    <row r="121" spans="1:10" ht="15.75" customHeight="1" x14ac:dyDescent="0.35">
      <c r="A121" s="1"/>
      <c r="H121" s="19"/>
      <c r="I121" s="19"/>
      <c r="J121" s="20"/>
    </row>
    <row r="122" spans="1:10" ht="15.75" customHeight="1" x14ac:dyDescent="0.35">
      <c r="A122" s="1"/>
      <c r="H122" s="19"/>
      <c r="I122" s="19"/>
      <c r="J122" s="20"/>
    </row>
    <row r="123" spans="1:10" ht="15.75" customHeight="1" x14ac:dyDescent="0.35">
      <c r="A123" s="1"/>
      <c r="H123" s="19"/>
      <c r="I123" s="19"/>
      <c r="J123" s="20"/>
    </row>
    <row r="124" spans="1:10" ht="15.75" customHeight="1" x14ac:dyDescent="0.35">
      <c r="A124" s="1"/>
      <c r="H124" s="19"/>
      <c r="I124" s="19"/>
      <c r="J124" s="20"/>
    </row>
    <row r="125" spans="1:10" ht="15.75" customHeight="1" x14ac:dyDescent="0.35">
      <c r="A125" s="1"/>
      <c r="H125" s="19"/>
      <c r="I125" s="19"/>
      <c r="J125" s="20"/>
    </row>
    <row r="126" spans="1:10" ht="15.75" customHeight="1" x14ac:dyDescent="0.35">
      <c r="A126" s="1"/>
      <c r="H126" s="19"/>
      <c r="I126" s="19"/>
      <c r="J126" s="20"/>
    </row>
    <row r="127" spans="1:10" ht="15.75" customHeight="1" x14ac:dyDescent="0.35">
      <c r="A127" s="1"/>
      <c r="H127" s="19"/>
      <c r="I127" s="19"/>
      <c r="J127" s="20"/>
    </row>
    <row r="128" spans="1:10" ht="15.75" customHeight="1" x14ac:dyDescent="0.35">
      <c r="A128" s="1"/>
      <c r="H128" s="19"/>
      <c r="I128" s="19"/>
      <c r="J128" s="20"/>
    </row>
    <row r="129" spans="1:10" ht="15.75" customHeight="1" x14ac:dyDescent="0.35">
      <c r="A129" s="1"/>
      <c r="H129" s="19"/>
      <c r="I129" s="19"/>
      <c r="J129" s="20"/>
    </row>
    <row r="130" spans="1:10" ht="15.75" customHeight="1" x14ac:dyDescent="0.35">
      <c r="A130" s="1"/>
      <c r="H130" s="19"/>
      <c r="I130" s="19"/>
      <c r="J130" s="20"/>
    </row>
    <row r="131" spans="1:10" ht="15.75" customHeight="1" x14ac:dyDescent="0.35">
      <c r="A131" s="1"/>
      <c r="H131" s="19"/>
      <c r="I131" s="19"/>
      <c r="J131" s="20"/>
    </row>
    <row r="132" spans="1:10" ht="15.75" customHeight="1" x14ac:dyDescent="0.35">
      <c r="A132" s="1"/>
      <c r="H132" s="19"/>
      <c r="I132" s="19"/>
      <c r="J132" s="20"/>
    </row>
    <row r="133" spans="1:10" ht="15.75" customHeight="1" x14ac:dyDescent="0.35">
      <c r="A133" s="1"/>
      <c r="H133" s="19"/>
      <c r="I133" s="19"/>
      <c r="J133" s="20"/>
    </row>
    <row r="134" spans="1:10" ht="15.75" customHeight="1" x14ac:dyDescent="0.35">
      <c r="A134" s="1"/>
      <c r="H134" s="19"/>
      <c r="I134" s="19"/>
      <c r="J134" s="20"/>
    </row>
    <row r="135" spans="1:10" ht="15.75" customHeight="1" x14ac:dyDescent="0.35">
      <c r="A135" s="1"/>
      <c r="H135" s="19"/>
      <c r="I135" s="19"/>
      <c r="J135" s="20"/>
    </row>
    <row r="136" spans="1:10" ht="15.75" customHeight="1" x14ac:dyDescent="0.35">
      <c r="A136" s="1"/>
      <c r="H136" s="19"/>
      <c r="I136" s="19"/>
      <c r="J136" s="20"/>
    </row>
    <row r="137" spans="1:10" ht="15.75" customHeight="1" x14ac:dyDescent="0.35">
      <c r="A137" s="1"/>
      <c r="H137" s="19"/>
      <c r="I137" s="19"/>
      <c r="J137" s="20"/>
    </row>
    <row r="138" spans="1:10" ht="15.75" customHeight="1" x14ac:dyDescent="0.35">
      <c r="A138" s="1"/>
      <c r="H138" s="19"/>
      <c r="I138" s="19"/>
      <c r="J138" s="20"/>
    </row>
    <row r="139" spans="1:10" ht="15.75" customHeight="1" x14ac:dyDescent="0.35">
      <c r="A139" s="1"/>
      <c r="H139" s="19"/>
      <c r="I139" s="19"/>
      <c r="J139" s="20"/>
    </row>
    <row r="140" spans="1:10" ht="15.75" customHeight="1" x14ac:dyDescent="0.35">
      <c r="A140" s="1"/>
      <c r="H140" s="19"/>
      <c r="I140" s="19"/>
      <c r="J140" s="20"/>
    </row>
    <row r="141" spans="1:10" ht="15.75" customHeight="1" x14ac:dyDescent="0.35">
      <c r="A141" s="1"/>
      <c r="H141" s="19"/>
      <c r="I141" s="19"/>
      <c r="J141" s="20"/>
    </row>
    <row r="142" spans="1:10" ht="15.75" customHeight="1" x14ac:dyDescent="0.35">
      <c r="A142" s="1"/>
      <c r="H142" s="19"/>
      <c r="I142" s="19"/>
      <c r="J142" s="20"/>
    </row>
    <row r="143" spans="1:10" ht="15.75" customHeight="1" x14ac:dyDescent="0.35">
      <c r="A143" s="1"/>
      <c r="H143" s="19"/>
      <c r="I143" s="19"/>
      <c r="J143" s="20"/>
    </row>
    <row r="144" spans="1:10" ht="15.75" customHeight="1" x14ac:dyDescent="0.35">
      <c r="A144" s="1"/>
      <c r="H144" s="19"/>
      <c r="I144" s="19"/>
      <c r="J144" s="20"/>
    </row>
    <row r="145" spans="1:10" ht="15.75" customHeight="1" x14ac:dyDescent="0.35">
      <c r="A145" s="1"/>
      <c r="H145" s="19"/>
      <c r="I145" s="19"/>
      <c r="J145" s="20"/>
    </row>
    <row r="146" spans="1:10" ht="15.75" customHeight="1" x14ac:dyDescent="0.35">
      <c r="A146" s="1"/>
      <c r="H146" s="19"/>
      <c r="I146" s="19"/>
      <c r="J146" s="20"/>
    </row>
    <row r="147" spans="1:10" ht="15.75" customHeight="1" x14ac:dyDescent="0.35">
      <c r="A147" s="1"/>
      <c r="H147" s="19"/>
      <c r="I147" s="19"/>
      <c r="J147" s="20"/>
    </row>
    <row r="148" spans="1:10" ht="15.75" customHeight="1" x14ac:dyDescent="0.35">
      <c r="A148" s="1"/>
      <c r="H148" s="19"/>
      <c r="I148" s="19"/>
      <c r="J148" s="20"/>
    </row>
    <row r="149" spans="1:10" ht="15.75" customHeight="1" x14ac:dyDescent="0.35">
      <c r="A149" s="1"/>
      <c r="H149" s="19"/>
      <c r="I149" s="19"/>
      <c r="J149" s="20"/>
    </row>
    <row r="150" spans="1:10" ht="15.75" customHeight="1" x14ac:dyDescent="0.35">
      <c r="A150" s="1"/>
      <c r="H150" s="19"/>
      <c r="I150" s="19"/>
      <c r="J150" s="20"/>
    </row>
    <row r="151" spans="1:10" ht="15.75" customHeight="1" x14ac:dyDescent="0.35">
      <c r="A151" s="1"/>
      <c r="H151" s="19"/>
      <c r="I151" s="19"/>
      <c r="J151" s="20"/>
    </row>
    <row r="152" spans="1:10" ht="15.75" customHeight="1" x14ac:dyDescent="0.35">
      <c r="A152" s="1"/>
      <c r="H152" s="19"/>
      <c r="I152" s="19"/>
      <c r="J152" s="20"/>
    </row>
    <row r="153" spans="1:10" ht="15.75" customHeight="1" x14ac:dyDescent="0.35">
      <c r="A153" s="1"/>
      <c r="H153" s="19"/>
      <c r="I153" s="19"/>
      <c r="J153" s="20"/>
    </row>
    <row r="154" spans="1:10" ht="15.75" customHeight="1" x14ac:dyDescent="0.35">
      <c r="A154" s="1"/>
      <c r="H154" s="19"/>
      <c r="I154" s="19"/>
      <c r="J154" s="20"/>
    </row>
    <row r="155" spans="1:10" ht="15.75" customHeight="1" x14ac:dyDescent="0.35">
      <c r="A155" s="1"/>
      <c r="H155" s="19"/>
      <c r="I155" s="19"/>
      <c r="J155" s="20"/>
    </row>
    <row r="156" spans="1:10" ht="15.75" customHeight="1" x14ac:dyDescent="0.35">
      <c r="A156" s="1"/>
      <c r="H156" s="19"/>
      <c r="I156" s="19"/>
      <c r="J156" s="20"/>
    </row>
    <row r="157" spans="1:10" ht="15.75" customHeight="1" x14ac:dyDescent="0.35">
      <c r="A157" s="1"/>
      <c r="H157" s="19"/>
      <c r="I157" s="19"/>
      <c r="J157" s="20"/>
    </row>
    <row r="158" spans="1:10" ht="15.75" customHeight="1" x14ac:dyDescent="0.35">
      <c r="A158" s="1"/>
      <c r="H158" s="19"/>
      <c r="I158" s="19"/>
      <c r="J158" s="20"/>
    </row>
    <row r="159" spans="1:10" ht="15.75" customHeight="1" x14ac:dyDescent="0.35">
      <c r="A159" s="1"/>
      <c r="H159" s="19"/>
      <c r="I159" s="19"/>
      <c r="J159" s="20"/>
    </row>
    <row r="160" spans="1:10" ht="15.75" customHeight="1" x14ac:dyDescent="0.35">
      <c r="A160" s="1"/>
      <c r="H160" s="19"/>
      <c r="I160" s="19"/>
      <c r="J160" s="20"/>
    </row>
    <row r="161" spans="1:10" ht="15.75" customHeight="1" x14ac:dyDescent="0.35">
      <c r="A161" s="1"/>
      <c r="H161" s="19"/>
      <c r="I161" s="19"/>
      <c r="J161" s="20"/>
    </row>
    <row r="162" spans="1:10" ht="15.75" customHeight="1" x14ac:dyDescent="0.35">
      <c r="A162" s="1"/>
      <c r="H162" s="19"/>
      <c r="I162" s="19"/>
      <c r="J162" s="20"/>
    </row>
    <row r="163" spans="1:10" ht="15.75" customHeight="1" x14ac:dyDescent="0.35">
      <c r="A163" s="1"/>
      <c r="H163" s="19"/>
      <c r="I163" s="19"/>
      <c r="J163" s="20"/>
    </row>
    <row r="164" spans="1:10" ht="15.75" customHeight="1" x14ac:dyDescent="0.35">
      <c r="A164" s="1"/>
      <c r="H164" s="19"/>
      <c r="I164" s="19"/>
      <c r="J164" s="20"/>
    </row>
    <row r="165" spans="1:10" ht="15.75" customHeight="1" x14ac:dyDescent="0.35">
      <c r="A165" s="1"/>
      <c r="H165" s="19"/>
      <c r="I165" s="19"/>
      <c r="J165" s="20"/>
    </row>
    <row r="166" spans="1:10" ht="15.75" customHeight="1" x14ac:dyDescent="0.35">
      <c r="A166" s="1"/>
      <c r="H166" s="19"/>
      <c r="I166" s="19"/>
      <c r="J166" s="20"/>
    </row>
    <row r="167" spans="1:10" ht="15.75" customHeight="1" x14ac:dyDescent="0.35">
      <c r="A167" s="1"/>
      <c r="H167" s="19"/>
      <c r="I167" s="19"/>
      <c r="J167" s="20"/>
    </row>
    <row r="168" spans="1:10" ht="15.75" customHeight="1" x14ac:dyDescent="0.35">
      <c r="A168" s="1"/>
      <c r="H168" s="19"/>
      <c r="I168" s="19"/>
      <c r="J168" s="20"/>
    </row>
    <row r="169" spans="1:10" ht="15.75" customHeight="1" x14ac:dyDescent="0.35">
      <c r="A169" s="1"/>
      <c r="H169" s="19"/>
      <c r="I169" s="19"/>
      <c r="J169" s="20"/>
    </row>
    <row r="170" spans="1:10" ht="15.75" customHeight="1" x14ac:dyDescent="0.35">
      <c r="A170" s="1"/>
      <c r="H170" s="19"/>
      <c r="I170" s="19"/>
      <c r="J170" s="20"/>
    </row>
    <row r="171" spans="1:10" ht="15.75" customHeight="1" x14ac:dyDescent="0.35">
      <c r="A171" s="1"/>
      <c r="H171" s="19"/>
      <c r="I171" s="19"/>
      <c r="J171" s="20"/>
    </row>
    <row r="172" spans="1:10" ht="15.75" customHeight="1" x14ac:dyDescent="0.35">
      <c r="A172" s="1"/>
      <c r="H172" s="19"/>
      <c r="I172" s="19"/>
      <c r="J172" s="20"/>
    </row>
    <row r="173" spans="1:10" ht="15.75" customHeight="1" x14ac:dyDescent="0.35">
      <c r="A173" s="1"/>
      <c r="H173" s="19"/>
      <c r="I173" s="19"/>
      <c r="J173" s="20"/>
    </row>
    <row r="174" spans="1:10" ht="15.75" customHeight="1" x14ac:dyDescent="0.35">
      <c r="A174" s="1"/>
      <c r="H174" s="19"/>
      <c r="I174" s="19"/>
      <c r="J174" s="20"/>
    </row>
    <row r="175" spans="1:10" ht="15.75" customHeight="1" x14ac:dyDescent="0.35">
      <c r="A175" s="1"/>
      <c r="H175" s="19"/>
      <c r="I175" s="19"/>
      <c r="J175" s="20"/>
    </row>
    <row r="176" spans="1:10" ht="15.75" customHeight="1" x14ac:dyDescent="0.35">
      <c r="A176" s="1"/>
      <c r="H176" s="19"/>
      <c r="I176" s="19"/>
      <c r="J176" s="20"/>
    </row>
    <row r="177" spans="1:10" ht="15.75" customHeight="1" x14ac:dyDescent="0.35">
      <c r="A177" s="1"/>
      <c r="H177" s="19"/>
      <c r="I177" s="19"/>
      <c r="J177" s="20"/>
    </row>
    <row r="178" spans="1:10" ht="15.75" customHeight="1" x14ac:dyDescent="0.35">
      <c r="A178" s="1"/>
      <c r="H178" s="19"/>
      <c r="I178" s="19"/>
      <c r="J178" s="20"/>
    </row>
    <row r="179" spans="1:10" ht="15.75" customHeight="1" x14ac:dyDescent="0.35">
      <c r="A179" s="1"/>
      <c r="H179" s="19"/>
      <c r="I179" s="19"/>
      <c r="J179" s="20"/>
    </row>
    <row r="180" spans="1:10" ht="15.75" customHeight="1" x14ac:dyDescent="0.35">
      <c r="A180" s="1"/>
      <c r="H180" s="19"/>
      <c r="I180" s="19"/>
      <c r="J180" s="20"/>
    </row>
    <row r="181" spans="1:10" ht="15.75" customHeight="1" x14ac:dyDescent="0.35">
      <c r="A181" s="1"/>
      <c r="H181" s="19"/>
      <c r="I181" s="19"/>
      <c r="J181" s="20"/>
    </row>
    <row r="182" spans="1:10" ht="15.75" customHeight="1" x14ac:dyDescent="0.35">
      <c r="A182" s="1"/>
      <c r="H182" s="19"/>
      <c r="I182" s="19"/>
      <c r="J182" s="20"/>
    </row>
    <row r="183" spans="1:10" ht="15.75" customHeight="1" x14ac:dyDescent="0.35">
      <c r="A183" s="1"/>
      <c r="H183" s="19"/>
      <c r="I183" s="19"/>
      <c r="J183" s="20"/>
    </row>
    <row r="184" spans="1:10" ht="15.75" customHeight="1" x14ac:dyDescent="0.35">
      <c r="A184" s="1"/>
      <c r="H184" s="19"/>
      <c r="I184" s="19"/>
      <c r="J184" s="20"/>
    </row>
    <row r="185" spans="1:10" ht="15.75" customHeight="1" x14ac:dyDescent="0.35">
      <c r="A185" s="1"/>
      <c r="H185" s="19"/>
      <c r="I185" s="19"/>
      <c r="J185" s="20"/>
    </row>
    <row r="186" spans="1:10" ht="15.75" customHeight="1" x14ac:dyDescent="0.35">
      <c r="A186" s="1"/>
      <c r="H186" s="19"/>
      <c r="I186" s="19"/>
      <c r="J186" s="20"/>
    </row>
    <row r="187" spans="1:10" ht="15.75" customHeight="1" x14ac:dyDescent="0.35">
      <c r="A187" s="1"/>
      <c r="H187" s="19"/>
      <c r="I187" s="19"/>
      <c r="J187" s="20"/>
    </row>
    <row r="188" spans="1:10" ht="15.75" customHeight="1" x14ac:dyDescent="0.35">
      <c r="A188" s="1"/>
      <c r="H188" s="19"/>
      <c r="I188" s="19"/>
      <c r="J188" s="20"/>
    </row>
    <row r="189" spans="1:10" ht="15.75" customHeight="1" x14ac:dyDescent="0.35">
      <c r="A189" s="1"/>
      <c r="H189" s="19"/>
      <c r="I189" s="19"/>
      <c r="J189" s="20"/>
    </row>
    <row r="190" spans="1:10" ht="15.75" customHeight="1" x14ac:dyDescent="0.35">
      <c r="A190" s="1"/>
      <c r="H190" s="19"/>
      <c r="I190" s="19"/>
      <c r="J190" s="20"/>
    </row>
    <row r="191" spans="1:10" ht="15.75" customHeight="1" x14ac:dyDescent="0.35">
      <c r="A191" s="1"/>
      <c r="H191" s="19"/>
      <c r="I191" s="19"/>
      <c r="J191" s="20"/>
    </row>
    <row r="192" spans="1:10" ht="15.75" customHeight="1" x14ac:dyDescent="0.35">
      <c r="A192" s="1"/>
      <c r="H192" s="19"/>
      <c r="I192" s="19"/>
      <c r="J192" s="20"/>
    </row>
    <row r="193" spans="1:10" ht="15.75" customHeight="1" x14ac:dyDescent="0.35">
      <c r="A193" s="1"/>
      <c r="H193" s="19"/>
      <c r="I193" s="19"/>
      <c r="J193" s="20"/>
    </row>
    <row r="194" spans="1:10" ht="15.75" customHeight="1" x14ac:dyDescent="0.35">
      <c r="A194" s="1"/>
      <c r="H194" s="19"/>
      <c r="I194" s="19"/>
      <c r="J194" s="20"/>
    </row>
    <row r="195" spans="1:10" ht="15.75" customHeight="1" x14ac:dyDescent="0.35">
      <c r="A195" s="1"/>
      <c r="H195" s="19"/>
      <c r="I195" s="19"/>
      <c r="J195" s="20"/>
    </row>
    <row r="196" spans="1:10" ht="15.75" customHeight="1" x14ac:dyDescent="0.35">
      <c r="A196" s="1"/>
      <c r="H196" s="19"/>
      <c r="I196" s="19"/>
      <c r="J196" s="20"/>
    </row>
    <row r="197" spans="1:10" ht="15.75" customHeight="1" x14ac:dyDescent="0.35">
      <c r="A197" s="1"/>
      <c r="H197" s="19"/>
      <c r="I197" s="19"/>
      <c r="J197" s="20"/>
    </row>
    <row r="198" spans="1:10" ht="15.75" customHeight="1" x14ac:dyDescent="0.35">
      <c r="A198" s="1"/>
      <c r="H198" s="19"/>
      <c r="I198" s="19"/>
      <c r="J198" s="20"/>
    </row>
    <row r="199" spans="1:10" ht="15.75" customHeight="1" x14ac:dyDescent="0.35">
      <c r="A199" s="1"/>
      <c r="H199" s="19"/>
      <c r="I199" s="19"/>
      <c r="J199" s="20"/>
    </row>
    <row r="200" spans="1:10" ht="15.75" customHeight="1" x14ac:dyDescent="0.35">
      <c r="A200" s="1"/>
      <c r="H200" s="19"/>
      <c r="I200" s="19"/>
      <c r="J200" s="20"/>
    </row>
    <row r="201" spans="1:10" ht="15.75" customHeight="1" x14ac:dyDescent="0.35">
      <c r="A201" s="1"/>
      <c r="H201" s="19"/>
      <c r="I201" s="19"/>
      <c r="J201" s="20"/>
    </row>
    <row r="202" spans="1:10" ht="15.75" customHeight="1" x14ac:dyDescent="0.35">
      <c r="A202" s="1"/>
      <c r="H202" s="19"/>
      <c r="I202" s="19"/>
      <c r="J202" s="20"/>
    </row>
    <row r="203" spans="1:10" ht="15.75" customHeight="1" x14ac:dyDescent="0.35">
      <c r="A203" s="1"/>
      <c r="H203" s="19"/>
      <c r="I203" s="19"/>
      <c r="J203" s="20"/>
    </row>
    <row r="204" spans="1:10" ht="15.75" customHeight="1" x14ac:dyDescent="0.35">
      <c r="A204" s="1"/>
      <c r="H204" s="19"/>
      <c r="I204" s="19"/>
      <c r="J204" s="20"/>
    </row>
    <row r="205" spans="1:10" ht="15.75" customHeight="1" x14ac:dyDescent="0.35">
      <c r="A205" s="1"/>
      <c r="H205" s="19"/>
      <c r="I205" s="19"/>
      <c r="J205" s="20"/>
    </row>
    <row r="206" spans="1:10" ht="15.75" customHeight="1" x14ac:dyDescent="0.35">
      <c r="A206" s="1"/>
      <c r="H206" s="19"/>
      <c r="I206" s="19"/>
      <c r="J206" s="20"/>
    </row>
    <row r="207" spans="1:10" ht="15.75" customHeight="1" x14ac:dyDescent="0.35">
      <c r="A207" s="1"/>
      <c r="H207" s="19"/>
      <c r="I207" s="19"/>
      <c r="J207" s="20"/>
    </row>
    <row r="208" spans="1:10" ht="15.75" customHeight="1" x14ac:dyDescent="0.35">
      <c r="A208" s="1"/>
      <c r="H208" s="19"/>
      <c r="I208" s="19"/>
      <c r="J208" s="20"/>
    </row>
    <row r="209" spans="1:10" ht="15.75" customHeight="1" x14ac:dyDescent="0.35">
      <c r="A209" s="1"/>
      <c r="H209" s="19"/>
      <c r="I209" s="19"/>
      <c r="J209" s="20"/>
    </row>
    <row r="210" spans="1:10" ht="15.75" customHeight="1" x14ac:dyDescent="0.35">
      <c r="A210" s="1"/>
      <c r="H210" s="19"/>
      <c r="I210" s="19"/>
      <c r="J210" s="20"/>
    </row>
    <row r="211" spans="1:10" ht="15.75" customHeight="1" x14ac:dyDescent="0.35">
      <c r="A211" s="1"/>
      <c r="H211" s="19"/>
      <c r="I211" s="19"/>
      <c r="J211" s="20"/>
    </row>
    <row r="212" spans="1:10" ht="15.75" customHeight="1" x14ac:dyDescent="0.35">
      <c r="A212" s="1"/>
      <c r="H212" s="19"/>
      <c r="I212" s="19"/>
      <c r="J212" s="20"/>
    </row>
    <row r="213" spans="1:10" ht="15.75" customHeight="1" x14ac:dyDescent="0.35">
      <c r="A213" s="1"/>
      <c r="H213" s="19"/>
      <c r="I213" s="19"/>
      <c r="J213" s="20"/>
    </row>
    <row r="214" spans="1:10" ht="15.75" customHeight="1" x14ac:dyDescent="0.35">
      <c r="A214" s="1"/>
      <c r="H214" s="19"/>
      <c r="I214" s="19"/>
      <c r="J214" s="20"/>
    </row>
    <row r="215" spans="1:10" ht="15.75" customHeight="1" x14ac:dyDescent="0.35">
      <c r="A215" s="1"/>
      <c r="H215" s="19"/>
      <c r="I215" s="19"/>
      <c r="J215" s="20"/>
    </row>
    <row r="216" spans="1:10" ht="15.75" customHeight="1" x14ac:dyDescent="0.35">
      <c r="A216" s="1"/>
      <c r="H216" s="19"/>
      <c r="I216" s="19"/>
      <c r="J216" s="20"/>
    </row>
    <row r="217" spans="1:10" ht="15.75" customHeight="1" x14ac:dyDescent="0.35">
      <c r="A217" s="1"/>
      <c r="H217" s="19"/>
      <c r="I217" s="19"/>
      <c r="J217" s="20"/>
    </row>
    <row r="218" spans="1:10" ht="15.75" customHeight="1" x14ac:dyDescent="0.35">
      <c r="A218" s="1"/>
      <c r="H218" s="19"/>
      <c r="I218" s="19"/>
      <c r="J218" s="20"/>
    </row>
    <row r="219" spans="1:10" ht="15.75" customHeight="1" x14ac:dyDescent="0.35">
      <c r="A219" s="1"/>
      <c r="H219" s="19"/>
      <c r="I219" s="19"/>
      <c r="J219" s="20"/>
    </row>
    <row r="220" spans="1:10" ht="15.75" customHeight="1" x14ac:dyDescent="0.35">
      <c r="A220" s="1"/>
      <c r="H220" s="19"/>
      <c r="I220" s="19"/>
      <c r="J220" s="20"/>
    </row>
    <row r="221" spans="1:10" ht="15.75" customHeight="1" x14ac:dyDescent="0.35">
      <c r="A221" s="1"/>
      <c r="H221" s="19"/>
      <c r="I221" s="19"/>
      <c r="J221" s="20"/>
    </row>
    <row r="222" spans="1:10" ht="15.75" customHeight="1" x14ac:dyDescent="0.35">
      <c r="A222" s="1"/>
      <c r="H222" s="19"/>
      <c r="I222" s="19"/>
      <c r="J222" s="20"/>
    </row>
    <row r="223" spans="1:10" ht="15.75" customHeight="1" x14ac:dyDescent="0.35">
      <c r="A223" s="1"/>
      <c r="H223" s="19"/>
      <c r="I223" s="19"/>
      <c r="J223" s="20"/>
    </row>
    <row r="224" spans="1:10" ht="15.75" customHeight="1" x14ac:dyDescent="0.35">
      <c r="A224" s="1"/>
      <c r="H224" s="19"/>
      <c r="I224" s="19"/>
      <c r="J224" s="20"/>
    </row>
    <row r="225" spans="1:10" ht="15.75" customHeight="1" x14ac:dyDescent="0.35">
      <c r="A225" s="1"/>
      <c r="H225" s="19"/>
      <c r="I225" s="19"/>
      <c r="J225" s="20"/>
    </row>
  </sheetData>
  <mergeCells count="4">
    <mergeCell ref="B1:M1"/>
    <mergeCell ref="B2:M2"/>
    <mergeCell ref="B3:M3"/>
    <mergeCell ref="A10:F10"/>
  </mergeCells>
  <conditionalFormatting sqref="F10">
    <cfRule type="colorScale" priority="2">
      <colorScale>
        <cfvo type="min"/>
        <cfvo type="max"/>
        <color rgb="FF63BE7B"/>
        <color rgb="FFFFEF9C"/>
      </colorScale>
    </cfRule>
  </conditionalFormatting>
  <conditionalFormatting sqref="H10">
    <cfRule type="colorScale" priority="1">
      <colorScale>
        <cfvo type="min"/>
        <cfvo type="percentile" val="50"/>
        <cfvo type="max"/>
        <color rgb="FFF8696B"/>
        <color rgb="FFFFEB84"/>
        <color rgb="FF63BE7B"/>
      </colorScale>
    </cfRule>
  </conditionalFormatting>
  <dataValidations count="2">
    <dataValidation type="list" allowBlank="1" showErrorMessage="1" sqref="E7:E9" xr:uid="{00000000-0002-0000-0F00-000000000000}">
      <formula1>"Barang,Jasa Konsultansi,Jasa Lain,Pekerjaan Konstruksi"</formula1>
    </dataValidation>
    <dataValidation type="list" allowBlank="1" showErrorMessage="1" sqref="F7:F9" xr:uid="{6269742F-3C9A-4376-AB3E-791EC344CEA2}">
      <formula1>"Pengadaan Langsung,Tender/Seleksi Umum,Tender/Seleksi Terbatas,Penunjukan Langsung,Penetapan Langsung"</formula1>
    </dataValidation>
  </dataValidations>
  <pageMargins left="0.70866141732283472" right="0.70866141732283472" top="0.74803149606299213" bottom="0.74803149606299213" header="0" footer="0"/>
  <pageSetup paperSize="9" scale="63"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Q230"/>
  <sheetViews>
    <sheetView zoomScale="80" zoomScaleNormal="80" workbookViewId="0">
      <selection activeCell="B12" sqref="B12"/>
    </sheetView>
  </sheetViews>
  <sheetFormatPr defaultColWidth="14.453125" defaultRowHeight="15" customHeight="1" x14ac:dyDescent="0.35"/>
  <cols>
    <col min="1" max="1" width="6.81640625" customWidth="1"/>
    <col min="2" max="2" width="25.1796875" customWidth="1"/>
    <col min="3" max="3" width="32.81640625" bestFit="1" customWidth="1"/>
    <col min="4" max="4" width="41.54296875" hidden="1" customWidth="1"/>
    <col min="5" max="5" width="18.453125" customWidth="1"/>
    <col min="6" max="6" width="27.7265625" customWidth="1"/>
    <col min="7" max="7" width="14.26953125" customWidth="1"/>
    <col min="8" max="8" width="12.26953125" hidden="1" customWidth="1"/>
    <col min="9" max="9" width="13.26953125" hidden="1" customWidth="1"/>
    <col min="10" max="10" width="18.1796875" customWidth="1"/>
    <col min="11" max="11" width="13.81640625" customWidth="1"/>
    <col min="12" max="12" width="13.26953125" hidden="1" customWidth="1"/>
    <col min="13" max="13" width="12.26953125" customWidth="1"/>
    <col min="14" max="14" width="23.54296875" style="433" customWidth="1"/>
    <col min="15" max="15" width="12.81640625" customWidth="1"/>
    <col min="16" max="16" width="19.7265625" hidden="1" customWidth="1"/>
    <col min="17" max="17" width="11.7265625" hidden="1" customWidth="1"/>
  </cols>
  <sheetData>
    <row r="1" spans="1:17" ht="14.5" x14ac:dyDescent="0.35">
      <c r="A1" s="1"/>
      <c r="B1" s="740" t="s">
        <v>1</v>
      </c>
      <c r="C1" s="741"/>
      <c r="D1" s="741"/>
      <c r="E1" s="741"/>
      <c r="F1" s="741"/>
      <c r="G1" s="741"/>
      <c r="H1" s="741"/>
      <c r="I1" s="741"/>
      <c r="J1" s="741"/>
      <c r="K1" s="741"/>
      <c r="L1" s="741"/>
      <c r="M1" s="741"/>
      <c r="N1" s="1"/>
      <c r="O1" s="60"/>
      <c r="P1" s="289"/>
      <c r="Q1" s="289"/>
    </row>
    <row r="2" spans="1:17" ht="14.5" x14ac:dyDescent="0.35">
      <c r="A2" s="1"/>
      <c r="B2" s="742" t="s">
        <v>2</v>
      </c>
      <c r="C2" s="741"/>
      <c r="D2" s="741"/>
      <c r="E2" s="741"/>
      <c r="F2" s="741"/>
      <c r="G2" s="741"/>
      <c r="H2" s="741"/>
      <c r="I2" s="741"/>
      <c r="J2" s="741"/>
      <c r="K2" s="741"/>
      <c r="L2" s="741"/>
      <c r="M2" s="741"/>
      <c r="N2" s="1"/>
      <c r="O2" s="60"/>
      <c r="P2" s="289"/>
      <c r="Q2" s="289"/>
    </row>
    <row r="3" spans="1:17" ht="14.5" x14ac:dyDescent="0.35">
      <c r="A3" s="1"/>
      <c r="B3" s="743" t="str">
        <f>GA!B3</f>
        <v>TAHUN 2023</v>
      </c>
      <c r="C3" s="741"/>
      <c r="D3" s="741"/>
      <c r="E3" s="741"/>
      <c r="F3" s="741"/>
      <c r="G3" s="741"/>
      <c r="H3" s="741"/>
      <c r="I3" s="741"/>
      <c r="J3" s="741"/>
      <c r="K3" s="741"/>
      <c r="L3" s="741"/>
      <c r="M3" s="741"/>
      <c r="N3" s="1"/>
      <c r="O3" s="60"/>
      <c r="P3" s="289"/>
      <c r="Q3" s="289"/>
    </row>
    <row r="4" spans="1:17" ht="14.5" x14ac:dyDescent="0.35">
      <c r="A4" s="1"/>
      <c r="B4" s="4"/>
      <c r="C4" s="4"/>
      <c r="D4" s="4"/>
      <c r="E4" s="4"/>
      <c r="F4" s="4"/>
      <c r="G4" s="4"/>
      <c r="H4" s="4"/>
      <c r="I4" s="4"/>
      <c r="J4" s="4"/>
      <c r="K4" s="4"/>
      <c r="L4" s="4"/>
      <c r="M4" s="4"/>
      <c r="N4" s="1"/>
      <c r="O4" s="60"/>
      <c r="P4" s="289"/>
      <c r="Q4" s="289"/>
    </row>
    <row r="5" spans="1:17" ht="14.5" hidden="1" x14ac:dyDescent="0.35">
      <c r="A5" s="5" t="s">
        <v>4</v>
      </c>
      <c r="B5" s="6"/>
      <c r="C5" s="5" t="s">
        <v>4</v>
      </c>
      <c r="D5" s="5" t="s">
        <v>4</v>
      </c>
      <c r="E5" s="5" t="s">
        <v>4</v>
      </c>
      <c r="F5" s="5" t="s">
        <v>4</v>
      </c>
      <c r="G5" s="5" t="s">
        <v>4</v>
      </c>
      <c r="H5" s="5" t="s">
        <v>4</v>
      </c>
      <c r="I5" s="5" t="s">
        <v>4</v>
      </c>
      <c r="J5" s="7" t="s">
        <v>5</v>
      </c>
      <c r="K5" s="5" t="s">
        <v>4</v>
      </c>
      <c r="L5" s="5" t="s">
        <v>4</v>
      </c>
      <c r="M5" s="5" t="s">
        <v>4</v>
      </c>
      <c r="N5" s="8" t="s">
        <v>4</v>
      </c>
      <c r="O5" s="290" t="s">
        <v>5</v>
      </c>
      <c r="P5" s="291" t="s">
        <v>4</v>
      </c>
      <c r="Q5" s="290" t="s">
        <v>5</v>
      </c>
    </row>
    <row r="6" spans="1:17" ht="33.75" customHeight="1" x14ac:dyDescent="0.35">
      <c r="A6" s="348" t="s">
        <v>6</v>
      </c>
      <c r="B6" s="348" t="s">
        <v>91</v>
      </c>
      <c r="C6" s="348" t="s">
        <v>8</v>
      </c>
      <c r="D6" s="348" t="s">
        <v>9</v>
      </c>
      <c r="E6" s="348" t="s">
        <v>10</v>
      </c>
      <c r="F6" s="348" t="s">
        <v>11</v>
      </c>
      <c r="G6" s="349" t="s">
        <v>12</v>
      </c>
      <c r="H6" s="350" t="s">
        <v>13</v>
      </c>
      <c r="I6" s="350" t="s">
        <v>14</v>
      </c>
      <c r="J6" s="351" t="s">
        <v>15</v>
      </c>
      <c r="K6" s="351" t="s">
        <v>16</v>
      </c>
      <c r="L6" s="351" t="s">
        <v>17</v>
      </c>
      <c r="M6" s="351" t="s">
        <v>18</v>
      </c>
      <c r="N6" s="351" t="s">
        <v>19</v>
      </c>
      <c r="O6" s="348" t="s">
        <v>92</v>
      </c>
      <c r="P6" s="11" t="s">
        <v>93</v>
      </c>
      <c r="Q6" s="9" t="s">
        <v>94</v>
      </c>
    </row>
    <row r="7" spans="1:17" ht="30" customHeight="1" x14ac:dyDescent="0.35">
      <c r="A7" s="40">
        <v>1</v>
      </c>
      <c r="B7" s="46" t="s">
        <v>820</v>
      </c>
      <c r="C7" s="210" t="s">
        <v>821</v>
      </c>
      <c r="D7" s="46" t="s">
        <v>822</v>
      </c>
      <c r="E7" s="40" t="s">
        <v>108</v>
      </c>
      <c r="F7" s="255" t="s">
        <v>855</v>
      </c>
      <c r="G7" s="277">
        <v>150000000</v>
      </c>
      <c r="H7" s="278">
        <v>44958</v>
      </c>
      <c r="I7" s="278">
        <v>45078</v>
      </c>
      <c r="J7" s="16">
        <f t="shared" ref="J7:J10" si="0">I7-H7</f>
        <v>120</v>
      </c>
      <c r="K7" s="50">
        <v>44956</v>
      </c>
      <c r="L7" s="39" t="s">
        <v>823</v>
      </c>
      <c r="M7" s="39" t="s">
        <v>824</v>
      </c>
      <c r="N7" s="389">
        <v>0.9</v>
      </c>
      <c r="O7" s="52">
        <f t="shared" ref="O7:O10" si="1">N7*G7</f>
        <v>135000000</v>
      </c>
      <c r="P7" s="92">
        <v>0.9</v>
      </c>
      <c r="Q7" s="292">
        <f t="shared" ref="Q7:Q10" si="2">P7*G7</f>
        <v>135000000</v>
      </c>
    </row>
    <row r="8" spans="1:17" ht="30" customHeight="1" x14ac:dyDescent="0.35">
      <c r="A8" s="40">
        <v>2</v>
      </c>
      <c r="B8" s="46" t="s">
        <v>825</v>
      </c>
      <c r="C8" s="210" t="s">
        <v>826</v>
      </c>
      <c r="D8" s="210"/>
      <c r="E8" s="39" t="s">
        <v>108</v>
      </c>
      <c r="F8" s="255" t="s">
        <v>855</v>
      </c>
      <c r="G8" s="358">
        <v>84000000</v>
      </c>
      <c r="H8" s="359">
        <v>44958</v>
      </c>
      <c r="I8" s="359">
        <v>45323</v>
      </c>
      <c r="J8" s="293">
        <f t="shared" si="0"/>
        <v>365</v>
      </c>
      <c r="K8" s="50">
        <v>44927</v>
      </c>
      <c r="L8" s="49">
        <v>44957</v>
      </c>
      <c r="M8" s="39" t="s">
        <v>824</v>
      </c>
      <c r="N8" s="390">
        <v>0.9</v>
      </c>
      <c r="O8" s="360">
        <f t="shared" si="1"/>
        <v>75600000</v>
      </c>
      <c r="P8" s="294">
        <v>0.9</v>
      </c>
      <c r="Q8" s="38">
        <f t="shared" si="2"/>
        <v>75600000</v>
      </c>
    </row>
    <row r="9" spans="1:17" ht="30" customHeight="1" x14ac:dyDescent="0.35">
      <c r="A9" s="40">
        <v>3</v>
      </c>
      <c r="B9" s="46" t="s">
        <v>827</v>
      </c>
      <c r="C9" s="210" t="s">
        <v>828</v>
      </c>
      <c r="D9" s="210"/>
      <c r="E9" s="39" t="s">
        <v>23</v>
      </c>
      <c r="F9" s="255" t="s">
        <v>855</v>
      </c>
      <c r="G9" s="358">
        <v>54000000</v>
      </c>
      <c r="H9" s="359">
        <v>44959</v>
      </c>
      <c r="I9" s="359">
        <v>45324</v>
      </c>
      <c r="J9" s="293">
        <f t="shared" si="0"/>
        <v>365</v>
      </c>
      <c r="K9" s="50">
        <v>44928</v>
      </c>
      <c r="L9" s="49">
        <v>44958</v>
      </c>
      <c r="M9" s="39" t="s">
        <v>824</v>
      </c>
      <c r="N9" s="390">
        <v>0.75</v>
      </c>
      <c r="O9" s="360">
        <f t="shared" si="1"/>
        <v>40500000</v>
      </c>
      <c r="P9" s="294">
        <v>0.75</v>
      </c>
      <c r="Q9" s="38">
        <f t="shared" si="2"/>
        <v>40500000</v>
      </c>
    </row>
    <row r="10" spans="1:17" ht="30" customHeight="1" x14ac:dyDescent="0.35">
      <c r="A10" s="40">
        <v>4</v>
      </c>
      <c r="B10" s="46" t="s">
        <v>829</v>
      </c>
      <c r="C10" s="46" t="s">
        <v>830</v>
      </c>
      <c r="D10" s="46"/>
      <c r="E10" s="39" t="s">
        <v>23</v>
      </c>
      <c r="F10" s="255" t="s">
        <v>855</v>
      </c>
      <c r="G10" s="277">
        <v>70000000</v>
      </c>
      <c r="H10" s="359">
        <v>45200</v>
      </c>
      <c r="I10" s="359">
        <v>45261</v>
      </c>
      <c r="J10" s="293">
        <f t="shared" si="0"/>
        <v>61</v>
      </c>
      <c r="K10" s="70">
        <v>45200</v>
      </c>
      <c r="L10" s="205">
        <v>45230</v>
      </c>
      <c r="M10" s="39" t="s">
        <v>824</v>
      </c>
      <c r="N10" s="390">
        <v>0.75</v>
      </c>
      <c r="O10" s="360">
        <f t="shared" si="1"/>
        <v>52500000</v>
      </c>
      <c r="P10" s="294">
        <v>0.95</v>
      </c>
      <c r="Q10" s="38">
        <f t="shared" si="2"/>
        <v>66500000</v>
      </c>
    </row>
    <row r="11" spans="1:17" ht="30" customHeight="1" x14ac:dyDescent="0.35">
      <c r="A11" s="794" t="s">
        <v>114</v>
      </c>
      <c r="B11" s="795"/>
      <c r="C11" s="795"/>
      <c r="D11" s="795"/>
      <c r="E11" s="795"/>
      <c r="F11" s="796"/>
      <c r="G11" s="337">
        <f>SUM(G7:G10)</f>
        <v>358000000</v>
      </c>
      <c r="H11" s="279"/>
      <c r="I11" s="279"/>
      <c r="J11" s="344"/>
      <c r="K11" s="345"/>
      <c r="L11" s="345"/>
      <c r="M11" s="40"/>
      <c r="N11" s="389">
        <f>O11/G11</f>
        <v>0.84804469273743022</v>
      </c>
      <c r="O11" s="337">
        <f>SUM(O7:O10)</f>
        <v>303600000</v>
      </c>
      <c r="P11" s="282"/>
      <c r="Q11" s="283"/>
    </row>
    <row r="12" spans="1:17" ht="14.5" x14ac:dyDescent="0.35">
      <c r="A12" s="1"/>
      <c r="G12" s="232">
        <f>SUM(G7:G10)</f>
        <v>358000000</v>
      </c>
      <c r="H12" s="19"/>
      <c r="I12" s="19"/>
      <c r="J12" s="20"/>
      <c r="K12" s="1"/>
      <c r="L12" s="1"/>
      <c r="M12" s="1"/>
      <c r="N12" s="1"/>
      <c r="O12" s="232">
        <f>SUM(O7:O10)</f>
        <v>303600000</v>
      </c>
      <c r="P12" s="289"/>
      <c r="Q12" s="232">
        <f>SUM(Q7:Q10)</f>
        <v>317600000</v>
      </c>
    </row>
    <row r="13" spans="1:17" ht="14.5" x14ac:dyDescent="0.35">
      <c r="A13" s="1"/>
      <c r="G13" s="232"/>
      <c r="H13" s="19"/>
      <c r="I13" s="19"/>
      <c r="J13" s="20"/>
      <c r="K13" s="1"/>
      <c r="L13" s="1"/>
      <c r="M13" s="1"/>
      <c r="N13" s="1"/>
      <c r="O13" s="60"/>
      <c r="P13" s="289"/>
      <c r="Q13" s="289"/>
    </row>
    <row r="14" spans="1:17" ht="14.5" x14ac:dyDescent="0.35">
      <c r="A14" s="1"/>
      <c r="G14" s="232"/>
      <c r="H14" s="19"/>
      <c r="I14" s="19"/>
      <c r="J14" s="20"/>
      <c r="K14" s="1"/>
      <c r="L14" s="1"/>
      <c r="M14" s="1"/>
      <c r="N14" s="1"/>
      <c r="O14" s="60"/>
      <c r="P14" s="289"/>
      <c r="Q14" s="289"/>
    </row>
    <row r="15" spans="1:17" ht="14.5" x14ac:dyDescent="0.35">
      <c r="A15" s="1"/>
      <c r="G15" s="232"/>
      <c r="H15" s="19"/>
      <c r="I15" s="19"/>
      <c r="J15" s="20"/>
      <c r="K15" s="1"/>
      <c r="L15" s="1"/>
      <c r="M15" s="1"/>
      <c r="N15" s="1"/>
      <c r="O15" s="60"/>
      <c r="P15" s="289"/>
      <c r="Q15" s="289"/>
    </row>
    <row r="16" spans="1:17" ht="14.5" x14ac:dyDescent="0.35">
      <c r="A16" s="1"/>
      <c r="G16" s="232"/>
      <c r="H16" s="19"/>
      <c r="I16" s="19"/>
      <c r="J16" s="20"/>
      <c r="K16" s="1"/>
      <c r="L16" s="1"/>
      <c r="M16" s="1"/>
      <c r="N16" s="1"/>
      <c r="O16" s="60"/>
      <c r="P16" s="289"/>
      <c r="Q16" s="289"/>
    </row>
    <row r="17" spans="1:17" ht="21" x14ac:dyDescent="0.5">
      <c r="A17" s="1"/>
      <c r="B17" s="21" t="s">
        <v>30</v>
      </c>
      <c r="H17" s="19"/>
      <c r="I17" s="19"/>
      <c r="J17" s="20"/>
      <c r="K17" s="1"/>
      <c r="L17" s="1"/>
      <c r="M17" s="1"/>
      <c r="N17" s="1"/>
      <c r="O17" s="60"/>
      <c r="P17" s="289"/>
      <c r="Q17" s="289"/>
    </row>
    <row r="18" spans="1:17" ht="15.5" x14ac:dyDescent="0.35">
      <c r="A18" s="1"/>
      <c r="B18" s="22" t="s">
        <v>31</v>
      </c>
      <c r="H18" s="19"/>
      <c r="I18" s="19"/>
      <c r="J18" s="20"/>
      <c r="K18" s="1"/>
      <c r="L18" s="1"/>
      <c r="M18" s="1"/>
      <c r="N18" s="1"/>
      <c r="O18" s="60"/>
      <c r="P18" s="289"/>
      <c r="Q18" s="289"/>
    </row>
    <row r="19" spans="1:17" ht="15.5" x14ac:dyDescent="0.35">
      <c r="A19" s="1"/>
      <c r="B19" s="23" t="s">
        <v>32</v>
      </c>
      <c r="H19" s="19"/>
      <c r="I19" s="19"/>
      <c r="J19" s="20"/>
      <c r="K19" s="1"/>
      <c r="L19" s="1"/>
      <c r="M19" s="1"/>
      <c r="N19" s="1"/>
      <c r="O19" s="60"/>
      <c r="P19" s="289"/>
      <c r="Q19" s="289"/>
    </row>
    <row r="20" spans="1:17" ht="15.75" customHeight="1" x14ac:dyDescent="0.35">
      <c r="A20" s="1"/>
      <c r="B20" s="23" t="s">
        <v>33</v>
      </c>
      <c r="H20" s="19"/>
      <c r="I20" s="19"/>
      <c r="J20" s="20"/>
      <c r="K20" s="1"/>
      <c r="L20" s="1"/>
      <c r="M20" s="1"/>
      <c r="N20" s="1"/>
      <c r="O20" s="60"/>
      <c r="P20" s="289"/>
      <c r="Q20" s="289"/>
    </row>
    <row r="21" spans="1:17" ht="15.75" customHeight="1" x14ac:dyDescent="0.35">
      <c r="A21" s="1"/>
      <c r="B21" s="23" t="s">
        <v>34</v>
      </c>
      <c r="H21" s="19"/>
      <c r="I21" s="19"/>
      <c r="J21" s="20"/>
      <c r="K21" s="1"/>
      <c r="L21" s="1"/>
      <c r="M21" s="1"/>
      <c r="N21" s="1"/>
      <c r="O21" s="60"/>
      <c r="P21" s="289"/>
      <c r="Q21" s="289"/>
    </row>
    <row r="22" spans="1:17" ht="15.75" customHeight="1" x14ac:dyDescent="0.35">
      <c r="A22" s="1"/>
      <c r="B22" s="23" t="s">
        <v>35</v>
      </c>
      <c r="H22" s="19"/>
      <c r="I22" s="19"/>
      <c r="J22" s="20"/>
      <c r="K22" s="1"/>
      <c r="L22" s="1"/>
      <c r="M22" s="1"/>
      <c r="N22" s="1"/>
      <c r="O22" s="60"/>
      <c r="P22" s="289"/>
      <c r="Q22" s="289"/>
    </row>
    <row r="23" spans="1:17" ht="15.75" customHeight="1" x14ac:dyDescent="0.35">
      <c r="A23" s="1"/>
      <c r="B23" s="23" t="s">
        <v>36</v>
      </c>
      <c r="H23" s="19"/>
      <c r="I23" s="19"/>
      <c r="J23" s="20"/>
      <c r="K23" s="1"/>
      <c r="L23" s="1"/>
      <c r="M23" s="1"/>
      <c r="N23" s="1"/>
      <c r="O23" s="60"/>
      <c r="P23" s="289"/>
      <c r="Q23" s="289"/>
    </row>
    <row r="24" spans="1:17" ht="15.75" customHeight="1" x14ac:dyDescent="0.35">
      <c r="A24" s="1"/>
      <c r="B24" s="23" t="s">
        <v>37</v>
      </c>
      <c r="H24" s="19"/>
      <c r="I24" s="19"/>
      <c r="J24" s="20"/>
      <c r="K24" s="1"/>
      <c r="L24" s="1"/>
      <c r="M24" s="1"/>
      <c r="N24" s="1"/>
      <c r="O24" s="60"/>
      <c r="P24" s="289"/>
      <c r="Q24" s="289"/>
    </row>
    <row r="25" spans="1:17" ht="15.75" customHeight="1" x14ac:dyDescent="0.35">
      <c r="A25" s="1"/>
      <c r="B25" s="23" t="s">
        <v>38</v>
      </c>
      <c r="H25" s="19"/>
      <c r="I25" s="19"/>
      <c r="J25" s="20"/>
      <c r="K25" s="1"/>
      <c r="L25" s="1"/>
      <c r="M25" s="1"/>
      <c r="N25" s="1"/>
      <c r="O25" s="60"/>
      <c r="P25" s="289"/>
      <c r="Q25" s="289"/>
    </row>
    <row r="26" spans="1:17" ht="15.75" customHeight="1" x14ac:dyDescent="0.35">
      <c r="A26" s="1"/>
      <c r="B26" s="23" t="s">
        <v>39</v>
      </c>
      <c r="H26" s="19"/>
      <c r="I26" s="19"/>
      <c r="J26" s="20"/>
      <c r="K26" s="1"/>
      <c r="L26" s="1"/>
      <c r="M26" s="1"/>
      <c r="N26" s="1"/>
      <c r="O26" s="60"/>
      <c r="P26" s="289"/>
      <c r="Q26" s="289"/>
    </row>
    <row r="27" spans="1:17" ht="15.75" customHeight="1" x14ac:dyDescent="0.35">
      <c r="A27" s="1"/>
      <c r="B27" s="23" t="s">
        <v>40</v>
      </c>
      <c r="H27" s="19"/>
      <c r="I27" s="19"/>
      <c r="J27" s="20"/>
      <c r="K27" s="1"/>
      <c r="L27" s="1"/>
      <c r="M27" s="1"/>
      <c r="N27" s="1"/>
      <c r="O27" s="60"/>
      <c r="P27" s="289"/>
      <c r="Q27" s="289"/>
    </row>
    <row r="28" spans="1:17" ht="15.75" customHeight="1" x14ac:dyDescent="0.35">
      <c r="A28" s="1"/>
      <c r="H28" s="19"/>
      <c r="I28" s="19"/>
      <c r="J28" s="20"/>
      <c r="K28" s="1"/>
      <c r="L28" s="1"/>
      <c r="M28" s="1"/>
      <c r="N28" s="1"/>
      <c r="O28" s="60"/>
      <c r="P28" s="289"/>
      <c r="Q28" s="289"/>
    </row>
    <row r="29" spans="1:17" ht="15.75" customHeight="1" x14ac:dyDescent="0.5">
      <c r="A29" s="1"/>
      <c r="B29" s="21" t="s">
        <v>41</v>
      </c>
      <c r="H29" s="19"/>
      <c r="I29" s="19"/>
      <c r="J29" s="20"/>
      <c r="K29" s="1"/>
      <c r="L29" s="1"/>
      <c r="M29" s="1"/>
      <c r="N29" s="1"/>
      <c r="O29" s="60"/>
      <c r="P29" s="289"/>
      <c r="Q29" s="289"/>
    </row>
    <row r="30" spans="1:17" ht="15.75" customHeight="1" x14ac:dyDescent="0.5">
      <c r="A30" s="1"/>
      <c r="B30" s="98" t="s">
        <v>42</v>
      </c>
      <c r="H30" s="19"/>
      <c r="I30" s="19"/>
      <c r="J30" s="20"/>
      <c r="K30" s="1"/>
      <c r="L30" s="1"/>
      <c r="M30" s="1"/>
      <c r="N30" s="1"/>
      <c r="O30" s="60"/>
      <c r="P30" s="289"/>
      <c r="Q30" s="289"/>
    </row>
    <row r="31" spans="1:17" ht="15.75" customHeight="1" x14ac:dyDescent="0.35">
      <c r="A31" s="1"/>
      <c r="H31" s="19"/>
      <c r="I31" s="19"/>
      <c r="J31" s="20"/>
      <c r="K31" s="1"/>
      <c r="L31" s="1"/>
      <c r="M31" s="1"/>
      <c r="N31" s="1"/>
      <c r="O31" s="60"/>
      <c r="P31" s="289"/>
      <c r="Q31" s="289"/>
    </row>
    <row r="32" spans="1:17" ht="15.75" customHeight="1" x14ac:dyDescent="0.35">
      <c r="A32" s="1"/>
      <c r="H32" s="19"/>
      <c r="I32" s="19"/>
      <c r="J32" s="20"/>
      <c r="K32" s="1"/>
      <c r="L32" s="1"/>
      <c r="M32" s="1"/>
      <c r="N32" s="1"/>
      <c r="O32" s="60"/>
      <c r="P32" s="289"/>
      <c r="Q32" s="289"/>
    </row>
    <row r="33" spans="1:17" ht="15.75" customHeight="1" x14ac:dyDescent="0.35">
      <c r="A33" s="1"/>
      <c r="H33" s="19"/>
      <c r="I33" s="19"/>
      <c r="J33" s="20"/>
      <c r="K33" s="1"/>
      <c r="L33" s="1"/>
      <c r="M33" s="1"/>
      <c r="N33" s="1"/>
      <c r="O33" s="60"/>
      <c r="P33" s="289"/>
      <c r="Q33" s="289"/>
    </row>
    <row r="34" spans="1:17" ht="15.75" customHeight="1" x14ac:dyDescent="0.35">
      <c r="A34" s="1"/>
      <c r="H34" s="19"/>
      <c r="I34" s="19"/>
      <c r="J34" s="20"/>
      <c r="K34" s="1"/>
      <c r="L34" s="1"/>
      <c r="M34" s="1"/>
      <c r="N34" s="1"/>
      <c r="O34" s="60"/>
      <c r="P34" s="289"/>
      <c r="Q34" s="289"/>
    </row>
    <row r="35" spans="1:17" ht="15.75" customHeight="1" x14ac:dyDescent="0.35">
      <c r="A35" s="1"/>
      <c r="H35" s="19"/>
      <c r="I35" s="19"/>
      <c r="J35" s="20"/>
      <c r="K35" s="1"/>
      <c r="L35" s="1"/>
      <c r="M35" s="1"/>
      <c r="N35" s="1"/>
      <c r="O35" s="60"/>
      <c r="P35" s="289"/>
      <c r="Q35" s="289"/>
    </row>
    <row r="36" spans="1:17" ht="15.75" customHeight="1" x14ac:dyDescent="0.35">
      <c r="A36" s="1"/>
      <c r="H36" s="19"/>
      <c r="I36" s="19"/>
      <c r="J36" s="20"/>
      <c r="K36" s="1"/>
      <c r="L36" s="1"/>
      <c r="M36" s="1"/>
      <c r="N36" s="1"/>
      <c r="O36" s="60"/>
      <c r="P36" s="289"/>
      <c r="Q36" s="289"/>
    </row>
    <row r="37" spans="1:17" ht="15.75" customHeight="1" thickBot="1" x14ac:dyDescent="0.4">
      <c r="A37" s="1"/>
      <c r="C37" s="208"/>
      <c r="D37" s="208"/>
      <c r="H37" s="19"/>
      <c r="I37" s="19"/>
      <c r="J37" s="20"/>
      <c r="K37" s="1"/>
      <c r="L37" s="1"/>
      <c r="M37" s="1"/>
      <c r="N37" s="1"/>
      <c r="O37" s="60"/>
      <c r="P37" s="289"/>
      <c r="Q37" s="289"/>
    </row>
    <row r="38" spans="1:17" ht="15.75" customHeight="1" x14ac:dyDescent="0.35">
      <c r="A38" s="1"/>
      <c r="H38" s="19"/>
      <c r="I38" s="19"/>
      <c r="J38" s="20"/>
      <c r="K38" s="1"/>
      <c r="L38" s="1"/>
      <c r="M38" s="1"/>
      <c r="N38" s="1"/>
      <c r="O38" s="60"/>
      <c r="P38" s="289"/>
      <c r="Q38" s="289"/>
    </row>
    <row r="39" spans="1:17" ht="15.75" customHeight="1" x14ac:dyDescent="0.35">
      <c r="A39" s="1"/>
      <c r="H39" s="19"/>
      <c r="I39" s="19"/>
      <c r="J39" s="20"/>
      <c r="K39" s="1"/>
      <c r="L39" s="1"/>
      <c r="M39" s="1"/>
      <c r="N39" s="1"/>
      <c r="O39" s="60"/>
      <c r="P39" s="289"/>
      <c r="Q39" s="289"/>
    </row>
    <row r="40" spans="1:17" ht="15.75" customHeight="1" x14ac:dyDescent="0.35">
      <c r="A40" s="1"/>
      <c r="H40" s="19"/>
      <c r="I40" s="19"/>
      <c r="J40" s="20"/>
      <c r="K40" s="1"/>
      <c r="L40" s="1"/>
      <c r="M40" s="1"/>
      <c r="N40" s="1"/>
      <c r="O40" s="60"/>
      <c r="P40" s="289"/>
      <c r="Q40" s="289"/>
    </row>
    <row r="41" spans="1:17" ht="15.75" customHeight="1" x14ac:dyDescent="0.35">
      <c r="A41" s="1"/>
      <c r="H41" s="19"/>
      <c r="I41" s="19"/>
      <c r="J41" s="20"/>
      <c r="K41" s="1"/>
      <c r="L41" s="1"/>
      <c r="M41" s="1"/>
      <c r="N41" s="1"/>
      <c r="O41" s="60"/>
      <c r="P41" s="289"/>
      <c r="Q41" s="289"/>
    </row>
    <row r="42" spans="1:17" ht="15.75" customHeight="1" x14ac:dyDescent="0.35">
      <c r="A42" s="1"/>
      <c r="H42" s="19"/>
      <c r="I42" s="19"/>
      <c r="J42" s="20"/>
      <c r="K42" s="1"/>
      <c r="L42" s="1"/>
      <c r="M42" s="1"/>
      <c r="N42" s="1"/>
      <c r="O42" s="60"/>
      <c r="P42" s="289"/>
      <c r="Q42" s="289"/>
    </row>
    <row r="43" spans="1:17" ht="15.75" customHeight="1" x14ac:dyDescent="0.35">
      <c r="A43" s="1"/>
      <c r="H43" s="19"/>
      <c r="I43" s="19"/>
      <c r="J43" s="20"/>
      <c r="K43" s="1"/>
      <c r="L43" s="1"/>
      <c r="M43" s="1"/>
      <c r="N43" s="1"/>
      <c r="O43" s="60"/>
      <c r="P43" s="289"/>
      <c r="Q43" s="289"/>
    </row>
    <row r="44" spans="1:17" ht="15.75" customHeight="1" x14ac:dyDescent="0.35">
      <c r="A44" s="1"/>
      <c r="H44" s="19"/>
      <c r="I44" s="19"/>
      <c r="J44" s="20"/>
      <c r="K44" s="1"/>
      <c r="L44" s="1"/>
      <c r="M44" s="1"/>
      <c r="N44" s="1"/>
      <c r="O44" s="60"/>
      <c r="P44" s="289"/>
      <c r="Q44" s="289"/>
    </row>
    <row r="45" spans="1:17" ht="15.75" customHeight="1" x14ac:dyDescent="0.35">
      <c r="A45" s="1"/>
      <c r="H45" s="19"/>
      <c r="I45" s="19"/>
      <c r="J45" s="20"/>
      <c r="K45" s="1"/>
      <c r="L45" s="1"/>
      <c r="M45" s="1"/>
      <c r="N45" s="1"/>
      <c r="O45" s="60"/>
      <c r="P45" s="289"/>
      <c r="Q45" s="289"/>
    </row>
    <row r="46" spans="1:17" ht="15.75" customHeight="1" x14ac:dyDescent="0.35">
      <c r="A46" s="1"/>
      <c r="H46" s="19"/>
      <c r="I46" s="19"/>
      <c r="J46" s="20"/>
      <c r="K46" s="1"/>
      <c r="L46" s="1"/>
      <c r="M46" s="1"/>
      <c r="N46" s="1"/>
      <c r="O46" s="60"/>
      <c r="P46" s="289"/>
      <c r="Q46" s="289"/>
    </row>
    <row r="47" spans="1:17" ht="15.75" customHeight="1" x14ac:dyDescent="0.35">
      <c r="A47" s="1"/>
      <c r="H47" s="19"/>
      <c r="I47" s="19"/>
      <c r="J47" s="20"/>
      <c r="K47" s="1"/>
      <c r="L47" s="1"/>
      <c r="M47" s="1"/>
      <c r="N47" s="1"/>
      <c r="O47" s="60"/>
      <c r="P47" s="289"/>
      <c r="Q47" s="289"/>
    </row>
    <row r="48" spans="1:17" ht="15.75" customHeight="1" x14ac:dyDescent="0.35">
      <c r="A48" s="1"/>
      <c r="H48" s="19"/>
      <c r="I48" s="19"/>
      <c r="J48" s="20"/>
      <c r="K48" s="1"/>
      <c r="L48" s="1"/>
      <c r="M48" s="1"/>
      <c r="N48" s="1"/>
      <c r="O48" s="60"/>
      <c r="P48" s="289"/>
      <c r="Q48" s="289"/>
    </row>
    <row r="49" spans="1:17" ht="15.75" customHeight="1" x14ac:dyDescent="0.35">
      <c r="A49" s="1"/>
      <c r="H49" s="19"/>
      <c r="I49" s="19"/>
      <c r="J49" s="20"/>
      <c r="K49" s="1"/>
      <c r="L49" s="1"/>
      <c r="M49" s="1"/>
      <c r="N49" s="1"/>
      <c r="O49" s="60"/>
      <c r="P49" s="289"/>
      <c r="Q49" s="289"/>
    </row>
    <row r="50" spans="1:17" ht="15.75" customHeight="1" x14ac:dyDescent="0.35">
      <c r="A50" s="1"/>
      <c r="H50" s="19"/>
      <c r="I50" s="19"/>
      <c r="J50" s="20"/>
      <c r="K50" s="1"/>
      <c r="L50" s="1"/>
      <c r="M50" s="1"/>
      <c r="N50" s="1"/>
      <c r="O50" s="60"/>
      <c r="P50" s="289"/>
      <c r="Q50" s="289"/>
    </row>
    <row r="51" spans="1:17" ht="15.75" customHeight="1" x14ac:dyDescent="0.35">
      <c r="A51" s="1"/>
      <c r="H51" s="19"/>
      <c r="I51" s="19"/>
      <c r="J51" s="20"/>
      <c r="K51" s="1"/>
      <c r="L51" s="1"/>
      <c r="M51" s="1"/>
      <c r="N51" s="1"/>
      <c r="O51" s="60"/>
      <c r="P51" s="289"/>
      <c r="Q51" s="289"/>
    </row>
    <row r="52" spans="1:17" ht="15.75" customHeight="1" x14ac:dyDescent="0.35">
      <c r="A52" s="1"/>
      <c r="H52" s="19"/>
      <c r="I52" s="19"/>
      <c r="J52" s="20"/>
      <c r="K52" s="1"/>
      <c r="L52" s="1"/>
      <c r="M52" s="1"/>
      <c r="N52" s="1"/>
      <c r="O52" s="60"/>
      <c r="P52" s="289"/>
      <c r="Q52" s="289"/>
    </row>
    <row r="53" spans="1:17" ht="15.75" customHeight="1" x14ac:dyDescent="0.35">
      <c r="A53" s="1"/>
      <c r="H53" s="19"/>
      <c r="I53" s="19"/>
      <c r="J53" s="20"/>
      <c r="K53" s="1"/>
      <c r="L53" s="1"/>
      <c r="M53" s="1"/>
      <c r="N53" s="1"/>
      <c r="O53" s="60"/>
      <c r="P53" s="289"/>
      <c r="Q53" s="289"/>
    </row>
    <row r="54" spans="1:17" ht="15.75" customHeight="1" x14ac:dyDescent="0.35">
      <c r="A54" s="1"/>
      <c r="H54" s="19"/>
      <c r="I54" s="19"/>
      <c r="J54" s="20"/>
      <c r="K54" s="1"/>
      <c r="L54" s="1"/>
      <c r="M54" s="1"/>
      <c r="N54" s="1"/>
      <c r="O54" s="60"/>
      <c r="P54" s="289"/>
      <c r="Q54" s="289"/>
    </row>
    <row r="55" spans="1:17" ht="15.75" customHeight="1" x14ac:dyDescent="0.35">
      <c r="A55" s="1"/>
      <c r="H55" s="19"/>
      <c r="I55" s="19"/>
      <c r="J55" s="20"/>
      <c r="K55" s="1"/>
      <c r="L55" s="1"/>
      <c r="M55" s="1"/>
      <c r="N55" s="1"/>
      <c r="O55" s="60"/>
      <c r="P55" s="289"/>
      <c r="Q55" s="289"/>
    </row>
    <row r="56" spans="1:17" ht="15.75" customHeight="1" x14ac:dyDescent="0.35">
      <c r="A56" s="1"/>
      <c r="H56" s="19"/>
      <c r="I56" s="19"/>
      <c r="J56" s="20"/>
      <c r="K56" s="1"/>
      <c r="L56" s="1"/>
      <c r="M56" s="1"/>
      <c r="N56" s="1"/>
      <c r="O56" s="60"/>
      <c r="P56" s="289"/>
      <c r="Q56" s="289"/>
    </row>
    <row r="57" spans="1:17" ht="15.75" customHeight="1" x14ac:dyDescent="0.35">
      <c r="A57" s="1"/>
      <c r="H57" s="19"/>
      <c r="I57" s="19"/>
      <c r="J57" s="20"/>
      <c r="K57" s="1"/>
      <c r="L57" s="1"/>
      <c r="M57" s="1"/>
      <c r="N57" s="1"/>
      <c r="O57" s="60"/>
      <c r="P57" s="289"/>
      <c r="Q57" s="289"/>
    </row>
    <row r="58" spans="1:17" ht="15.75" customHeight="1" x14ac:dyDescent="0.35">
      <c r="A58" s="1"/>
      <c r="H58" s="19"/>
      <c r="I58" s="19"/>
      <c r="J58" s="20"/>
      <c r="K58" s="1"/>
      <c r="L58" s="1"/>
      <c r="M58" s="1"/>
      <c r="N58" s="1"/>
      <c r="O58" s="60"/>
      <c r="P58" s="289"/>
      <c r="Q58" s="289"/>
    </row>
    <row r="59" spans="1:17" ht="15.75" customHeight="1" x14ac:dyDescent="0.35">
      <c r="A59" s="1"/>
      <c r="H59" s="19"/>
      <c r="I59" s="19"/>
      <c r="J59" s="20"/>
      <c r="K59" s="1"/>
      <c r="L59" s="1"/>
      <c r="M59" s="1"/>
      <c r="N59" s="1"/>
      <c r="O59" s="60"/>
      <c r="P59" s="289"/>
      <c r="Q59" s="289"/>
    </row>
    <row r="60" spans="1:17" ht="15.75" customHeight="1" x14ac:dyDescent="0.35">
      <c r="A60" s="1"/>
      <c r="H60" s="19"/>
      <c r="I60" s="19"/>
      <c r="J60" s="20"/>
      <c r="K60" s="1"/>
      <c r="L60" s="1"/>
      <c r="M60" s="1"/>
      <c r="N60" s="1"/>
      <c r="O60" s="60"/>
      <c r="P60" s="289"/>
      <c r="Q60" s="289"/>
    </row>
    <row r="61" spans="1:17" ht="15.75" customHeight="1" x14ac:dyDescent="0.35">
      <c r="A61" s="1"/>
      <c r="H61" s="19"/>
      <c r="I61" s="19"/>
      <c r="J61" s="20"/>
      <c r="K61" s="1"/>
      <c r="L61" s="1"/>
      <c r="M61" s="1"/>
      <c r="N61" s="1"/>
      <c r="O61" s="60"/>
      <c r="P61" s="289"/>
      <c r="Q61" s="289"/>
    </row>
    <row r="62" spans="1:17" ht="15.75" customHeight="1" x14ac:dyDescent="0.35">
      <c r="A62" s="1"/>
      <c r="H62" s="19"/>
      <c r="I62" s="19"/>
      <c r="J62" s="20"/>
      <c r="K62" s="1"/>
      <c r="L62" s="1"/>
      <c r="M62" s="1"/>
      <c r="N62" s="1"/>
      <c r="O62" s="60"/>
      <c r="P62" s="289"/>
      <c r="Q62" s="289"/>
    </row>
    <row r="63" spans="1:17" ht="15.75" customHeight="1" x14ac:dyDescent="0.35">
      <c r="A63" s="1"/>
      <c r="H63" s="19"/>
      <c r="I63" s="19"/>
      <c r="J63" s="20"/>
      <c r="K63" s="1"/>
      <c r="L63" s="1"/>
      <c r="M63" s="1"/>
      <c r="N63" s="1"/>
      <c r="O63" s="60"/>
      <c r="P63" s="289"/>
      <c r="Q63" s="289"/>
    </row>
    <row r="64" spans="1:17" ht="15.75" customHeight="1" x14ac:dyDescent="0.35">
      <c r="A64" s="1"/>
      <c r="H64" s="19"/>
      <c r="I64" s="19"/>
      <c r="J64" s="20"/>
      <c r="K64" s="1"/>
      <c r="L64" s="1"/>
      <c r="M64" s="1"/>
      <c r="N64" s="1"/>
      <c r="O64" s="60"/>
      <c r="P64" s="289"/>
      <c r="Q64" s="289"/>
    </row>
    <row r="65" spans="1:17" ht="15.75" customHeight="1" x14ac:dyDescent="0.35">
      <c r="A65" s="1"/>
      <c r="H65" s="19"/>
      <c r="I65" s="19"/>
      <c r="J65" s="20"/>
      <c r="K65" s="1"/>
      <c r="L65" s="1"/>
      <c r="M65" s="1"/>
      <c r="N65" s="1"/>
      <c r="O65" s="60"/>
      <c r="P65" s="289"/>
      <c r="Q65" s="289"/>
    </row>
    <row r="66" spans="1:17" ht="15.75" customHeight="1" x14ac:dyDescent="0.35">
      <c r="A66" s="1"/>
      <c r="H66" s="19"/>
      <c r="I66" s="19"/>
      <c r="J66" s="20"/>
      <c r="K66" s="1"/>
      <c r="L66" s="1"/>
      <c r="M66" s="1"/>
      <c r="N66" s="1"/>
      <c r="O66" s="60"/>
      <c r="P66" s="289"/>
      <c r="Q66" s="289"/>
    </row>
    <row r="67" spans="1:17" ht="15.75" customHeight="1" x14ac:dyDescent="0.35">
      <c r="A67" s="1"/>
      <c r="H67" s="19"/>
      <c r="I67" s="19"/>
      <c r="J67" s="20"/>
      <c r="K67" s="1"/>
      <c r="L67" s="1"/>
      <c r="M67" s="1"/>
      <c r="N67" s="1"/>
      <c r="O67" s="60"/>
      <c r="P67" s="289"/>
      <c r="Q67" s="289"/>
    </row>
    <row r="68" spans="1:17" ht="15.75" customHeight="1" x14ac:dyDescent="0.35">
      <c r="A68" s="1"/>
      <c r="H68" s="19"/>
      <c r="I68" s="19"/>
      <c r="J68" s="20"/>
      <c r="K68" s="1"/>
      <c r="L68" s="1"/>
      <c r="M68" s="1"/>
      <c r="N68" s="1"/>
      <c r="O68" s="60"/>
      <c r="P68" s="289"/>
      <c r="Q68" s="289"/>
    </row>
    <row r="69" spans="1:17" ht="15.75" customHeight="1" x14ac:dyDescent="0.35">
      <c r="A69" s="1"/>
      <c r="H69" s="19"/>
      <c r="I69" s="19"/>
      <c r="J69" s="20"/>
      <c r="K69" s="1"/>
      <c r="L69" s="1"/>
      <c r="M69" s="1"/>
      <c r="N69" s="1"/>
      <c r="O69" s="60"/>
      <c r="P69" s="289"/>
      <c r="Q69" s="289"/>
    </row>
    <row r="70" spans="1:17" ht="15.75" customHeight="1" x14ac:dyDescent="0.35">
      <c r="A70" s="1"/>
      <c r="H70" s="19"/>
      <c r="I70" s="19"/>
      <c r="J70" s="20"/>
      <c r="K70" s="1"/>
      <c r="L70" s="1"/>
      <c r="M70" s="1"/>
      <c r="N70" s="1"/>
      <c r="O70" s="60"/>
      <c r="P70" s="289"/>
      <c r="Q70" s="289"/>
    </row>
    <row r="71" spans="1:17" ht="15.75" customHeight="1" x14ac:dyDescent="0.35">
      <c r="A71" s="1"/>
      <c r="H71" s="19"/>
      <c r="I71" s="19"/>
      <c r="J71" s="20"/>
      <c r="K71" s="1"/>
      <c r="L71" s="1"/>
      <c r="M71" s="1"/>
      <c r="N71" s="1"/>
      <c r="O71" s="60"/>
      <c r="P71" s="289"/>
      <c r="Q71" s="289"/>
    </row>
    <row r="72" spans="1:17" ht="15.75" customHeight="1" x14ac:dyDescent="0.35">
      <c r="A72" s="1"/>
      <c r="H72" s="19"/>
      <c r="I72" s="19"/>
      <c r="J72" s="20"/>
      <c r="K72" s="1"/>
      <c r="L72" s="1"/>
      <c r="M72" s="1"/>
      <c r="N72" s="1"/>
      <c r="O72" s="60"/>
      <c r="P72" s="289"/>
      <c r="Q72" s="289"/>
    </row>
    <row r="73" spans="1:17" ht="15.75" customHeight="1" x14ac:dyDescent="0.35">
      <c r="A73" s="1"/>
      <c r="H73" s="19"/>
      <c r="I73" s="19"/>
      <c r="J73" s="20"/>
      <c r="K73" s="1"/>
      <c r="L73" s="1"/>
      <c r="M73" s="1"/>
      <c r="N73" s="1"/>
      <c r="O73" s="60"/>
      <c r="P73" s="289"/>
      <c r="Q73" s="289"/>
    </row>
    <row r="74" spans="1:17" ht="15.75" customHeight="1" x14ac:dyDescent="0.35">
      <c r="A74" s="1"/>
      <c r="H74" s="19"/>
      <c r="I74" s="19"/>
      <c r="J74" s="20"/>
      <c r="K74" s="1"/>
      <c r="L74" s="1"/>
      <c r="M74" s="1"/>
      <c r="N74" s="1"/>
      <c r="O74" s="60"/>
      <c r="P74" s="289"/>
      <c r="Q74" s="289"/>
    </row>
    <row r="75" spans="1:17" ht="15.75" customHeight="1" x14ac:dyDescent="0.35">
      <c r="A75" s="1"/>
      <c r="H75" s="19"/>
      <c r="I75" s="19"/>
      <c r="J75" s="20"/>
      <c r="K75" s="1"/>
      <c r="L75" s="1"/>
      <c r="M75" s="1"/>
      <c r="N75" s="1"/>
      <c r="O75" s="60"/>
      <c r="P75" s="289"/>
      <c r="Q75" s="289"/>
    </row>
    <row r="76" spans="1:17" ht="15.75" customHeight="1" x14ac:dyDescent="0.35">
      <c r="A76" s="1"/>
      <c r="H76" s="19"/>
      <c r="I76" s="19"/>
      <c r="J76" s="20"/>
      <c r="K76" s="1"/>
      <c r="L76" s="1"/>
      <c r="M76" s="1"/>
      <c r="N76" s="1"/>
      <c r="O76" s="60"/>
      <c r="P76" s="289"/>
      <c r="Q76" s="289"/>
    </row>
    <row r="77" spans="1:17" ht="15.75" customHeight="1" x14ac:dyDescent="0.35">
      <c r="A77" s="1"/>
      <c r="H77" s="19"/>
      <c r="I77" s="19"/>
      <c r="J77" s="20"/>
      <c r="K77" s="1"/>
      <c r="L77" s="1"/>
      <c r="M77" s="1"/>
      <c r="N77" s="1"/>
      <c r="O77" s="60"/>
      <c r="P77" s="289"/>
      <c r="Q77" s="289"/>
    </row>
    <row r="78" spans="1:17" ht="15.75" customHeight="1" x14ac:dyDescent="0.35">
      <c r="A78" s="1"/>
      <c r="H78" s="19"/>
      <c r="I78" s="19"/>
      <c r="J78" s="20"/>
      <c r="K78" s="1"/>
      <c r="L78" s="1"/>
      <c r="M78" s="1"/>
      <c r="N78" s="1"/>
      <c r="O78" s="60"/>
      <c r="P78" s="289"/>
      <c r="Q78" s="289"/>
    </row>
    <row r="79" spans="1:17" ht="15.75" customHeight="1" x14ac:dyDescent="0.35">
      <c r="A79" s="1"/>
      <c r="H79" s="19"/>
      <c r="I79" s="19"/>
      <c r="J79" s="20"/>
      <c r="K79" s="1"/>
      <c r="L79" s="1"/>
      <c r="M79" s="1"/>
      <c r="N79" s="1"/>
      <c r="O79" s="60"/>
      <c r="P79" s="289"/>
      <c r="Q79" s="289"/>
    </row>
    <row r="80" spans="1:17" ht="15.75" customHeight="1" x14ac:dyDescent="0.35">
      <c r="A80" s="1"/>
      <c r="H80" s="19"/>
      <c r="I80" s="19"/>
      <c r="J80" s="20"/>
      <c r="K80" s="1"/>
      <c r="L80" s="1"/>
      <c r="M80" s="1"/>
      <c r="N80" s="1"/>
      <c r="O80" s="60"/>
      <c r="P80" s="289"/>
      <c r="Q80" s="289"/>
    </row>
    <row r="81" spans="1:17" ht="15.75" customHeight="1" x14ac:dyDescent="0.35">
      <c r="A81" s="1"/>
      <c r="H81" s="19"/>
      <c r="I81" s="19"/>
      <c r="J81" s="20"/>
      <c r="K81" s="1"/>
      <c r="L81" s="1"/>
      <c r="M81" s="1"/>
      <c r="N81" s="1"/>
      <c r="O81" s="60"/>
      <c r="P81" s="289"/>
      <c r="Q81" s="289"/>
    </row>
    <row r="82" spans="1:17" ht="15.75" customHeight="1" x14ac:dyDescent="0.35">
      <c r="A82" s="1"/>
      <c r="H82" s="19"/>
      <c r="I82" s="19"/>
      <c r="J82" s="20"/>
      <c r="K82" s="1"/>
      <c r="L82" s="1"/>
      <c r="M82" s="1"/>
      <c r="N82" s="1"/>
      <c r="O82" s="60"/>
      <c r="P82" s="289"/>
      <c r="Q82" s="289"/>
    </row>
    <row r="83" spans="1:17" ht="15.75" customHeight="1" x14ac:dyDescent="0.35">
      <c r="A83" s="1"/>
      <c r="H83" s="19"/>
      <c r="I83" s="19"/>
      <c r="J83" s="20"/>
      <c r="K83" s="1"/>
      <c r="L83" s="1"/>
      <c r="M83" s="1"/>
      <c r="N83" s="1"/>
      <c r="O83" s="60"/>
      <c r="P83" s="289"/>
      <c r="Q83" s="289"/>
    </row>
    <row r="84" spans="1:17" ht="15.75" customHeight="1" x14ac:dyDescent="0.35">
      <c r="A84" s="1"/>
      <c r="H84" s="19"/>
      <c r="I84" s="19"/>
      <c r="J84" s="20"/>
      <c r="K84" s="1"/>
      <c r="L84" s="1"/>
      <c r="M84" s="1"/>
      <c r="N84" s="1"/>
      <c r="O84" s="60"/>
      <c r="P84" s="289"/>
      <c r="Q84" s="289"/>
    </row>
    <row r="85" spans="1:17" ht="15.75" customHeight="1" x14ac:dyDescent="0.35">
      <c r="A85" s="1"/>
      <c r="H85" s="19"/>
      <c r="I85" s="19"/>
      <c r="J85" s="20"/>
      <c r="K85" s="1"/>
      <c r="L85" s="1"/>
      <c r="M85" s="1"/>
      <c r="N85" s="1"/>
      <c r="O85" s="60"/>
      <c r="P85" s="289"/>
      <c r="Q85" s="289"/>
    </row>
    <row r="86" spans="1:17" ht="15.75" customHeight="1" x14ac:dyDescent="0.35">
      <c r="A86" s="1"/>
      <c r="H86" s="19"/>
      <c r="I86" s="19"/>
      <c r="J86" s="20"/>
      <c r="K86" s="1"/>
      <c r="L86" s="1"/>
      <c r="M86" s="1"/>
      <c r="N86" s="1"/>
      <c r="O86" s="60"/>
      <c r="P86" s="289"/>
      <c r="Q86" s="289"/>
    </row>
    <row r="87" spans="1:17" ht="15.75" customHeight="1" x14ac:dyDescent="0.35">
      <c r="A87" s="1"/>
      <c r="H87" s="19"/>
      <c r="I87" s="19"/>
      <c r="J87" s="20"/>
      <c r="K87" s="1"/>
      <c r="L87" s="1"/>
      <c r="M87" s="1"/>
      <c r="N87" s="1"/>
      <c r="O87" s="60"/>
      <c r="P87" s="289"/>
      <c r="Q87" s="289"/>
    </row>
    <row r="88" spans="1:17" ht="15.75" customHeight="1" x14ac:dyDescent="0.35">
      <c r="A88" s="1"/>
      <c r="H88" s="19"/>
      <c r="I88" s="19"/>
      <c r="J88" s="20"/>
      <c r="K88" s="1"/>
      <c r="L88" s="1"/>
      <c r="M88" s="1"/>
      <c r="N88" s="1"/>
      <c r="O88" s="60"/>
      <c r="P88" s="289"/>
      <c r="Q88" s="289"/>
    </row>
    <row r="89" spans="1:17" ht="15.75" customHeight="1" x14ac:dyDescent="0.35">
      <c r="A89" s="1"/>
      <c r="H89" s="19"/>
      <c r="I89" s="19"/>
      <c r="J89" s="20"/>
      <c r="K89" s="1"/>
      <c r="L89" s="1"/>
      <c r="M89" s="1"/>
      <c r="N89" s="1"/>
      <c r="O89" s="60"/>
      <c r="P89" s="289"/>
      <c r="Q89" s="289"/>
    </row>
    <row r="90" spans="1:17" ht="15.75" customHeight="1" x14ac:dyDescent="0.35">
      <c r="A90" s="1"/>
      <c r="H90" s="19"/>
      <c r="I90" s="19"/>
      <c r="J90" s="20"/>
      <c r="K90" s="1"/>
      <c r="L90" s="1"/>
      <c r="M90" s="1"/>
      <c r="N90" s="1"/>
      <c r="O90" s="60"/>
      <c r="P90" s="289"/>
      <c r="Q90" s="289"/>
    </row>
    <row r="91" spans="1:17" ht="15.75" customHeight="1" x14ac:dyDescent="0.35">
      <c r="A91" s="1"/>
      <c r="H91" s="19"/>
      <c r="I91" s="19"/>
      <c r="J91" s="20"/>
      <c r="K91" s="1"/>
      <c r="L91" s="1"/>
      <c r="M91" s="1"/>
      <c r="N91" s="1"/>
      <c r="O91" s="60"/>
      <c r="P91" s="289"/>
      <c r="Q91" s="289"/>
    </row>
    <row r="92" spans="1:17" ht="15.75" customHeight="1" x14ac:dyDescent="0.35">
      <c r="A92" s="1"/>
      <c r="H92" s="19"/>
      <c r="I92" s="19"/>
      <c r="J92" s="20"/>
      <c r="K92" s="1"/>
      <c r="L92" s="1"/>
      <c r="M92" s="1"/>
      <c r="N92" s="1"/>
      <c r="O92" s="60"/>
      <c r="P92" s="289"/>
      <c r="Q92" s="289"/>
    </row>
    <row r="93" spans="1:17" ht="15.75" customHeight="1" x14ac:dyDescent="0.35">
      <c r="A93" s="1"/>
      <c r="H93" s="19"/>
      <c r="I93" s="19"/>
      <c r="J93" s="20"/>
      <c r="K93" s="1"/>
      <c r="L93" s="1"/>
      <c r="M93" s="1"/>
      <c r="N93" s="1"/>
      <c r="O93" s="60"/>
      <c r="P93" s="289"/>
      <c r="Q93" s="289"/>
    </row>
    <row r="94" spans="1:17" ht="15.75" customHeight="1" x14ac:dyDescent="0.35">
      <c r="A94" s="1"/>
      <c r="H94" s="19"/>
      <c r="I94" s="19"/>
      <c r="J94" s="20"/>
      <c r="K94" s="1"/>
      <c r="L94" s="1"/>
      <c r="M94" s="1"/>
      <c r="N94" s="1"/>
      <c r="O94" s="60"/>
      <c r="P94" s="289"/>
      <c r="Q94" s="289"/>
    </row>
    <row r="95" spans="1:17" ht="15.75" customHeight="1" x14ac:dyDescent="0.35">
      <c r="A95" s="1"/>
      <c r="H95" s="19"/>
      <c r="I95" s="19"/>
      <c r="J95" s="20"/>
      <c r="K95" s="1"/>
      <c r="L95" s="1"/>
      <c r="M95" s="1"/>
      <c r="N95" s="1"/>
      <c r="O95" s="60"/>
      <c r="P95" s="289"/>
      <c r="Q95" s="289"/>
    </row>
    <row r="96" spans="1:17" ht="15.75" customHeight="1" x14ac:dyDescent="0.35">
      <c r="A96" s="1"/>
      <c r="H96" s="19"/>
      <c r="I96" s="19"/>
      <c r="J96" s="20"/>
      <c r="K96" s="1"/>
      <c r="L96" s="1"/>
      <c r="M96" s="1"/>
      <c r="N96" s="1"/>
      <c r="O96" s="60"/>
      <c r="P96" s="289"/>
      <c r="Q96" s="289"/>
    </row>
    <row r="97" spans="1:17" ht="15.75" customHeight="1" x14ac:dyDescent="0.35">
      <c r="A97" s="1"/>
      <c r="H97" s="19"/>
      <c r="I97" s="19"/>
      <c r="J97" s="20"/>
      <c r="K97" s="1"/>
      <c r="L97" s="1"/>
      <c r="M97" s="1"/>
      <c r="N97" s="1"/>
      <c r="O97" s="60"/>
      <c r="P97" s="289"/>
      <c r="Q97" s="289"/>
    </row>
    <row r="98" spans="1:17" ht="15.75" customHeight="1" x14ac:dyDescent="0.35">
      <c r="A98" s="1"/>
      <c r="H98" s="19"/>
      <c r="I98" s="19"/>
      <c r="J98" s="20"/>
      <c r="K98" s="1"/>
      <c r="L98" s="1"/>
      <c r="M98" s="1"/>
      <c r="N98" s="1"/>
      <c r="O98" s="60"/>
      <c r="P98" s="289"/>
      <c r="Q98" s="289"/>
    </row>
    <row r="99" spans="1:17" ht="15.75" customHeight="1" x14ac:dyDescent="0.35">
      <c r="A99" s="1"/>
      <c r="H99" s="19"/>
      <c r="I99" s="19"/>
      <c r="J99" s="20"/>
      <c r="K99" s="1"/>
      <c r="L99" s="1"/>
      <c r="M99" s="1"/>
      <c r="N99" s="1"/>
      <c r="O99" s="60"/>
      <c r="P99" s="289"/>
      <c r="Q99" s="289"/>
    </row>
    <row r="100" spans="1:17" ht="15.75" customHeight="1" x14ac:dyDescent="0.35">
      <c r="A100" s="1"/>
      <c r="H100" s="19"/>
      <c r="I100" s="19"/>
      <c r="J100" s="20"/>
      <c r="K100" s="1"/>
      <c r="L100" s="1"/>
      <c r="M100" s="1"/>
      <c r="N100" s="1"/>
      <c r="O100" s="60"/>
      <c r="P100" s="289"/>
      <c r="Q100" s="289"/>
    </row>
    <row r="101" spans="1:17" ht="15.75" customHeight="1" x14ac:dyDescent="0.35">
      <c r="A101" s="1"/>
      <c r="H101" s="19"/>
      <c r="I101" s="19"/>
      <c r="J101" s="20"/>
      <c r="K101" s="1"/>
      <c r="L101" s="1"/>
      <c r="M101" s="1"/>
      <c r="N101" s="1"/>
      <c r="O101" s="60"/>
      <c r="P101" s="289"/>
      <c r="Q101" s="289"/>
    </row>
    <row r="102" spans="1:17" ht="15.75" customHeight="1" x14ac:dyDescent="0.35">
      <c r="A102" s="1"/>
      <c r="H102" s="19"/>
      <c r="I102" s="19"/>
      <c r="J102" s="20"/>
      <c r="K102" s="1"/>
      <c r="L102" s="1"/>
      <c r="M102" s="1"/>
      <c r="N102" s="1"/>
      <c r="O102" s="60"/>
      <c r="P102" s="289"/>
      <c r="Q102" s="289"/>
    </row>
    <row r="103" spans="1:17" ht="15.75" customHeight="1" x14ac:dyDescent="0.35">
      <c r="A103" s="1"/>
      <c r="H103" s="19"/>
      <c r="I103" s="19"/>
      <c r="J103" s="20"/>
      <c r="K103" s="1"/>
      <c r="L103" s="1"/>
      <c r="M103" s="1"/>
      <c r="N103" s="1"/>
      <c r="O103" s="60"/>
      <c r="P103" s="289"/>
      <c r="Q103" s="289"/>
    </row>
    <row r="104" spans="1:17" ht="15.75" customHeight="1" x14ac:dyDescent="0.35">
      <c r="A104" s="1"/>
      <c r="H104" s="19"/>
      <c r="I104" s="19"/>
      <c r="J104" s="20"/>
      <c r="K104" s="1"/>
      <c r="L104" s="1"/>
      <c r="M104" s="1"/>
      <c r="N104" s="1"/>
      <c r="O104" s="60"/>
      <c r="P104" s="289"/>
      <c r="Q104" s="289"/>
    </row>
    <row r="105" spans="1:17" ht="15.75" customHeight="1" x14ac:dyDescent="0.35">
      <c r="A105" s="1"/>
      <c r="H105" s="19"/>
      <c r="I105" s="19"/>
      <c r="J105" s="20"/>
      <c r="K105" s="1"/>
      <c r="L105" s="1"/>
      <c r="M105" s="1"/>
      <c r="N105" s="1"/>
      <c r="O105" s="60"/>
      <c r="P105" s="289"/>
      <c r="Q105" s="289"/>
    </row>
    <row r="106" spans="1:17" ht="15.75" customHeight="1" x14ac:dyDescent="0.35">
      <c r="A106" s="1"/>
      <c r="H106" s="19"/>
      <c r="I106" s="19"/>
      <c r="J106" s="20"/>
      <c r="K106" s="1"/>
      <c r="L106" s="1"/>
      <c r="M106" s="1"/>
      <c r="N106" s="1"/>
      <c r="O106" s="60"/>
      <c r="P106" s="289"/>
      <c r="Q106" s="289"/>
    </row>
    <row r="107" spans="1:17" ht="15.75" customHeight="1" x14ac:dyDescent="0.35">
      <c r="A107" s="1"/>
      <c r="H107" s="19"/>
      <c r="I107" s="19"/>
      <c r="J107" s="20"/>
      <c r="K107" s="1"/>
      <c r="L107" s="1"/>
      <c r="M107" s="1"/>
      <c r="N107" s="1"/>
      <c r="O107" s="60"/>
      <c r="P107" s="289"/>
      <c r="Q107" s="289"/>
    </row>
    <row r="108" spans="1:17" ht="15.75" customHeight="1" x14ac:dyDescent="0.35">
      <c r="A108" s="1"/>
      <c r="H108" s="19"/>
      <c r="I108" s="19"/>
      <c r="J108" s="20"/>
      <c r="K108" s="1"/>
      <c r="L108" s="1"/>
      <c r="M108" s="1"/>
      <c r="N108" s="1"/>
      <c r="O108" s="60"/>
      <c r="P108" s="289"/>
      <c r="Q108" s="289"/>
    </row>
    <row r="109" spans="1:17" ht="15.75" customHeight="1" x14ac:dyDescent="0.35">
      <c r="A109" s="1"/>
      <c r="H109" s="19"/>
      <c r="I109" s="19"/>
      <c r="J109" s="20"/>
      <c r="K109" s="1"/>
      <c r="L109" s="1"/>
      <c r="M109" s="1"/>
      <c r="N109" s="1"/>
      <c r="O109" s="60"/>
      <c r="P109" s="289"/>
      <c r="Q109" s="289"/>
    </row>
    <row r="110" spans="1:17" ht="15.75" customHeight="1" x14ac:dyDescent="0.35">
      <c r="A110" s="1"/>
      <c r="H110" s="19"/>
      <c r="I110" s="19"/>
      <c r="J110" s="20"/>
      <c r="K110" s="1"/>
      <c r="L110" s="1"/>
      <c r="M110" s="1"/>
      <c r="N110" s="1"/>
      <c r="O110" s="60"/>
      <c r="P110" s="289"/>
      <c r="Q110" s="289"/>
    </row>
    <row r="111" spans="1:17" ht="15.75" customHeight="1" x14ac:dyDescent="0.35">
      <c r="A111" s="1"/>
      <c r="H111" s="19"/>
      <c r="I111" s="19"/>
      <c r="J111" s="20"/>
      <c r="K111" s="1"/>
      <c r="L111" s="1"/>
      <c r="M111" s="1"/>
      <c r="N111" s="1"/>
      <c r="O111" s="60"/>
      <c r="P111" s="289"/>
      <c r="Q111" s="289"/>
    </row>
    <row r="112" spans="1:17" ht="15.75" customHeight="1" x14ac:dyDescent="0.35">
      <c r="A112" s="1"/>
      <c r="H112" s="19"/>
      <c r="I112" s="19"/>
      <c r="J112" s="20"/>
      <c r="K112" s="1"/>
      <c r="L112" s="1"/>
      <c r="M112" s="1"/>
      <c r="N112" s="1"/>
      <c r="O112" s="60"/>
      <c r="P112" s="289"/>
      <c r="Q112" s="289"/>
    </row>
    <row r="113" spans="1:17" ht="15.75" customHeight="1" x14ac:dyDescent="0.35">
      <c r="A113" s="1"/>
      <c r="H113" s="19"/>
      <c r="I113" s="19"/>
      <c r="J113" s="20"/>
      <c r="K113" s="1"/>
      <c r="L113" s="1"/>
      <c r="M113" s="1"/>
      <c r="N113" s="1"/>
      <c r="O113" s="60"/>
      <c r="P113" s="289"/>
      <c r="Q113" s="289"/>
    </row>
    <row r="114" spans="1:17" ht="15.75" customHeight="1" x14ac:dyDescent="0.35">
      <c r="A114" s="1"/>
      <c r="H114" s="19"/>
      <c r="I114" s="19"/>
      <c r="J114" s="20"/>
      <c r="K114" s="1"/>
      <c r="L114" s="1"/>
      <c r="M114" s="1"/>
      <c r="N114" s="1"/>
      <c r="O114" s="60"/>
      <c r="P114" s="289"/>
      <c r="Q114" s="289"/>
    </row>
    <row r="115" spans="1:17" ht="15.75" customHeight="1" x14ac:dyDescent="0.35">
      <c r="A115" s="1"/>
      <c r="H115" s="19"/>
      <c r="I115" s="19"/>
      <c r="J115" s="20"/>
      <c r="K115" s="1"/>
      <c r="L115" s="1"/>
      <c r="M115" s="1"/>
      <c r="N115" s="1"/>
      <c r="O115" s="60"/>
      <c r="P115" s="289"/>
      <c r="Q115" s="289"/>
    </row>
    <row r="116" spans="1:17" ht="15.75" customHeight="1" x14ac:dyDescent="0.35">
      <c r="A116" s="1"/>
      <c r="H116" s="19"/>
      <c r="I116" s="19"/>
      <c r="J116" s="20"/>
      <c r="K116" s="1"/>
      <c r="L116" s="1"/>
      <c r="M116" s="1"/>
      <c r="N116" s="1"/>
      <c r="O116" s="60"/>
      <c r="P116" s="289"/>
      <c r="Q116" s="289"/>
    </row>
    <row r="117" spans="1:17" ht="15.75" customHeight="1" x14ac:dyDescent="0.35">
      <c r="A117" s="1"/>
      <c r="H117" s="19"/>
      <c r="I117" s="19"/>
      <c r="J117" s="20"/>
      <c r="K117" s="1"/>
      <c r="L117" s="1"/>
      <c r="M117" s="1"/>
      <c r="N117" s="1"/>
      <c r="O117" s="60"/>
      <c r="P117" s="289"/>
      <c r="Q117" s="289"/>
    </row>
    <row r="118" spans="1:17" ht="15.75" customHeight="1" x14ac:dyDescent="0.35">
      <c r="A118" s="1"/>
      <c r="H118" s="19"/>
      <c r="I118" s="19"/>
      <c r="J118" s="20"/>
      <c r="K118" s="1"/>
      <c r="L118" s="1"/>
      <c r="M118" s="1"/>
      <c r="N118" s="1"/>
      <c r="O118" s="60"/>
      <c r="P118" s="289"/>
      <c r="Q118" s="289"/>
    </row>
    <row r="119" spans="1:17" ht="15.75" customHeight="1" x14ac:dyDescent="0.35">
      <c r="A119" s="1"/>
      <c r="H119" s="19"/>
      <c r="I119" s="19"/>
      <c r="J119" s="20"/>
      <c r="K119" s="1"/>
      <c r="L119" s="1"/>
      <c r="M119" s="1"/>
      <c r="N119" s="1"/>
      <c r="O119" s="60"/>
      <c r="P119" s="289"/>
      <c r="Q119" s="289"/>
    </row>
    <row r="120" spans="1:17" ht="15.75" customHeight="1" x14ac:dyDescent="0.35">
      <c r="A120" s="1"/>
      <c r="H120" s="19"/>
      <c r="I120" s="19"/>
      <c r="J120" s="20"/>
      <c r="K120" s="1"/>
      <c r="L120" s="1"/>
      <c r="M120" s="1"/>
      <c r="N120" s="1"/>
      <c r="O120" s="60"/>
      <c r="P120" s="289"/>
      <c r="Q120" s="289"/>
    </row>
    <row r="121" spans="1:17" ht="15.75" customHeight="1" x14ac:dyDescent="0.35">
      <c r="A121" s="1"/>
      <c r="H121" s="19"/>
      <c r="I121" s="19"/>
      <c r="J121" s="20"/>
      <c r="K121" s="1"/>
      <c r="L121" s="1"/>
      <c r="M121" s="1"/>
      <c r="N121" s="1"/>
      <c r="O121" s="60"/>
      <c r="P121" s="289"/>
      <c r="Q121" s="289"/>
    </row>
    <row r="122" spans="1:17" ht="15.75" customHeight="1" x14ac:dyDescent="0.35">
      <c r="A122" s="1"/>
      <c r="H122" s="19"/>
      <c r="I122" s="19"/>
      <c r="J122" s="20"/>
      <c r="K122" s="1"/>
      <c r="L122" s="1"/>
      <c r="M122" s="1"/>
      <c r="N122" s="1"/>
      <c r="O122" s="60"/>
      <c r="P122" s="289"/>
      <c r="Q122" s="289"/>
    </row>
    <row r="123" spans="1:17" ht="15.75" customHeight="1" x14ac:dyDescent="0.35">
      <c r="A123" s="1"/>
      <c r="H123" s="19"/>
      <c r="I123" s="19"/>
      <c r="J123" s="20"/>
      <c r="K123" s="1"/>
      <c r="L123" s="1"/>
      <c r="M123" s="1"/>
      <c r="N123" s="1"/>
      <c r="O123" s="60"/>
      <c r="P123" s="289"/>
      <c r="Q123" s="289"/>
    </row>
    <row r="124" spans="1:17" ht="15.75" customHeight="1" x14ac:dyDescent="0.35">
      <c r="A124" s="1"/>
      <c r="H124" s="19"/>
      <c r="I124" s="19"/>
      <c r="J124" s="20"/>
      <c r="K124" s="1"/>
      <c r="L124" s="1"/>
      <c r="M124" s="1"/>
      <c r="N124" s="1"/>
      <c r="O124" s="60"/>
      <c r="P124" s="289"/>
      <c r="Q124" s="289"/>
    </row>
    <row r="125" spans="1:17" ht="15.75" customHeight="1" x14ac:dyDescent="0.35">
      <c r="A125" s="1"/>
      <c r="H125" s="19"/>
      <c r="I125" s="19"/>
      <c r="J125" s="20"/>
      <c r="K125" s="1"/>
      <c r="L125" s="1"/>
      <c r="M125" s="1"/>
      <c r="N125" s="1"/>
      <c r="O125" s="60"/>
      <c r="P125" s="289"/>
      <c r="Q125" s="289"/>
    </row>
    <row r="126" spans="1:17" ht="15.75" customHeight="1" x14ac:dyDescent="0.35">
      <c r="A126" s="1"/>
      <c r="H126" s="19"/>
      <c r="I126" s="19"/>
      <c r="J126" s="20"/>
      <c r="K126" s="1"/>
      <c r="L126" s="1"/>
      <c r="M126" s="1"/>
      <c r="N126" s="1"/>
      <c r="O126" s="60"/>
      <c r="P126" s="289"/>
      <c r="Q126" s="289"/>
    </row>
    <row r="127" spans="1:17" ht="15.75" customHeight="1" x14ac:dyDescent="0.35">
      <c r="A127" s="1"/>
      <c r="H127" s="19"/>
      <c r="I127" s="19"/>
      <c r="J127" s="20"/>
      <c r="K127" s="1"/>
      <c r="L127" s="1"/>
      <c r="M127" s="1"/>
      <c r="N127" s="1"/>
      <c r="O127" s="60"/>
      <c r="P127" s="289"/>
      <c r="Q127" s="289"/>
    </row>
    <row r="128" spans="1:17" ht="15.75" customHeight="1" x14ac:dyDescent="0.35">
      <c r="A128" s="1"/>
      <c r="H128" s="19"/>
      <c r="I128" s="19"/>
      <c r="J128" s="20"/>
      <c r="K128" s="1"/>
      <c r="L128" s="1"/>
      <c r="M128" s="1"/>
      <c r="N128" s="1"/>
      <c r="O128" s="60"/>
      <c r="P128" s="289"/>
      <c r="Q128" s="289"/>
    </row>
    <row r="129" spans="1:17" ht="15.75" customHeight="1" x14ac:dyDescent="0.35">
      <c r="A129" s="1"/>
      <c r="H129" s="19"/>
      <c r="I129" s="19"/>
      <c r="J129" s="20"/>
      <c r="K129" s="1"/>
      <c r="L129" s="1"/>
      <c r="M129" s="1"/>
      <c r="N129" s="1"/>
      <c r="O129" s="60"/>
      <c r="P129" s="289"/>
      <c r="Q129" s="289"/>
    </row>
    <row r="130" spans="1:17" ht="15.75" customHeight="1" x14ac:dyDescent="0.35">
      <c r="A130" s="1"/>
      <c r="H130" s="19"/>
      <c r="I130" s="19"/>
      <c r="J130" s="20"/>
      <c r="K130" s="1"/>
      <c r="L130" s="1"/>
      <c r="M130" s="1"/>
      <c r="N130" s="1"/>
      <c r="O130" s="60"/>
      <c r="P130" s="289"/>
      <c r="Q130" s="289"/>
    </row>
    <row r="131" spans="1:17" ht="15.75" customHeight="1" x14ac:dyDescent="0.35">
      <c r="A131" s="1"/>
      <c r="H131" s="19"/>
      <c r="I131" s="19"/>
      <c r="J131" s="20"/>
      <c r="K131" s="1"/>
      <c r="L131" s="1"/>
      <c r="M131" s="1"/>
      <c r="N131" s="1"/>
      <c r="O131" s="60"/>
      <c r="P131" s="289"/>
      <c r="Q131" s="289"/>
    </row>
    <row r="132" spans="1:17" ht="15.75" customHeight="1" x14ac:dyDescent="0.35">
      <c r="A132" s="1"/>
      <c r="H132" s="19"/>
      <c r="I132" s="19"/>
      <c r="J132" s="20"/>
      <c r="K132" s="1"/>
      <c r="L132" s="1"/>
      <c r="M132" s="1"/>
      <c r="N132" s="1"/>
      <c r="O132" s="60"/>
      <c r="P132" s="289"/>
      <c r="Q132" s="289"/>
    </row>
    <row r="133" spans="1:17" ht="15.75" customHeight="1" x14ac:dyDescent="0.35">
      <c r="A133" s="1"/>
      <c r="H133" s="19"/>
      <c r="I133" s="19"/>
      <c r="J133" s="20"/>
      <c r="K133" s="1"/>
      <c r="L133" s="1"/>
      <c r="M133" s="1"/>
      <c r="N133" s="1"/>
      <c r="O133" s="60"/>
      <c r="P133" s="289"/>
      <c r="Q133" s="289"/>
    </row>
    <row r="134" spans="1:17" ht="15.75" customHeight="1" x14ac:dyDescent="0.35">
      <c r="A134" s="1"/>
      <c r="H134" s="19"/>
      <c r="I134" s="19"/>
      <c r="J134" s="20"/>
      <c r="K134" s="1"/>
      <c r="L134" s="1"/>
      <c r="M134" s="1"/>
      <c r="N134" s="1"/>
      <c r="O134" s="60"/>
      <c r="P134" s="289"/>
      <c r="Q134" s="289"/>
    </row>
    <row r="135" spans="1:17" ht="15.75" customHeight="1" x14ac:dyDescent="0.35">
      <c r="A135" s="1"/>
      <c r="H135" s="19"/>
      <c r="I135" s="19"/>
      <c r="J135" s="20"/>
      <c r="K135" s="1"/>
      <c r="L135" s="1"/>
      <c r="M135" s="1"/>
      <c r="N135" s="1"/>
      <c r="O135" s="60"/>
      <c r="P135" s="289"/>
      <c r="Q135" s="289"/>
    </row>
    <row r="136" spans="1:17" ht="15.75" customHeight="1" x14ac:dyDescent="0.35">
      <c r="A136" s="1"/>
      <c r="H136" s="19"/>
      <c r="I136" s="19"/>
      <c r="J136" s="20"/>
      <c r="K136" s="1"/>
      <c r="L136" s="1"/>
      <c r="M136" s="1"/>
      <c r="N136" s="1"/>
      <c r="O136" s="60"/>
      <c r="P136" s="289"/>
      <c r="Q136" s="289"/>
    </row>
    <row r="137" spans="1:17" ht="15.75" customHeight="1" x14ac:dyDescent="0.35">
      <c r="A137" s="1"/>
      <c r="H137" s="19"/>
      <c r="I137" s="19"/>
      <c r="J137" s="20"/>
      <c r="K137" s="1"/>
      <c r="L137" s="1"/>
      <c r="M137" s="1"/>
      <c r="N137" s="1"/>
      <c r="O137" s="60"/>
      <c r="P137" s="289"/>
      <c r="Q137" s="289"/>
    </row>
    <row r="138" spans="1:17" ht="15.75" customHeight="1" x14ac:dyDescent="0.35">
      <c r="A138" s="1"/>
      <c r="H138" s="19"/>
      <c r="I138" s="19"/>
      <c r="J138" s="20"/>
      <c r="K138" s="1"/>
      <c r="L138" s="1"/>
      <c r="M138" s="1"/>
      <c r="N138" s="1"/>
      <c r="O138" s="60"/>
      <c r="P138" s="289"/>
      <c r="Q138" s="289"/>
    </row>
    <row r="139" spans="1:17" ht="15.75" customHeight="1" x14ac:dyDescent="0.35">
      <c r="A139" s="1"/>
      <c r="H139" s="19"/>
      <c r="I139" s="19"/>
      <c r="J139" s="20"/>
      <c r="K139" s="1"/>
      <c r="L139" s="1"/>
      <c r="M139" s="1"/>
      <c r="N139" s="1"/>
      <c r="O139" s="60"/>
      <c r="P139" s="289"/>
      <c r="Q139" s="289"/>
    </row>
    <row r="140" spans="1:17" ht="15.75" customHeight="1" x14ac:dyDescent="0.35">
      <c r="A140" s="1"/>
      <c r="H140" s="19"/>
      <c r="I140" s="19"/>
      <c r="J140" s="20"/>
      <c r="K140" s="1"/>
      <c r="L140" s="1"/>
      <c r="M140" s="1"/>
      <c r="N140" s="1"/>
      <c r="O140" s="60"/>
      <c r="P140" s="289"/>
      <c r="Q140" s="289"/>
    </row>
    <row r="141" spans="1:17" ht="15.75" customHeight="1" x14ac:dyDescent="0.35">
      <c r="A141" s="1"/>
      <c r="H141" s="19"/>
      <c r="I141" s="19"/>
      <c r="J141" s="20"/>
      <c r="K141" s="1"/>
      <c r="L141" s="1"/>
      <c r="M141" s="1"/>
      <c r="N141" s="1"/>
      <c r="O141" s="60"/>
      <c r="P141" s="289"/>
      <c r="Q141" s="289"/>
    </row>
    <row r="142" spans="1:17" ht="15.75" customHeight="1" x14ac:dyDescent="0.35">
      <c r="A142" s="1"/>
      <c r="H142" s="19"/>
      <c r="I142" s="19"/>
      <c r="J142" s="20"/>
      <c r="K142" s="1"/>
      <c r="L142" s="1"/>
      <c r="M142" s="1"/>
      <c r="N142" s="1"/>
      <c r="O142" s="60"/>
      <c r="P142" s="289"/>
      <c r="Q142" s="289"/>
    </row>
    <row r="143" spans="1:17" ht="15.75" customHeight="1" x14ac:dyDescent="0.35">
      <c r="A143" s="1"/>
      <c r="H143" s="19"/>
      <c r="I143" s="19"/>
      <c r="J143" s="20"/>
      <c r="K143" s="1"/>
      <c r="L143" s="1"/>
      <c r="M143" s="1"/>
      <c r="N143" s="1"/>
      <c r="O143" s="60"/>
      <c r="P143" s="289"/>
      <c r="Q143" s="289"/>
    </row>
    <row r="144" spans="1:17" ht="15.75" customHeight="1" x14ac:dyDescent="0.35">
      <c r="A144" s="1"/>
      <c r="H144" s="19"/>
      <c r="I144" s="19"/>
      <c r="J144" s="20"/>
      <c r="K144" s="1"/>
      <c r="L144" s="1"/>
      <c r="M144" s="1"/>
      <c r="N144" s="1"/>
      <c r="O144" s="60"/>
      <c r="P144" s="289"/>
      <c r="Q144" s="289"/>
    </row>
    <row r="145" spans="1:17" ht="15.75" customHeight="1" x14ac:dyDescent="0.35">
      <c r="A145" s="1"/>
      <c r="H145" s="19"/>
      <c r="I145" s="19"/>
      <c r="J145" s="20"/>
      <c r="K145" s="1"/>
      <c r="L145" s="1"/>
      <c r="M145" s="1"/>
      <c r="N145" s="1"/>
      <c r="O145" s="60"/>
      <c r="P145" s="289"/>
      <c r="Q145" s="289"/>
    </row>
    <row r="146" spans="1:17" ht="15.75" customHeight="1" x14ac:dyDescent="0.35">
      <c r="A146" s="1"/>
      <c r="H146" s="19"/>
      <c r="I146" s="19"/>
      <c r="J146" s="20"/>
      <c r="K146" s="1"/>
      <c r="L146" s="1"/>
      <c r="M146" s="1"/>
      <c r="N146" s="1"/>
      <c r="O146" s="60"/>
      <c r="P146" s="289"/>
      <c r="Q146" s="289"/>
    </row>
    <row r="147" spans="1:17" ht="15.75" customHeight="1" x14ac:dyDescent="0.35">
      <c r="A147" s="1"/>
      <c r="H147" s="19"/>
      <c r="I147" s="19"/>
      <c r="J147" s="20"/>
      <c r="K147" s="1"/>
      <c r="L147" s="1"/>
      <c r="M147" s="1"/>
      <c r="N147" s="1"/>
      <c r="O147" s="60"/>
      <c r="P147" s="289"/>
      <c r="Q147" s="289"/>
    </row>
    <row r="148" spans="1:17" ht="15.75" customHeight="1" x14ac:dyDescent="0.35">
      <c r="A148" s="1"/>
      <c r="H148" s="19"/>
      <c r="I148" s="19"/>
      <c r="J148" s="20"/>
      <c r="K148" s="1"/>
      <c r="L148" s="1"/>
      <c r="M148" s="1"/>
      <c r="N148" s="1"/>
      <c r="O148" s="60"/>
      <c r="P148" s="289"/>
      <c r="Q148" s="289"/>
    </row>
    <row r="149" spans="1:17" ht="15.75" customHeight="1" x14ac:dyDescent="0.35">
      <c r="A149" s="1"/>
      <c r="H149" s="19"/>
      <c r="I149" s="19"/>
      <c r="J149" s="20"/>
      <c r="K149" s="1"/>
      <c r="L149" s="1"/>
      <c r="M149" s="1"/>
      <c r="N149" s="1"/>
      <c r="O149" s="60"/>
      <c r="P149" s="289"/>
      <c r="Q149" s="289"/>
    </row>
    <row r="150" spans="1:17" ht="15.75" customHeight="1" x14ac:dyDescent="0.35">
      <c r="A150" s="1"/>
      <c r="H150" s="19"/>
      <c r="I150" s="19"/>
      <c r="J150" s="20"/>
      <c r="K150" s="1"/>
      <c r="L150" s="1"/>
      <c r="M150" s="1"/>
      <c r="N150" s="1"/>
      <c r="O150" s="60"/>
      <c r="P150" s="289"/>
      <c r="Q150" s="289"/>
    </row>
    <row r="151" spans="1:17" ht="15.75" customHeight="1" x14ac:dyDescent="0.35">
      <c r="A151" s="1"/>
      <c r="H151" s="19"/>
      <c r="I151" s="19"/>
      <c r="J151" s="20"/>
      <c r="K151" s="1"/>
      <c r="L151" s="1"/>
      <c r="M151" s="1"/>
      <c r="N151" s="1"/>
      <c r="O151" s="60"/>
      <c r="P151" s="289"/>
      <c r="Q151" s="289"/>
    </row>
    <row r="152" spans="1:17" ht="15.75" customHeight="1" x14ac:dyDescent="0.35">
      <c r="A152" s="1"/>
      <c r="H152" s="19"/>
      <c r="I152" s="19"/>
      <c r="J152" s="20"/>
      <c r="K152" s="1"/>
      <c r="L152" s="1"/>
      <c r="M152" s="1"/>
      <c r="N152" s="1"/>
      <c r="O152" s="60"/>
      <c r="P152" s="289"/>
      <c r="Q152" s="289"/>
    </row>
    <row r="153" spans="1:17" ht="15.75" customHeight="1" x14ac:dyDescent="0.35">
      <c r="A153" s="1"/>
      <c r="H153" s="19"/>
      <c r="I153" s="19"/>
      <c r="J153" s="20"/>
      <c r="K153" s="1"/>
      <c r="L153" s="1"/>
      <c r="M153" s="1"/>
      <c r="N153" s="1"/>
      <c r="O153" s="60"/>
      <c r="P153" s="289"/>
      <c r="Q153" s="289"/>
    </row>
    <row r="154" spans="1:17" ht="15.75" customHeight="1" x14ac:dyDescent="0.35">
      <c r="A154" s="1"/>
      <c r="H154" s="19"/>
      <c r="I154" s="19"/>
      <c r="J154" s="20"/>
      <c r="K154" s="1"/>
      <c r="L154" s="1"/>
      <c r="M154" s="1"/>
      <c r="N154" s="1"/>
      <c r="O154" s="60"/>
      <c r="P154" s="289"/>
      <c r="Q154" s="289"/>
    </row>
    <row r="155" spans="1:17" ht="15.75" customHeight="1" x14ac:dyDescent="0.35">
      <c r="A155" s="1"/>
      <c r="H155" s="19"/>
      <c r="I155" s="19"/>
      <c r="J155" s="20"/>
      <c r="K155" s="1"/>
      <c r="L155" s="1"/>
      <c r="M155" s="1"/>
      <c r="N155" s="1"/>
      <c r="O155" s="60"/>
      <c r="P155" s="289"/>
      <c r="Q155" s="289"/>
    </row>
    <row r="156" spans="1:17" ht="15.75" customHeight="1" x14ac:dyDescent="0.35">
      <c r="A156" s="1"/>
      <c r="H156" s="19"/>
      <c r="I156" s="19"/>
      <c r="J156" s="20"/>
      <c r="K156" s="1"/>
      <c r="L156" s="1"/>
      <c r="M156" s="1"/>
      <c r="N156" s="1"/>
      <c r="O156" s="60"/>
      <c r="P156" s="289"/>
      <c r="Q156" s="289"/>
    </row>
    <row r="157" spans="1:17" ht="15.75" customHeight="1" x14ac:dyDescent="0.35">
      <c r="A157" s="1"/>
      <c r="H157" s="19"/>
      <c r="I157" s="19"/>
      <c r="J157" s="20"/>
      <c r="K157" s="1"/>
      <c r="L157" s="1"/>
      <c r="M157" s="1"/>
      <c r="N157" s="1"/>
      <c r="O157" s="60"/>
      <c r="P157" s="289"/>
      <c r="Q157" s="289"/>
    </row>
    <row r="158" spans="1:17" ht="15.75" customHeight="1" x14ac:dyDescent="0.35">
      <c r="A158" s="1"/>
      <c r="H158" s="19"/>
      <c r="I158" s="19"/>
      <c r="J158" s="20"/>
      <c r="K158" s="1"/>
      <c r="L158" s="1"/>
      <c r="M158" s="1"/>
      <c r="N158" s="1"/>
      <c r="O158" s="60"/>
      <c r="P158" s="289"/>
      <c r="Q158" s="289"/>
    </row>
    <row r="159" spans="1:17" ht="15.75" customHeight="1" x14ac:dyDescent="0.35">
      <c r="A159" s="1"/>
      <c r="H159" s="19"/>
      <c r="I159" s="19"/>
      <c r="J159" s="20"/>
      <c r="K159" s="1"/>
      <c r="L159" s="1"/>
      <c r="M159" s="1"/>
      <c r="N159" s="1"/>
      <c r="O159" s="60"/>
      <c r="P159" s="289"/>
      <c r="Q159" s="289"/>
    </row>
    <row r="160" spans="1:17" ht="15.75" customHeight="1" x14ac:dyDescent="0.35">
      <c r="A160" s="1"/>
      <c r="H160" s="19"/>
      <c r="I160" s="19"/>
      <c r="J160" s="20"/>
      <c r="K160" s="1"/>
      <c r="L160" s="1"/>
      <c r="M160" s="1"/>
      <c r="N160" s="1"/>
      <c r="O160" s="60"/>
      <c r="P160" s="289"/>
      <c r="Q160" s="289"/>
    </row>
    <row r="161" spans="1:17" ht="15.75" customHeight="1" x14ac:dyDescent="0.35">
      <c r="A161" s="1"/>
      <c r="H161" s="19"/>
      <c r="I161" s="19"/>
      <c r="J161" s="20"/>
      <c r="K161" s="1"/>
      <c r="L161" s="1"/>
      <c r="M161" s="1"/>
      <c r="N161" s="1"/>
      <c r="O161" s="60"/>
      <c r="P161" s="289"/>
      <c r="Q161" s="289"/>
    </row>
    <row r="162" spans="1:17" ht="15.75" customHeight="1" x14ac:dyDescent="0.35">
      <c r="A162" s="1"/>
      <c r="H162" s="19"/>
      <c r="I162" s="19"/>
      <c r="J162" s="20"/>
      <c r="K162" s="1"/>
      <c r="L162" s="1"/>
      <c r="M162" s="1"/>
      <c r="N162" s="1"/>
      <c r="O162" s="60"/>
      <c r="P162" s="289"/>
      <c r="Q162" s="289"/>
    </row>
    <row r="163" spans="1:17" ht="15.75" customHeight="1" x14ac:dyDescent="0.35">
      <c r="A163" s="1"/>
      <c r="H163" s="19"/>
      <c r="I163" s="19"/>
      <c r="J163" s="20"/>
      <c r="K163" s="1"/>
      <c r="L163" s="1"/>
      <c r="M163" s="1"/>
      <c r="N163" s="1"/>
      <c r="O163" s="60"/>
      <c r="P163" s="289"/>
      <c r="Q163" s="289"/>
    </row>
    <row r="164" spans="1:17" ht="15.75" customHeight="1" x14ac:dyDescent="0.35">
      <c r="A164" s="1"/>
      <c r="H164" s="19"/>
      <c r="I164" s="19"/>
      <c r="J164" s="20"/>
      <c r="K164" s="1"/>
      <c r="L164" s="1"/>
      <c r="M164" s="1"/>
      <c r="N164" s="1"/>
      <c r="O164" s="60"/>
      <c r="P164" s="289"/>
      <c r="Q164" s="289"/>
    </row>
    <row r="165" spans="1:17" ht="15.75" customHeight="1" x14ac:dyDescent="0.35">
      <c r="A165" s="1"/>
      <c r="H165" s="19"/>
      <c r="I165" s="19"/>
      <c r="J165" s="20"/>
      <c r="K165" s="1"/>
      <c r="L165" s="1"/>
      <c r="M165" s="1"/>
      <c r="N165" s="1"/>
      <c r="O165" s="60"/>
      <c r="P165" s="289"/>
      <c r="Q165" s="289"/>
    </row>
    <row r="166" spans="1:17" ht="15.75" customHeight="1" x14ac:dyDescent="0.35">
      <c r="A166" s="1"/>
      <c r="H166" s="19"/>
      <c r="I166" s="19"/>
      <c r="J166" s="20"/>
      <c r="K166" s="1"/>
      <c r="L166" s="1"/>
      <c r="M166" s="1"/>
      <c r="N166" s="1"/>
      <c r="O166" s="60"/>
      <c r="P166" s="289"/>
      <c r="Q166" s="289"/>
    </row>
    <row r="167" spans="1:17" ht="15.75" customHeight="1" x14ac:dyDescent="0.35">
      <c r="A167" s="1"/>
      <c r="H167" s="19"/>
      <c r="I167" s="19"/>
      <c r="J167" s="20"/>
      <c r="K167" s="1"/>
      <c r="L167" s="1"/>
      <c r="M167" s="1"/>
      <c r="N167" s="1"/>
      <c r="O167" s="60"/>
      <c r="P167" s="289"/>
      <c r="Q167" s="289"/>
    </row>
    <row r="168" spans="1:17" ht="15.75" customHeight="1" x14ac:dyDescent="0.35">
      <c r="A168" s="1"/>
      <c r="H168" s="19"/>
      <c r="I168" s="19"/>
      <c r="J168" s="20"/>
      <c r="K168" s="1"/>
      <c r="L168" s="1"/>
      <c r="M168" s="1"/>
      <c r="N168" s="1"/>
      <c r="O168" s="60"/>
      <c r="P168" s="289"/>
      <c r="Q168" s="289"/>
    </row>
    <row r="169" spans="1:17" ht="15.75" customHeight="1" x14ac:dyDescent="0.35">
      <c r="A169" s="1"/>
      <c r="H169" s="19"/>
      <c r="I169" s="19"/>
      <c r="J169" s="20"/>
      <c r="K169" s="1"/>
      <c r="L169" s="1"/>
      <c r="M169" s="1"/>
      <c r="N169" s="1"/>
      <c r="O169" s="60"/>
      <c r="P169" s="289"/>
      <c r="Q169" s="289"/>
    </row>
    <row r="170" spans="1:17" ht="15.75" customHeight="1" x14ac:dyDescent="0.35">
      <c r="A170" s="1"/>
      <c r="H170" s="19"/>
      <c r="I170" s="19"/>
      <c r="J170" s="20"/>
      <c r="K170" s="1"/>
      <c r="L170" s="1"/>
      <c r="M170" s="1"/>
      <c r="N170" s="1"/>
      <c r="O170" s="60"/>
      <c r="P170" s="289"/>
      <c r="Q170" s="289"/>
    </row>
    <row r="171" spans="1:17" ht="15.75" customHeight="1" x14ac:dyDescent="0.35">
      <c r="A171" s="1"/>
      <c r="H171" s="19"/>
      <c r="I171" s="19"/>
      <c r="J171" s="20"/>
      <c r="K171" s="1"/>
      <c r="L171" s="1"/>
      <c r="M171" s="1"/>
      <c r="N171" s="1"/>
      <c r="O171" s="60"/>
      <c r="P171" s="289"/>
      <c r="Q171" s="289"/>
    </row>
    <row r="172" spans="1:17" ht="15.75" customHeight="1" x14ac:dyDescent="0.35">
      <c r="A172" s="1"/>
      <c r="H172" s="19"/>
      <c r="I172" s="19"/>
      <c r="J172" s="20"/>
      <c r="K172" s="1"/>
      <c r="L172" s="1"/>
      <c r="M172" s="1"/>
      <c r="N172" s="1"/>
      <c r="O172" s="60"/>
      <c r="P172" s="289"/>
      <c r="Q172" s="289"/>
    </row>
    <row r="173" spans="1:17" ht="15.75" customHeight="1" x14ac:dyDescent="0.35">
      <c r="A173" s="1"/>
      <c r="H173" s="19"/>
      <c r="I173" s="19"/>
      <c r="J173" s="20"/>
      <c r="K173" s="1"/>
      <c r="L173" s="1"/>
      <c r="M173" s="1"/>
      <c r="N173" s="1"/>
      <c r="O173" s="60"/>
      <c r="P173" s="289"/>
      <c r="Q173" s="289"/>
    </row>
    <row r="174" spans="1:17" ht="15.75" customHeight="1" x14ac:dyDescent="0.35">
      <c r="A174" s="1"/>
      <c r="H174" s="19"/>
      <c r="I174" s="19"/>
      <c r="J174" s="20"/>
      <c r="K174" s="1"/>
      <c r="L174" s="1"/>
      <c r="M174" s="1"/>
      <c r="N174" s="1"/>
      <c r="O174" s="60"/>
      <c r="P174" s="289"/>
      <c r="Q174" s="289"/>
    </row>
    <row r="175" spans="1:17" ht="15.75" customHeight="1" x14ac:dyDescent="0.35">
      <c r="A175" s="1"/>
      <c r="H175" s="19"/>
      <c r="I175" s="19"/>
      <c r="J175" s="20"/>
      <c r="K175" s="1"/>
      <c r="L175" s="1"/>
      <c r="M175" s="1"/>
      <c r="N175" s="1"/>
      <c r="O175" s="60"/>
      <c r="P175" s="289"/>
      <c r="Q175" s="289"/>
    </row>
    <row r="176" spans="1:17" ht="15.75" customHeight="1" x14ac:dyDescent="0.35">
      <c r="A176" s="1"/>
      <c r="H176" s="19"/>
      <c r="I176" s="19"/>
      <c r="J176" s="20"/>
      <c r="K176" s="1"/>
      <c r="L176" s="1"/>
      <c r="M176" s="1"/>
      <c r="N176" s="1"/>
      <c r="O176" s="60"/>
      <c r="P176" s="289"/>
      <c r="Q176" s="289"/>
    </row>
    <row r="177" spans="1:17" ht="15.75" customHeight="1" x14ac:dyDescent="0.35">
      <c r="A177" s="1"/>
      <c r="H177" s="19"/>
      <c r="I177" s="19"/>
      <c r="J177" s="20"/>
      <c r="K177" s="1"/>
      <c r="L177" s="1"/>
      <c r="M177" s="1"/>
      <c r="N177" s="1"/>
      <c r="O177" s="60"/>
      <c r="P177" s="289"/>
      <c r="Q177" s="289"/>
    </row>
    <row r="178" spans="1:17" ht="15.75" customHeight="1" x14ac:dyDescent="0.35">
      <c r="A178" s="1"/>
      <c r="H178" s="19"/>
      <c r="I178" s="19"/>
      <c r="J178" s="20"/>
      <c r="K178" s="1"/>
      <c r="L178" s="1"/>
      <c r="M178" s="1"/>
      <c r="N178" s="1"/>
      <c r="O178" s="60"/>
      <c r="P178" s="289"/>
      <c r="Q178" s="289"/>
    </row>
    <row r="179" spans="1:17" ht="15.75" customHeight="1" x14ac:dyDescent="0.35">
      <c r="A179" s="1"/>
      <c r="H179" s="19"/>
      <c r="I179" s="19"/>
      <c r="J179" s="20"/>
      <c r="K179" s="1"/>
      <c r="L179" s="1"/>
      <c r="M179" s="1"/>
      <c r="N179" s="1"/>
      <c r="O179" s="60"/>
      <c r="P179" s="289"/>
      <c r="Q179" s="289"/>
    </row>
    <row r="180" spans="1:17" ht="15.75" customHeight="1" x14ac:dyDescent="0.35">
      <c r="A180" s="1"/>
      <c r="H180" s="19"/>
      <c r="I180" s="19"/>
      <c r="J180" s="20"/>
      <c r="K180" s="1"/>
      <c r="L180" s="1"/>
      <c r="M180" s="1"/>
      <c r="N180" s="1"/>
      <c r="O180" s="60"/>
      <c r="P180" s="289"/>
      <c r="Q180" s="289"/>
    </row>
    <row r="181" spans="1:17" ht="15.75" customHeight="1" x14ac:dyDescent="0.35">
      <c r="A181" s="1"/>
      <c r="H181" s="19"/>
      <c r="I181" s="19"/>
      <c r="J181" s="20"/>
      <c r="K181" s="1"/>
      <c r="L181" s="1"/>
      <c r="M181" s="1"/>
      <c r="N181" s="1"/>
      <c r="O181" s="60"/>
      <c r="P181" s="289"/>
      <c r="Q181" s="289"/>
    </row>
    <row r="182" spans="1:17" ht="15.75" customHeight="1" x14ac:dyDescent="0.35">
      <c r="A182" s="1"/>
      <c r="H182" s="19"/>
      <c r="I182" s="19"/>
      <c r="J182" s="20"/>
      <c r="K182" s="1"/>
      <c r="L182" s="1"/>
      <c r="M182" s="1"/>
      <c r="N182" s="1"/>
      <c r="O182" s="60"/>
      <c r="P182" s="289"/>
      <c r="Q182" s="289"/>
    </row>
    <row r="183" spans="1:17" ht="15.75" customHeight="1" x14ac:dyDescent="0.35">
      <c r="A183" s="1"/>
      <c r="H183" s="19"/>
      <c r="I183" s="19"/>
      <c r="J183" s="20"/>
      <c r="K183" s="1"/>
      <c r="L183" s="1"/>
      <c r="M183" s="1"/>
      <c r="N183" s="1"/>
      <c r="O183" s="60"/>
      <c r="P183" s="289"/>
      <c r="Q183" s="289"/>
    </row>
    <row r="184" spans="1:17" ht="15.75" customHeight="1" x14ac:dyDescent="0.35">
      <c r="A184" s="1"/>
      <c r="H184" s="19"/>
      <c r="I184" s="19"/>
      <c r="J184" s="20"/>
      <c r="K184" s="1"/>
      <c r="L184" s="1"/>
      <c r="M184" s="1"/>
      <c r="N184" s="1"/>
      <c r="O184" s="60"/>
      <c r="P184" s="289"/>
      <c r="Q184" s="289"/>
    </row>
    <row r="185" spans="1:17" ht="15.75" customHeight="1" x14ac:dyDescent="0.35">
      <c r="A185" s="1"/>
      <c r="H185" s="19"/>
      <c r="I185" s="19"/>
      <c r="J185" s="20"/>
      <c r="K185" s="1"/>
      <c r="L185" s="1"/>
      <c r="M185" s="1"/>
      <c r="N185" s="1"/>
      <c r="O185" s="60"/>
      <c r="P185" s="289"/>
      <c r="Q185" s="289"/>
    </row>
    <row r="186" spans="1:17" ht="15.75" customHeight="1" x14ac:dyDescent="0.35">
      <c r="A186" s="1"/>
      <c r="H186" s="19"/>
      <c r="I186" s="19"/>
      <c r="J186" s="20"/>
      <c r="K186" s="1"/>
      <c r="L186" s="1"/>
      <c r="M186" s="1"/>
      <c r="N186" s="1"/>
      <c r="O186" s="60"/>
      <c r="P186" s="289"/>
      <c r="Q186" s="289"/>
    </row>
    <row r="187" spans="1:17" ht="15.75" customHeight="1" x14ac:dyDescent="0.35">
      <c r="A187" s="1"/>
      <c r="H187" s="19"/>
      <c r="I187" s="19"/>
      <c r="J187" s="20"/>
      <c r="K187" s="1"/>
      <c r="L187" s="1"/>
      <c r="M187" s="1"/>
      <c r="N187" s="1"/>
      <c r="O187" s="60"/>
      <c r="P187" s="289"/>
      <c r="Q187" s="289"/>
    </row>
    <row r="188" spans="1:17" ht="15.75" customHeight="1" x14ac:dyDescent="0.35">
      <c r="A188" s="1"/>
      <c r="H188" s="19"/>
      <c r="I188" s="19"/>
      <c r="J188" s="20"/>
      <c r="K188" s="1"/>
      <c r="L188" s="1"/>
      <c r="M188" s="1"/>
      <c r="N188" s="1"/>
      <c r="O188" s="60"/>
      <c r="P188" s="289"/>
      <c r="Q188" s="289"/>
    </row>
    <row r="189" spans="1:17" ht="15.75" customHeight="1" x14ac:dyDescent="0.35">
      <c r="A189" s="1"/>
      <c r="H189" s="19"/>
      <c r="I189" s="19"/>
      <c r="J189" s="20"/>
      <c r="K189" s="1"/>
      <c r="L189" s="1"/>
      <c r="M189" s="1"/>
      <c r="N189" s="1"/>
      <c r="O189" s="60"/>
      <c r="P189" s="289"/>
      <c r="Q189" s="289"/>
    </row>
    <row r="190" spans="1:17" ht="15.75" customHeight="1" x14ac:dyDescent="0.35">
      <c r="A190" s="1"/>
      <c r="H190" s="19"/>
      <c r="I190" s="19"/>
      <c r="J190" s="20"/>
      <c r="K190" s="1"/>
      <c r="L190" s="1"/>
      <c r="M190" s="1"/>
      <c r="N190" s="1"/>
      <c r="O190" s="60"/>
      <c r="P190" s="289"/>
      <c r="Q190" s="289"/>
    </row>
    <row r="191" spans="1:17" ht="15.75" customHeight="1" x14ac:dyDescent="0.35">
      <c r="A191" s="1"/>
      <c r="H191" s="19"/>
      <c r="I191" s="19"/>
      <c r="J191" s="20"/>
      <c r="K191" s="1"/>
      <c r="L191" s="1"/>
      <c r="M191" s="1"/>
      <c r="N191" s="1"/>
      <c r="O191" s="60"/>
      <c r="P191" s="289"/>
      <c r="Q191" s="289"/>
    </row>
    <row r="192" spans="1:17" ht="15.75" customHeight="1" x14ac:dyDescent="0.35">
      <c r="A192" s="1"/>
      <c r="H192" s="19"/>
      <c r="I192" s="19"/>
      <c r="J192" s="20"/>
      <c r="K192" s="1"/>
      <c r="L192" s="1"/>
      <c r="M192" s="1"/>
      <c r="N192" s="1"/>
      <c r="O192" s="60"/>
      <c r="P192" s="289"/>
      <c r="Q192" s="289"/>
    </row>
    <row r="193" spans="1:17" ht="15.75" customHeight="1" x14ac:dyDescent="0.35">
      <c r="A193" s="1"/>
      <c r="H193" s="19"/>
      <c r="I193" s="19"/>
      <c r="J193" s="20"/>
      <c r="K193" s="1"/>
      <c r="L193" s="1"/>
      <c r="M193" s="1"/>
      <c r="N193" s="1"/>
      <c r="O193" s="60"/>
      <c r="P193" s="289"/>
      <c r="Q193" s="289"/>
    </row>
    <row r="194" spans="1:17" ht="15.75" customHeight="1" x14ac:dyDescent="0.35">
      <c r="A194" s="1"/>
      <c r="H194" s="19"/>
      <c r="I194" s="19"/>
      <c r="J194" s="20"/>
      <c r="K194" s="1"/>
      <c r="L194" s="1"/>
      <c r="M194" s="1"/>
      <c r="N194" s="1"/>
      <c r="O194" s="60"/>
      <c r="P194" s="289"/>
      <c r="Q194" s="289"/>
    </row>
    <row r="195" spans="1:17" ht="15.75" customHeight="1" x14ac:dyDescent="0.35">
      <c r="A195" s="1"/>
      <c r="H195" s="19"/>
      <c r="I195" s="19"/>
      <c r="J195" s="20"/>
      <c r="K195" s="1"/>
      <c r="L195" s="1"/>
      <c r="M195" s="1"/>
      <c r="N195" s="1"/>
      <c r="O195" s="60"/>
      <c r="P195" s="289"/>
      <c r="Q195" s="289"/>
    </row>
    <row r="196" spans="1:17" ht="15.75" customHeight="1" x14ac:dyDescent="0.35">
      <c r="A196" s="1"/>
      <c r="H196" s="19"/>
      <c r="I196" s="19"/>
      <c r="J196" s="20"/>
      <c r="K196" s="1"/>
      <c r="L196" s="1"/>
      <c r="M196" s="1"/>
      <c r="N196" s="1"/>
      <c r="O196" s="60"/>
      <c r="P196" s="289"/>
      <c r="Q196" s="289"/>
    </row>
    <row r="197" spans="1:17" ht="15.75" customHeight="1" x14ac:dyDescent="0.35">
      <c r="A197" s="1"/>
      <c r="H197" s="19"/>
      <c r="I197" s="19"/>
      <c r="J197" s="20"/>
      <c r="K197" s="1"/>
      <c r="L197" s="1"/>
      <c r="M197" s="1"/>
      <c r="N197" s="1"/>
      <c r="O197" s="60"/>
      <c r="P197" s="289"/>
      <c r="Q197" s="289"/>
    </row>
    <row r="198" spans="1:17" ht="15.75" customHeight="1" x14ac:dyDescent="0.35">
      <c r="A198" s="1"/>
      <c r="H198" s="19"/>
      <c r="I198" s="19"/>
      <c r="J198" s="20"/>
      <c r="K198" s="1"/>
      <c r="L198" s="1"/>
      <c r="M198" s="1"/>
      <c r="N198" s="1"/>
      <c r="O198" s="60"/>
      <c r="P198" s="289"/>
      <c r="Q198" s="289"/>
    </row>
    <row r="199" spans="1:17" ht="15.75" customHeight="1" x14ac:dyDescent="0.35">
      <c r="A199" s="1"/>
      <c r="H199" s="19"/>
      <c r="I199" s="19"/>
      <c r="J199" s="20"/>
      <c r="K199" s="1"/>
      <c r="L199" s="1"/>
      <c r="M199" s="1"/>
      <c r="N199" s="1"/>
      <c r="O199" s="60"/>
      <c r="P199" s="289"/>
      <c r="Q199" s="289"/>
    </row>
    <row r="200" spans="1:17" ht="15.75" customHeight="1" x14ac:dyDescent="0.35">
      <c r="A200" s="1"/>
      <c r="H200" s="19"/>
      <c r="I200" s="19"/>
      <c r="J200" s="20"/>
      <c r="K200" s="1"/>
      <c r="L200" s="1"/>
      <c r="M200" s="1"/>
      <c r="N200" s="1"/>
      <c r="O200" s="60"/>
      <c r="P200" s="289"/>
      <c r="Q200" s="289"/>
    </row>
    <row r="201" spans="1:17" ht="15.75" customHeight="1" x14ac:dyDescent="0.35">
      <c r="A201" s="1"/>
      <c r="H201" s="19"/>
      <c r="I201" s="19"/>
      <c r="J201" s="20"/>
      <c r="K201" s="1"/>
      <c r="L201" s="1"/>
      <c r="M201" s="1"/>
      <c r="N201" s="1"/>
      <c r="O201" s="60"/>
      <c r="P201" s="289"/>
      <c r="Q201" s="289"/>
    </row>
    <row r="202" spans="1:17" ht="15.75" customHeight="1" x14ac:dyDescent="0.35">
      <c r="A202" s="1"/>
      <c r="H202" s="19"/>
      <c r="I202" s="19"/>
      <c r="J202" s="20"/>
      <c r="K202" s="1"/>
      <c r="L202" s="1"/>
      <c r="M202" s="1"/>
      <c r="N202" s="1"/>
      <c r="O202" s="60"/>
      <c r="P202" s="289"/>
      <c r="Q202" s="289"/>
    </row>
    <row r="203" spans="1:17" ht="15.75" customHeight="1" x14ac:dyDescent="0.35">
      <c r="A203" s="1"/>
      <c r="H203" s="19"/>
      <c r="I203" s="19"/>
      <c r="J203" s="20"/>
      <c r="K203" s="1"/>
      <c r="L203" s="1"/>
      <c r="M203" s="1"/>
      <c r="N203" s="1"/>
      <c r="O203" s="60"/>
      <c r="P203" s="289"/>
      <c r="Q203" s="289"/>
    </row>
    <row r="204" spans="1:17" ht="15.75" customHeight="1" x14ac:dyDescent="0.35">
      <c r="A204" s="1"/>
      <c r="H204" s="19"/>
      <c r="I204" s="19"/>
      <c r="J204" s="20"/>
      <c r="K204" s="1"/>
      <c r="L204" s="1"/>
      <c r="M204" s="1"/>
      <c r="N204" s="1"/>
      <c r="O204" s="60"/>
      <c r="P204" s="289"/>
      <c r="Q204" s="289"/>
    </row>
    <row r="205" spans="1:17" ht="15.75" customHeight="1" x14ac:dyDescent="0.35">
      <c r="A205" s="1"/>
      <c r="H205" s="19"/>
      <c r="I205" s="19"/>
      <c r="J205" s="20"/>
      <c r="K205" s="1"/>
      <c r="L205" s="1"/>
      <c r="M205" s="1"/>
      <c r="N205" s="1"/>
      <c r="O205" s="60"/>
      <c r="P205" s="289"/>
      <c r="Q205" s="289"/>
    </row>
    <row r="206" spans="1:17" ht="15.75" customHeight="1" x14ac:dyDescent="0.35">
      <c r="A206" s="1"/>
      <c r="H206" s="19"/>
      <c r="I206" s="19"/>
      <c r="J206" s="20"/>
      <c r="K206" s="1"/>
      <c r="L206" s="1"/>
      <c r="M206" s="1"/>
      <c r="N206" s="1"/>
      <c r="O206" s="60"/>
      <c r="P206" s="289"/>
      <c r="Q206" s="289"/>
    </row>
    <row r="207" spans="1:17" ht="15.75" customHeight="1" x14ac:dyDescent="0.35">
      <c r="A207" s="1"/>
      <c r="H207" s="19"/>
      <c r="I207" s="19"/>
      <c r="J207" s="20"/>
      <c r="K207" s="1"/>
      <c r="L207" s="1"/>
      <c r="M207" s="1"/>
      <c r="N207" s="1"/>
      <c r="O207" s="60"/>
      <c r="P207" s="289"/>
      <c r="Q207" s="289"/>
    </row>
    <row r="208" spans="1:17" ht="15.75" customHeight="1" x14ac:dyDescent="0.35">
      <c r="A208" s="1"/>
      <c r="H208" s="19"/>
      <c r="I208" s="19"/>
      <c r="J208" s="20"/>
      <c r="K208" s="1"/>
      <c r="L208" s="1"/>
      <c r="M208" s="1"/>
      <c r="N208" s="1"/>
      <c r="O208" s="60"/>
      <c r="P208" s="289"/>
      <c r="Q208" s="289"/>
    </row>
    <row r="209" spans="1:17" ht="15.75" customHeight="1" x14ac:dyDescent="0.35">
      <c r="A209" s="1"/>
      <c r="H209" s="19"/>
      <c r="I209" s="19"/>
      <c r="J209" s="20"/>
      <c r="K209" s="1"/>
      <c r="L209" s="1"/>
      <c r="M209" s="1"/>
      <c r="N209" s="1"/>
      <c r="O209" s="60"/>
      <c r="P209" s="289"/>
      <c r="Q209" s="289"/>
    </row>
    <row r="210" spans="1:17" ht="15.75" customHeight="1" x14ac:dyDescent="0.35">
      <c r="A210" s="1"/>
      <c r="H210" s="19"/>
      <c r="I210" s="19"/>
      <c r="J210" s="20"/>
      <c r="K210" s="1"/>
      <c r="L210" s="1"/>
      <c r="M210" s="1"/>
      <c r="N210" s="1"/>
      <c r="O210" s="60"/>
      <c r="P210" s="289"/>
      <c r="Q210" s="289"/>
    </row>
    <row r="211" spans="1:17" ht="15.75" customHeight="1" x14ac:dyDescent="0.35">
      <c r="A211" s="1"/>
      <c r="H211" s="19"/>
      <c r="I211" s="19"/>
      <c r="J211" s="20"/>
      <c r="K211" s="1"/>
      <c r="L211" s="1"/>
      <c r="M211" s="1"/>
      <c r="N211" s="1"/>
      <c r="O211" s="60"/>
      <c r="P211" s="289"/>
      <c r="Q211" s="289"/>
    </row>
    <row r="212" spans="1:17" ht="15.75" customHeight="1" x14ac:dyDescent="0.35">
      <c r="A212" s="1"/>
      <c r="H212" s="19"/>
      <c r="I212" s="19"/>
      <c r="J212" s="20"/>
      <c r="K212" s="1"/>
      <c r="L212" s="1"/>
      <c r="M212" s="1"/>
      <c r="N212" s="1"/>
      <c r="O212" s="60"/>
      <c r="P212" s="289"/>
      <c r="Q212" s="289"/>
    </row>
    <row r="213" spans="1:17" ht="15.75" customHeight="1" x14ac:dyDescent="0.35">
      <c r="A213" s="1"/>
      <c r="H213" s="19"/>
      <c r="I213" s="19"/>
      <c r="J213" s="20"/>
      <c r="K213" s="1"/>
      <c r="L213" s="1"/>
      <c r="M213" s="1"/>
      <c r="N213" s="1"/>
      <c r="O213" s="60"/>
      <c r="P213" s="289"/>
      <c r="Q213" s="289"/>
    </row>
    <row r="214" spans="1:17" ht="15.75" customHeight="1" x14ac:dyDescent="0.35">
      <c r="A214" s="1"/>
      <c r="H214" s="19"/>
      <c r="I214" s="19"/>
      <c r="J214" s="20"/>
      <c r="K214" s="1"/>
      <c r="L214" s="1"/>
      <c r="M214" s="1"/>
      <c r="N214" s="1"/>
      <c r="O214" s="60"/>
      <c r="P214" s="289"/>
      <c r="Q214" s="289"/>
    </row>
    <row r="215" spans="1:17" ht="15.75" customHeight="1" x14ac:dyDescent="0.35">
      <c r="A215" s="1"/>
      <c r="H215" s="19"/>
      <c r="I215" s="19"/>
      <c r="J215" s="20"/>
      <c r="K215" s="1"/>
      <c r="L215" s="1"/>
      <c r="M215" s="1"/>
      <c r="N215" s="1"/>
      <c r="O215" s="60"/>
      <c r="P215" s="289"/>
      <c r="Q215" s="289"/>
    </row>
    <row r="216" spans="1:17" ht="15.75" customHeight="1" x14ac:dyDescent="0.35">
      <c r="A216" s="1"/>
      <c r="H216" s="19"/>
      <c r="I216" s="19"/>
      <c r="J216" s="20"/>
      <c r="K216" s="1"/>
      <c r="L216" s="1"/>
      <c r="M216" s="1"/>
      <c r="N216" s="1"/>
      <c r="O216" s="60"/>
      <c r="P216" s="289"/>
      <c r="Q216" s="289"/>
    </row>
    <row r="217" spans="1:17" ht="15.75" customHeight="1" x14ac:dyDescent="0.35">
      <c r="A217" s="1"/>
      <c r="H217" s="19"/>
      <c r="I217" s="19"/>
      <c r="J217" s="20"/>
      <c r="K217" s="1"/>
      <c r="L217" s="1"/>
      <c r="M217" s="1"/>
      <c r="N217" s="1"/>
      <c r="O217" s="60"/>
      <c r="P217" s="289"/>
      <c r="Q217" s="289"/>
    </row>
    <row r="218" spans="1:17" ht="15.75" customHeight="1" x14ac:dyDescent="0.35">
      <c r="A218" s="1"/>
      <c r="H218" s="19"/>
      <c r="I218" s="19"/>
      <c r="J218" s="20"/>
      <c r="K218" s="1"/>
      <c r="L218" s="1"/>
      <c r="M218" s="1"/>
      <c r="N218" s="1"/>
      <c r="O218" s="60"/>
      <c r="P218" s="289"/>
      <c r="Q218" s="289"/>
    </row>
    <row r="219" spans="1:17" ht="15.75" customHeight="1" x14ac:dyDescent="0.35">
      <c r="A219" s="1"/>
      <c r="H219" s="19"/>
      <c r="I219" s="19"/>
      <c r="J219" s="20"/>
      <c r="K219" s="1"/>
      <c r="L219" s="1"/>
      <c r="M219" s="1"/>
      <c r="N219" s="1"/>
      <c r="O219" s="60"/>
      <c r="P219" s="289"/>
      <c r="Q219" s="289"/>
    </row>
    <row r="220" spans="1:17" ht="15.75" customHeight="1" x14ac:dyDescent="0.35">
      <c r="A220" s="1"/>
      <c r="H220" s="19"/>
      <c r="I220" s="19"/>
      <c r="J220" s="20"/>
      <c r="K220" s="1"/>
      <c r="L220" s="1"/>
      <c r="M220" s="1"/>
      <c r="N220" s="1"/>
      <c r="O220" s="60"/>
      <c r="P220" s="289"/>
      <c r="Q220" s="289"/>
    </row>
    <row r="221" spans="1:17" ht="15.75" customHeight="1" x14ac:dyDescent="0.35">
      <c r="A221" s="1"/>
      <c r="H221" s="19"/>
      <c r="I221" s="19"/>
      <c r="J221" s="20"/>
      <c r="K221" s="1"/>
      <c r="L221" s="1"/>
      <c r="M221" s="1"/>
      <c r="N221" s="1"/>
      <c r="O221" s="60"/>
      <c r="P221" s="289"/>
      <c r="Q221" s="289"/>
    </row>
    <row r="222" spans="1:17" ht="15.75" customHeight="1" x14ac:dyDescent="0.35">
      <c r="A222" s="1"/>
      <c r="H222" s="19"/>
      <c r="I222" s="19"/>
      <c r="J222" s="20"/>
      <c r="K222" s="1"/>
      <c r="L222" s="1"/>
      <c r="M222" s="1"/>
      <c r="N222" s="1"/>
      <c r="O222" s="60"/>
      <c r="P222" s="289"/>
      <c r="Q222" s="289"/>
    </row>
    <row r="223" spans="1:17" ht="15.75" customHeight="1" x14ac:dyDescent="0.35">
      <c r="A223" s="1"/>
      <c r="H223" s="19"/>
      <c r="I223" s="19"/>
      <c r="J223" s="20"/>
      <c r="K223" s="1"/>
      <c r="L223" s="1"/>
      <c r="M223" s="1"/>
      <c r="N223" s="1"/>
      <c r="O223" s="60"/>
      <c r="P223" s="289"/>
      <c r="Q223" s="289"/>
    </row>
    <row r="224" spans="1:17" ht="15.75" customHeight="1" x14ac:dyDescent="0.35">
      <c r="A224" s="1"/>
      <c r="H224" s="19"/>
      <c r="I224" s="19"/>
      <c r="J224" s="20"/>
      <c r="K224" s="1"/>
      <c r="L224" s="1"/>
      <c r="M224" s="1"/>
      <c r="N224" s="1"/>
      <c r="O224" s="60"/>
      <c r="P224" s="289"/>
      <c r="Q224" s="289"/>
    </row>
    <row r="225" spans="1:17" ht="15.75" customHeight="1" x14ac:dyDescent="0.35">
      <c r="A225" s="1"/>
      <c r="H225" s="19"/>
      <c r="I225" s="19"/>
      <c r="J225" s="20"/>
      <c r="K225" s="1"/>
      <c r="L225" s="1"/>
      <c r="M225" s="1"/>
      <c r="N225" s="1"/>
      <c r="O225" s="60"/>
      <c r="P225" s="289"/>
      <c r="Q225" s="289"/>
    </row>
    <row r="226" spans="1:17" ht="15.75" customHeight="1" x14ac:dyDescent="0.35">
      <c r="A226" s="1"/>
      <c r="H226" s="19"/>
      <c r="I226" s="19"/>
      <c r="J226" s="20"/>
      <c r="K226" s="1"/>
      <c r="L226" s="1"/>
      <c r="M226" s="1"/>
      <c r="N226" s="1"/>
      <c r="O226" s="60"/>
      <c r="P226" s="289"/>
      <c r="Q226" s="289"/>
    </row>
    <row r="227" spans="1:17" ht="15.75" customHeight="1" x14ac:dyDescent="0.35">
      <c r="A227" s="1"/>
      <c r="H227" s="19"/>
      <c r="I227" s="19"/>
      <c r="J227" s="20"/>
      <c r="K227" s="1"/>
      <c r="L227" s="1"/>
      <c r="M227" s="1"/>
      <c r="N227" s="1"/>
      <c r="O227" s="60"/>
      <c r="P227" s="289"/>
      <c r="Q227" s="289"/>
    </row>
    <row r="228" spans="1:17" ht="15.75" customHeight="1" x14ac:dyDescent="0.35">
      <c r="A228" s="1"/>
      <c r="H228" s="19"/>
      <c r="I228" s="19"/>
      <c r="J228" s="20"/>
      <c r="K228" s="1"/>
      <c r="L228" s="1"/>
      <c r="M228" s="1"/>
      <c r="N228" s="1"/>
      <c r="O228" s="60"/>
      <c r="P228" s="289"/>
      <c r="Q228" s="289"/>
    </row>
    <row r="229" spans="1:17" ht="15.75" customHeight="1" x14ac:dyDescent="0.35">
      <c r="A229" s="1"/>
      <c r="H229" s="19"/>
      <c r="I229" s="19"/>
      <c r="J229" s="20"/>
      <c r="K229" s="1"/>
      <c r="L229" s="1"/>
      <c r="M229" s="1"/>
      <c r="N229" s="1"/>
      <c r="O229" s="60"/>
      <c r="P229" s="289"/>
      <c r="Q229" s="289"/>
    </row>
    <row r="230" spans="1:17" ht="15.75" customHeight="1" x14ac:dyDescent="0.35">
      <c r="A230" s="1"/>
      <c r="H230" s="19"/>
      <c r="I230" s="19"/>
      <c r="J230" s="20"/>
      <c r="K230" s="1"/>
      <c r="L230" s="1"/>
      <c r="M230" s="1"/>
      <c r="N230" s="1"/>
      <c r="O230" s="60"/>
      <c r="P230" s="289"/>
      <c r="Q230" s="289"/>
    </row>
  </sheetData>
  <mergeCells count="4">
    <mergeCell ref="B1:M1"/>
    <mergeCell ref="B2:M2"/>
    <mergeCell ref="B3:M3"/>
    <mergeCell ref="A11:F11"/>
  </mergeCells>
  <conditionalFormatting sqref="F11">
    <cfRule type="colorScale" priority="2">
      <colorScale>
        <cfvo type="min"/>
        <cfvo type="max"/>
        <color rgb="FF63BE7B"/>
        <color rgb="FFFFEF9C"/>
      </colorScale>
    </cfRule>
  </conditionalFormatting>
  <conditionalFormatting sqref="H11">
    <cfRule type="colorScale" priority="1">
      <colorScale>
        <cfvo type="min"/>
        <cfvo type="percentile" val="50"/>
        <cfvo type="max"/>
        <color rgb="FFF8696B"/>
        <color rgb="FFFFEB84"/>
        <color rgb="FF63BE7B"/>
      </colorScale>
    </cfRule>
  </conditionalFormatting>
  <dataValidations count="2">
    <dataValidation type="list" allowBlank="1" showErrorMessage="1" sqref="E7:E10" xr:uid="{00000000-0002-0000-1000-000000000000}">
      <formula1>"Barang,Jasa Konsultansi,Jasa Lain,Pekerjaan Konstruksi"</formula1>
    </dataValidation>
    <dataValidation type="list" allowBlank="1" showErrorMessage="1" sqref="F7:F10" xr:uid="{F5C36D66-C933-4C46-AC4E-48CFA66FD4AA}">
      <formula1>"Pengadaan Langsung,Tender/Seleksi Umum,Tender/Seleksi Terbatas,Penunjukan Langsung,Penetapan Langsung"</formula1>
    </dataValidation>
  </dataValidations>
  <pageMargins left="0.70866141732283472" right="0.70866141732283472" top="0.74803149606299213" bottom="0.74803149606299213" header="0" footer="0"/>
  <pageSetup paperSize="9" scale="63"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Z227"/>
  <sheetViews>
    <sheetView workbookViewId="0">
      <selection activeCell="B12" sqref="B12"/>
    </sheetView>
  </sheetViews>
  <sheetFormatPr defaultColWidth="14.453125" defaultRowHeight="15" customHeight="1" x14ac:dyDescent="0.35"/>
  <cols>
    <col min="1" max="1" width="8.81640625" customWidth="1"/>
    <col min="2" max="2" width="7.26953125" customWidth="1"/>
    <col min="3" max="3" width="63.26953125" customWidth="1"/>
    <col min="4" max="4" width="22.54296875" customWidth="1"/>
    <col min="5" max="5" width="18" customWidth="1"/>
    <col min="6" max="6" width="32.26953125" customWidth="1"/>
    <col min="7" max="7" width="16" customWidth="1"/>
    <col min="8" max="9" width="17" customWidth="1"/>
    <col min="10" max="10" width="15.7265625" customWidth="1"/>
    <col min="11" max="13" width="17" customWidth="1"/>
    <col min="14" max="14" width="27.1796875" customWidth="1"/>
    <col min="15" max="15" width="17.81640625" customWidth="1"/>
    <col min="16" max="16" width="20.54296875" customWidth="1"/>
  </cols>
  <sheetData>
    <row r="1" spans="1:26" ht="14.5" x14ac:dyDescent="0.35">
      <c r="A1" s="1"/>
      <c r="B1" s="740" t="s">
        <v>1</v>
      </c>
      <c r="C1" s="741"/>
      <c r="D1" s="741"/>
      <c r="E1" s="741"/>
      <c r="F1" s="741"/>
      <c r="G1" s="741"/>
      <c r="H1" s="741"/>
      <c r="I1" s="741"/>
      <c r="J1" s="741"/>
      <c r="K1" s="741"/>
      <c r="L1" s="741"/>
      <c r="M1" s="741"/>
    </row>
    <row r="2" spans="1:26" ht="14.5" x14ac:dyDescent="0.35">
      <c r="A2" s="1"/>
      <c r="B2" s="742" t="s">
        <v>2</v>
      </c>
      <c r="C2" s="741"/>
      <c r="D2" s="741"/>
      <c r="E2" s="741"/>
      <c r="F2" s="741"/>
      <c r="G2" s="741"/>
      <c r="H2" s="741"/>
      <c r="I2" s="741"/>
      <c r="J2" s="741"/>
      <c r="K2" s="741"/>
      <c r="L2" s="741"/>
      <c r="M2" s="741"/>
    </row>
    <row r="3" spans="1:26" ht="14.5" x14ac:dyDescent="0.35">
      <c r="A3" s="1"/>
      <c r="B3" s="743" t="str">
        <f>FA!B3</f>
        <v>TAHUN 2023</v>
      </c>
      <c r="C3" s="741"/>
      <c r="D3" s="741"/>
      <c r="E3" s="741"/>
      <c r="F3" s="741"/>
      <c r="G3" s="741"/>
      <c r="H3" s="741"/>
      <c r="I3" s="741"/>
      <c r="J3" s="741"/>
      <c r="K3" s="741"/>
      <c r="L3" s="741"/>
      <c r="M3" s="741"/>
    </row>
    <row r="4" spans="1:26" ht="14.5" x14ac:dyDescent="0.35">
      <c r="A4" s="1"/>
      <c r="B4" s="4"/>
      <c r="C4" s="4"/>
      <c r="D4" s="4"/>
      <c r="E4" s="4"/>
      <c r="F4" s="4"/>
      <c r="G4" s="4"/>
      <c r="H4" s="4"/>
      <c r="I4" s="4"/>
      <c r="J4" s="4"/>
      <c r="K4" s="4"/>
      <c r="L4" s="4"/>
      <c r="M4" s="4"/>
    </row>
    <row r="5" spans="1:26" ht="14.5" x14ac:dyDescent="0.35">
      <c r="A5" s="5" t="s">
        <v>4</v>
      </c>
      <c r="B5" s="6"/>
      <c r="C5" s="5" t="s">
        <v>4</v>
      </c>
      <c r="D5" s="5" t="s">
        <v>4</v>
      </c>
      <c r="E5" s="5" t="s">
        <v>4</v>
      </c>
      <c r="F5" s="5" t="s">
        <v>4</v>
      </c>
      <c r="G5" s="5" t="s">
        <v>4</v>
      </c>
      <c r="H5" s="5" t="s">
        <v>4</v>
      </c>
      <c r="I5" s="5" t="s">
        <v>4</v>
      </c>
      <c r="J5" s="7" t="s">
        <v>5</v>
      </c>
      <c r="K5" s="5" t="s">
        <v>4</v>
      </c>
      <c r="L5" s="5" t="s">
        <v>4</v>
      </c>
      <c r="M5" s="5" t="s">
        <v>4</v>
      </c>
      <c r="N5" s="8" t="s">
        <v>4</v>
      </c>
      <c r="O5" s="67" t="s">
        <v>5</v>
      </c>
      <c r="P5" s="45" t="s">
        <v>4</v>
      </c>
      <c r="Q5" s="67" t="s">
        <v>5</v>
      </c>
    </row>
    <row r="6" spans="1:26" ht="39.75" customHeight="1" x14ac:dyDescent="0.35">
      <c r="A6" s="9" t="s">
        <v>6</v>
      </c>
      <c r="B6" s="9" t="s">
        <v>91</v>
      </c>
      <c r="C6" s="9" t="s">
        <v>8</v>
      </c>
      <c r="D6" s="9" t="s">
        <v>9</v>
      </c>
      <c r="E6" s="9" t="s">
        <v>10</v>
      </c>
      <c r="F6" s="9" t="s">
        <v>11</v>
      </c>
      <c r="G6" s="9" t="s">
        <v>12</v>
      </c>
      <c r="H6" s="10" t="s">
        <v>13</v>
      </c>
      <c r="I6" s="10" t="s">
        <v>14</v>
      </c>
      <c r="J6" s="11" t="s">
        <v>15</v>
      </c>
      <c r="K6" s="11" t="s">
        <v>16</v>
      </c>
      <c r="L6" s="11" t="s">
        <v>17</v>
      </c>
      <c r="M6" s="9" t="s">
        <v>18</v>
      </c>
      <c r="N6" s="11" t="s">
        <v>19</v>
      </c>
      <c r="O6" s="9" t="s">
        <v>92</v>
      </c>
      <c r="P6" s="11" t="s">
        <v>93</v>
      </c>
      <c r="Q6" s="9" t="s">
        <v>94</v>
      </c>
    </row>
    <row r="7" spans="1:26" ht="14.5" x14ac:dyDescent="0.35">
      <c r="A7" s="295">
        <v>1</v>
      </c>
      <c r="B7" s="296"/>
      <c r="C7" s="297"/>
      <c r="D7" s="298"/>
      <c r="E7" s="295"/>
      <c r="F7" s="295"/>
      <c r="G7" s="299"/>
      <c r="H7" s="300"/>
      <c r="I7" s="300"/>
      <c r="J7" s="301"/>
      <c r="K7" s="298"/>
      <c r="L7" s="298"/>
      <c r="M7" s="298"/>
      <c r="N7" s="302"/>
      <c r="O7" s="303"/>
      <c r="P7" s="304"/>
      <c r="Q7" s="303"/>
      <c r="R7" s="305"/>
      <c r="S7" s="305"/>
      <c r="T7" s="305"/>
      <c r="U7" s="305"/>
      <c r="V7" s="305"/>
      <c r="W7" s="305"/>
      <c r="X7" s="305"/>
      <c r="Y7" s="305"/>
      <c r="Z7" s="305"/>
    </row>
    <row r="8" spans="1:26" ht="14.5" x14ac:dyDescent="0.35">
      <c r="A8" s="306">
        <v>2</v>
      </c>
      <c r="B8" s="307"/>
      <c r="C8" s="308"/>
      <c r="D8" s="309"/>
      <c r="E8" s="295"/>
      <c r="F8" s="295"/>
      <c r="G8" s="310"/>
      <c r="H8" s="311"/>
      <c r="I8" s="311"/>
      <c r="J8" s="301"/>
      <c r="K8" s="309"/>
      <c r="L8" s="309"/>
      <c r="M8" s="309"/>
      <c r="N8" s="312"/>
      <c r="O8" s="313"/>
      <c r="P8" s="314"/>
      <c r="Q8" s="313"/>
      <c r="R8" s="315"/>
      <c r="S8" s="315"/>
      <c r="T8" s="315"/>
      <c r="U8" s="315"/>
      <c r="V8" s="315"/>
      <c r="W8" s="315"/>
      <c r="X8" s="315"/>
      <c r="Y8" s="315"/>
      <c r="Z8" s="315"/>
    </row>
    <row r="9" spans="1:26" ht="14.5" x14ac:dyDescent="0.35">
      <c r="A9" s="306">
        <v>3</v>
      </c>
      <c r="B9" s="314"/>
      <c r="C9" s="316"/>
      <c r="D9" s="309"/>
      <c r="E9" s="295"/>
      <c r="F9" s="295"/>
      <c r="G9" s="310"/>
      <c r="H9" s="311"/>
      <c r="I9" s="311"/>
      <c r="J9" s="301"/>
      <c r="K9" s="309"/>
      <c r="L9" s="309"/>
      <c r="M9" s="309"/>
      <c r="N9" s="312"/>
      <c r="O9" s="313"/>
      <c r="P9" s="314"/>
      <c r="Q9" s="313"/>
      <c r="R9" s="315"/>
      <c r="S9" s="315"/>
      <c r="T9" s="315"/>
      <c r="U9" s="315"/>
      <c r="V9" s="315"/>
      <c r="W9" s="315"/>
      <c r="X9" s="315"/>
      <c r="Y9" s="315"/>
      <c r="Z9" s="315"/>
    </row>
    <row r="10" spans="1:26" ht="14.5" x14ac:dyDescent="0.35">
      <c r="A10" s="306">
        <v>4</v>
      </c>
      <c r="B10" s="314"/>
      <c r="C10" s="316"/>
      <c r="D10" s="309"/>
      <c r="E10" s="295"/>
      <c r="F10" s="295"/>
      <c r="G10" s="317"/>
      <c r="H10" s="311"/>
      <c r="I10" s="311"/>
      <c r="J10" s="301"/>
      <c r="K10" s="309"/>
      <c r="L10" s="309"/>
      <c r="M10" s="309"/>
      <c r="N10" s="318"/>
      <c r="O10" s="313"/>
      <c r="P10" s="314"/>
      <c r="Q10" s="313"/>
      <c r="R10" s="315"/>
      <c r="S10" s="315"/>
      <c r="T10" s="315"/>
      <c r="U10" s="315"/>
      <c r="V10" s="315"/>
      <c r="W10" s="315"/>
      <c r="X10" s="315"/>
      <c r="Y10" s="315"/>
      <c r="Z10" s="315"/>
    </row>
    <row r="11" spans="1:26" ht="14.5" x14ac:dyDescent="0.35">
      <c r="A11" s="12">
        <v>5</v>
      </c>
      <c r="B11" s="13"/>
      <c r="C11" s="57"/>
      <c r="D11" s="26"/>
      <c r="E11" s="40"/>
      <c r="F11" s="40"/>
      <c r="G11" s="14"/>
      <c r="H11" s="319"/>
      <c r="I11" s="319"/>
      <c r="J11" s="293"/>
      <c r="K11" s="26"/>
      <c r="L11" s="26"/>
      <c r="M11" s="26"/>
      <c r="N11" s="320"/>
      <c r="O11" s="30"/>
      <c r="P11" s="13"/>
      <c r="Q11" s="30"/>
    </row>
    <row r="12" spans="1:26" ht="14.5" x14ac:dyDescent="0.35">
      <c r="A12" s="12">
        <v>6</v>
      </c>
      <c r="B12" s="13"/>
      <c r="C12" s="57"/>
      <c r="D12" s="26"/>
      <c r="E12" s="40"/>
      <c r="F12" s="40"/>
      <c r="G12" s="14"/>
      <c r="H12" s="319"/>
      <c r="I12" s="319"/>
      <c r="J12" s="293"/>
      <c r="K12" s="26"/>
      <c r="L12" s="26"/>
      <c r="M12" s="26"/>
      <c r="N12" s="320"/>
      <c r="O12" s="30"/>
      <c r="P12" s="13"/>
      <c r="Q12" s="30"/>
    </row>
    <row r="13" spans="1:26" ht="14.5" x14ac:dyDescent="0.35">
      <c r="A13" s="1"/>
      <c r="G13" s="232">
        <f>SUM(G7:G12)</f>
        <v>0</v>
      </c>
      <c r="H13" s="19"/>
      <c r="I13" s="19"/>
      <c r="J13" s="20"/>
    </row>
    <row r="14" spans="1:26" ht="21" x14ac:dyDescent="0.5">
      <c r="A14" s="1"/>
      <c r="B14" s="21" t="s">
        <v>30</v>
      </c>
      <c r="H14" s="19"/>
      <c r="I14" s="19"/>
      <c r="J14" s="20"/>
    </row>
    <row r="15" spans="1:26" ht="15.5" x14ac:dyDescent="0.35">
      <c r="A15" s="1"/>
      <c r="B15" s="22" t="s">
        <v>31</v>
      </c>
      <c r="G15" s="321"/>
      <c r="H15" s="19"/>
      <c r="I15" s="19"/>
      <c r="J15" s="20"/>
    </row>
    <row r="16" spans="1:26" ht="15.5" x14ac:dyDescent="0.35">
      <c r="A16" s="1"/>
      <c r="B16" s="23" t="s">
        <v>32</v>
      </c>
      <c r="H16" s="19"/>
      <c r="I16" s="19"/>
      <c r="J16" s="20"/>
    </row>
    <row r="17" spans="1:10" ht="15.75" customHeight="1" x14ac:dyDescent="0.35">
      <c r="A17" s="1"/>
      <c r="B17" s="23" t="s">
        <v>33</v>
      </c>
      <c r="H17" s="19"/>
      <c r="I17" s="19"/>
      <c r="J17" s="20"/>
    </row>
    <row r="18" spans="1:10" ht="15.75" customHeight="1" x14ac:dyDescent="0.35">
      <c r="A18" s="1"/>
      <c r="B18" s="23" t="s">
        <v>34</v>
      </c>
      <c r="H18" s="19"/>
      <c r="I18" s="19"/>
      <c r="J18" s="20"/>
    </row>
    <row r="19" spans="1:10" ht="15.75" customHeight="1" x14ac:dyDescent="0.35">
      <c r="A19" s="1"/>
      <c r="B19" s="23" t="s">
        <v>35</v>
      </c>
      <c r="H19" s="19"/>
      <c r="I19" s="19"/>
      <c r="J19" s="20"/>
    </row>
    <row r="20" spans="1:10" ht="15.75" customHeight="1" x14ac:dyDescent="0.35">
      <c r="A20" s="1"/>
      <c r="B20" s="23" t="s">
        <v>36</v>
      </c>
      <c r="H20" s="19"/>
      <c r="I20" s="19"/>
      <c r="J20" s="20"/>
    </row>
    <row r="21" spans="1:10" ht="15.75" customHeight="1" x14ac:dyDescent="0.35">
      <c r="A21" s="1"/>
      <c r="B21" s="23" t="s">
        <v>37</v>
      </c>
      <c r="H21" s="19"/>
      <c r="I21" s="19"/>
      <c r="J21" s="20"/>
    </row>
    <row r="22" spans="1:10" ht="15.75" customHeight="1" x14ac:dyDescent="0.35">
      <c r="A22" s="1"/>
      <c r="B22" s="23" t="s">
        <v>38</v>
      </c>
      <c r="H22" s="19"/>
      <c r="I22" s="19"/>
      <c r="J22" s="20"/>
    </row>
    <row r="23" spans="1:10" ht="15.75" customHeight="1" x14ac:dyDescent="0.35">
      <c r="A23" s="1"/>
      <c r="B23" s="23" t="s">
        <v>39</v>
      </c>
      <c r="H23" s="19"/>
      <c r="I23" s="19"/>
      <c r="J23" s="20"/>
    </row>
    <row r="24" spans="1:10" ht="15.75" customHeight="1" x14ac:dyDescent="0.35">
      <c r="A24" s="1"/>
      <c r="B24" s="23" t="s">
        <v>40</v>
      </c>
      <c r="H24" s="19"/>
      <c r="I24" s="19"/>
      <c r="J24" s="20"/>
    </row>
    <row r="25" spans="1:10" ht="15.75" customHeight="1" x14ac:dyDescent="0.35">
      <c r="A25" s="1"/>
      <c r="H25" s="19"/>
      <c r="I25" s="19"/>
      <c r="J25" s="20"/>
    </row>
    <row r="26" spans="1:10" ht="15.75" customHeight="1" x14ac:dyDescent="0.5">
      <c r="A26" s="1"/>
      <c r="B26" s="21" t="s">
        <v>41</v>
      </c>
      <c r="H26" s="19"/>
      <c r="I26" s="19"/>
      <c r="J26" s="20"/>
    </row>
    <row r="27" spans="1:10" ht="15.75" customHeight="1" x14ac:dyDescent="0.5">
      <c r="A27" s="1"/>
      <c r="B27" s="98" t="s">
        <v>42</v>
      </c>
      <c r="H27" s="19"/>
      <c r="I27" s="19"/>
      <c r="J27" s="20"/>
    </row>
    <row r="28" spans="1:10" ht="15.75" customHeight="1" x14ac:dyDescent="0.35">
      <c r="A28" s="1"/>
      <c r="H28" s="19"/>
      <c r="I28" s="19"/>
      <c r="J28" s="20"/>
    </row>
    <row r="29" spans="1:10" ht="15.75" customHeight="1" x14ac:dyDescent="0.35">
      <c r="A29" s="1"/>
      <c r="H29" s="19"/>
      <c r="I29" s="19"/>
      <c r="J29" s="20"/>
    </row>
    <row r="30" spans="1:10" ht="15.75" customHeight="1" x14ac:dyDescent="0.35">
      <c r="A30" s="1"/>
      <c r="H30" s="19"/>
      <c r="I30" s="19"/>
      <c r="J30" s="20"/>
    </row>
    <row r="31" spans="1:10" ht="15.75" customHeight="1" x14ac:dyDescent="0.35">
      <c r="A31" s="1"/>
      <c r="H31" s="19"/>
      <c r="I31" s="19"/>
      <c r="J31" s="20"/>
    </row>
    <row r="32" spans="1:10" ht="15.75" customHeight="1" x14ac:dyDescent="0.35">
      <c r="A32" s="1"/>
      <c r="H32" s="19"/>
      <c r="I32" s="19"/>
      <c r="J32" s="20"/>
    </row>
    <row r="33" spans="1:10" ht="15.75" customHeight="1" x14ac:dyDescent="0.35">
      <c r="A33" s="1"/>
      <c r="H33" s="19"/>
      <c r="I33" s="19"/>
      <c r="J33" s="20"/>
    </row>
    <row r="34" spans="1:10" ht="15.75" customHeight="1" x14ac:dyDescent="0.35">
      <c r="A34" s="1"/>
      <c r="C34" s="208"/>
      <c r="D34" s="208"/>
      <c r="H34" s="19"/>
      <c r="I34" s="19"/>
      <c r="J34" s="20"/>
    </row>
    <row r="35" spans="1:10" ht="15.75" customHeight="1" x14ac:dyDescent="0.35">
      <c r="A35" s="1"/>
      <c r="H35" s="19"/>
      <c r="I35" s="19"/>
      <c r="J35" s="20"/>
    </row>
    <row r="36" spans="1:10" ht="15.75" customHeight="1" x14ac:dyDescent="0.35">
      <c r="A36" s="1"/>
      <c r="H36" s="19"/>
      <c r="I36" s="19"/>
      <c r="J36" s="20"/>
    </row>
    <row r="37" spans="1:10" ht="15.75" customHeight="1" x14ac:dyDescent="0.35">
      <c r="A37" s="1"/>
      <c r="H37" s="19"/>
      <c r="I37" s="19"/>
      <c r="J37" s="20"/>
    </row>
    <row r="38" spans="1:10" ht="15.75" customHeight="1" x14ac:dyDescent="0.35">
      <c r="A38" s="1"/>
      <c r="H38" s="19"/>
      <c r="I38" s="19"/>
      <c r="J38" s="20"/>
    </row>
    <row r="39" spans="1:10" ht="15.75" customHeight="1" x14ac:dyDescent="0.35">
      <c r="A39" s="1"/>
      <c r="H39" s="19"/>
      <c r="I39" s="19"/>
      <c r="J39" s="20"/>
    </row>
    <row r="40" spans="1:10" ht="15.75" customHeight="1" x14ac:dyDescent="0.35">
      <c r="A40" s="1"/>
      <c r="H40" s="19"/>
      <c r="I40" s="19"/>
      <c r="J40" s="20"/>
    </row>
    <row r="41" spans="1:10" ht="15.75" customHeight="1" x14ac:dyDescent="0.35">
      <c r="A41" s="1"/>
      <c r="H41" s="19"/>
      <c r="I41" s="19"/>
      <c r="J41" s="20"/>
    </row>
    <row r="42" spans="1:10" ht="15.75" customHeight="1" x14ac:dyDescent="0.35">
      <c r="A42" s="1"/>
      <c r="H42" s="19"/>
      <c r="I42" s="19"/>
      <c r="J42" s="20"/>
    </row>
    <row r="43" spans="1:10" ht="15.75" customHeight="1" x14ac:dyDescent="0.35">
      <c r="A43" s="1"/>
      <c r="H43" s="19"/>
      <c r="I43" s="19"/>
      <c r="J43" s="20"/>
    </row>
    <row r="44" spans="1:10" ht="15.75" customHeight="1" x14ac:dyDescent="0.35">
      <c r="A44" s="1"/>
      <c r="H44" s="19"/>
      <c r="I44" s="19"/>
      <c r="J44" s="20"/>
    </row>
    <row r="45" spans="1:10" ht="15.75" customHeight="1" x14ac:dyDescent="0.35">
      <c r="A45" s="1"/>
      <c r="H45" s="19"/>
      <c r="I45" s="19"/>
      <c r="J45" s="20"/>
    </row>
    <row r="46" spans="1:10" ht="15.75" customHeight="1" x14ac:dyDescent="0.35">
      <c r="A46" s="1"/>
      <c r="H46" s="19"/>
      <c r="I46" s="19"/>
      <c r="J46" s="20"/>
    </row>
    <row r="47" spans="1:10" ht="15.75" customHeight="1" x14ac:dyDescent="0.35">
      <c r="A47" s="1"/>
      <c r="H47" s="19"/>
      <c r="I47" s="19"/>
      <c r="J47" s="20"/>
    </row>
    <row r="48" spans="1:10" ht="15.75" customHeight="1" x14ac:dyDescent="0.35">
      <c r="A48" s="1"/>
      <c r="H48" s="19"/>
      <c r="I48" s="19"/>
      <c r="J48" s="20"/>
    </row>
    <row r="49" spans="1:10" ht="15.75" customHeight="1" x14ac:dyDescent="0.35">
      <c r="A49" s="1"/>
      <c r="H49" s="19"/>
      <c r="I49" s="19"/>
      <c r="J49" s="20"/>
    </row>
    <row r="50" spans="1:10" ht="15.75" customHeight="1" x14ac:dyDescent="0.35">
      <c r="A50" s="1"/>
      <c r="H50" s="19"/>
      <c r="I50" s="19"/>
      <c r="J50" s="20"/>
    </row>
    <row r="51" spans="1:10" ht="15.75" customHeight="1" x14ac:dyDescent="0.35">
      <c r="A51" s="1"/>
      <c r="H51" s="19"/>
      <c r="I51" s="19"/>
      <c r="J51" s="20"/>
    </row>
    <row r="52" spans="1:10" ht="15.75" customHeight="1" x14ac:dyDescent="0.35">
      <c r="A52" s="1"/>
      <c r="H52" s="19"/>
      <c r="I52" s="19"/>
      <c r="J52" s="20"/>
    </row>
    <row r="53" spans="1:10" ht="15.75" customHeight="1" x14ac:dyDescent="0.35">
      <c r="A53" s="1"/>
      <c r="H53" s="19"/>
      <c r="I53" s="19"/>
      <c r="J53" s="20"/>
    </row>
    <row r="54" spans="1:10" ht="15.75" customHeight="1" x14ac:dyDescent="0.35">
      <c r="A54" s="1"/>
      <c r="H54" s="19"/>
      <c r="I54" s="19"/>
      <c r="J54" s="20"/>
    </row>
    <row r="55" spans="1:10" ht="15.75" customHeight="1" x14ac:dyDescent="0.35">
      <c r="A55" s="1"/>
      <c r="H55" s="19"/>
      <c r="I55" s="19"/>
      <c r="J55" s="20"/>
    </row>
    <row r="56" spans="1:10" ht="15.75" customHeight="1" x14ac:dyDescent="0.35">
      <c r="A56" s="1"/>
      <c r="H56" s="19"/>
      <c r="I56" s="19"/>
      <c r="J56" s="20"/>
    </row>
    <row r="57" spans="1:10" ht="15.75" customHeight="1" x14ac:dyDescent="0.35">
      <c r="A57" s="1"/>
      <c r="H57" s="19"/>
      <c r="I57" s="19"/>
      <c r="J57" s="20"/>
    </row>
    <row r="58" spans="1:10" ht="15.75" customHeight="1" x14ac:dyDescent="0.35">
      <c r="A58" s="1"/>
      <c r="H58" s="19"/>
      <c r="I58" s="19"/>
      <c r="J58" s="20"/>
    </row>
    <row r="59" spans="1:10" ht="15.75" customHeight="1" x14ac:dyDescent="0.35">
      <c r="A59" s="1"/>
      <c r="H59" s="19"/>
      <c r="I59" s="19"/>
      <c r="J59" s="20"/>
    </row>
    <row r="60" spans="1:10" ht="15.75" customHeight="1" x14ac:dyDescent="0.35">
      <c r="A60" s="1"/>
      <c r="H60" s="19"/>
      <c r="I60" s="19"/>
      <c r="J60" s="20"/>
    </row>
    <row r="61" spans="1:10" ht="15.75" customHeight="1" x14ac:dyDescent="0.35">
      <c r="A61" s="1"/>
      <c r="H61" s="19"/>
      <c r="I61" s="19"/>
      <c r="J61" s="20"/>
    </row>
    <row r="62" spans="1:10" ht="15.75" customHeight="1" x14ac:dyDescent="0.35">
      <c r="A62" s="1"/>
      <c r="H62" s="19"/>
      <c r="I62" s="19"/>
      <c r="J62" s="20"/>
    </row>
    <row r="63" spans="1:10" ht="15.75" customHeight="1" x14ac:dyDescent="0.35">
      <c r="A63" s="1"/>
      <c r="H63" s="19"/>
      <c r="I63" s="19"/>
      <c r="J63" s="20"/>
    </row>
    <row r="64" spans="1:10" ht="15.75" customHeight="1" x14ac:dyDescent="0.35">
      <c r="A64" s="1"/>
      <c r="H64" s="19"/>
      <c r="I64" s="19"/>
      <c r="J64" s="20"/>
    </row>
    <row r="65" spans="1:10" ht="15.75" customHeight="1" x14ac:dyDescent="0.35">
      <c r="A65" s="1"/>
      <c r="H65" s="19"/>
      <c r="I65" s="19"/>
      <c r="J65" s="20"/>
    </row>
    <row r="66" spans="1:10" ht="15.75" customHeight="1" x14ac:dyDescent="0.35">
      <c r="A66" s="1"/>
      <c r="H66" s="19"/>
      <c r="I66" s="19"/>
      <c r="J66" s="20"/>
    </row>
    <row r="67" spans="1:10" ht="15.75" customHeight="1" x14ac:dyDescent="0.35">
      <c r="A67" s="1"/>
      <c r="H67" s="19"/>
      <c r="I67" s="19"/>
      <c r="J67" s="20"/>
    </row>
    <row r="68" spans="1:10" ht="15.75" customHeight="1" x14ac:dyDescent="0.35">
      <c r="A68" s="1"/>
      <c r="H68" s="19"/>
      <c r="I68" s="19"/>
      <c r="J68" s="20"/>
    </row>
    <row r="69" spans="1:10" ht="15.75" customHeight="1" x14ac:dyDescent="0.35">
      <c r="A69" s="1"/>
      <c r="H69" s="19"/>
      <c r="I69" s="19"/>
      <c r="J69" s="20"/>
    </row>
    <row r="70" spans="1:10" ht="15.75" customHeight="1" x14ac:dyDescent="0.35">
      <c r="A70" s="1"/>
      <c r="H70" s="19"/>
      <c r="I70" s="19"/>
      <c r="J70" s="20"/>
    </row>
    <row r="71" spans="1:10" ht="15.75" customHeight="1" x14ac:dyDescent="0.35">
      <c r="A71" s="1"/>
      <c r="H71" s="19"/>
      <c r="I71" s="19"/>
      <c r="J71" s="20"/>
    </row>
    <row r="72" spans="1:10" ht="15.75" customHeight="1" x14ac:dyDescent="0.35">
      <c r="A72" s="1"/>
      <c r="H72" s="19"/>
      <c r="I72" s="19"/>
      <c r="J72" s="20"/>
    </row>
    <row r="73" spans="1:10" ht="15.75" customHeight="1" x14ac:dyDescent="0.35">
      <c r="A73" s="1"/>
      <c r="H73" s="19"/>
      <c r="I73" s="19"/>
      <c r="J73" s="20"/>
    </row>
    <row r="74" spans="1:10" ht="15.75" customHeight="1" x14ac:dyDescent="0.35">
      <c r="A74" s="1"/>
      <c r="H74" s="19"/>
      <c r="I74" s="19"/>
      <c r="J74" s="20"/>
    </row>
    <row r="75" spans="1:10" ht="15.75" customHeight="1" x14ac:dyDescent="0.35">
      <c r="A75" s="1"/>
      <c r="H75" s="19"/>
      <c r="I75" s="19"/>
      <c r="J75" s="20"/>
    </row>
    <row r="76" spans="1:10" ht="15.75" customHeight="1" x14ac:dyDescent="0.35">
      <c r="A76" s="1"/>
      <c r="H76" s="19"/>
      <c r="I76" s="19"/>
      <c r="J76" s="20"/>
    </row>
    <row r="77" spans="1:10" ht="15.75" customHeight="1" x14ac:dyDescent="0.35">
      <c r="A77" s="1"/>
      <c r="H77" s="19"/>
      <c r="I77" s="19"/>
      <c r="J77" s="20"/>
    </row>
    <row r="78" spans="1:10" ht="15.75" customHeight="1" x14ac:dyDescent="0.35">
      <c r="A78" s="1"/>
      <c r="H78" s="19"/>
      <c r="I78" s="19"/>
      <c r="J78" s="20"/>
    </row>
    <row r="79" spans="1:10" ht="15.75" customHeight="1" x14ac:dyDescent="0.35">
      <c r="A79" s="1"/>
      <c r="H79" s="19"/>
      <c r="I79" s="19"/>
      <c r="J79" s="20"/>
    </row>
    <row r="80" spans="1:10" ht="15.75" customHeight="1" x14ac:dyDescent="0.35">
      <c r="A80" s="1"/>
      <c r="H80" s="19"/>
      <c r="I80" s="19"/>
      <c r="J80" s="20"/>
    </row>
    <row r="81" spans="1:10" ht="15.75" customHeight="1" x14ac:dyDescent="0.35">
      <c r="A81" s="1"/>
      <c r="H81" s="19"/>
      <c r="I81" s="19"/>
      <c r="J81" s="20"/>
    </row>
    <row r="82" spans="1:10" ht="15.75" customHeight="1" x14ac:dyDescent="0.35">
      <c r="A82" s="1"/>
      <c r="H82" s="19"/>
      <c r="I82" s="19"/>
      <c r="J82" s="20"/>
    </row>
    <row r="83" spans="1:10" ht="15.75" customHeight="1" x14ac:dyDescent="0.35">
      <c r="A83" s="1"/>
      <c r="H83" s="19"/>
      <c r="I83" s="19"/>
      <c r="J83" s="20"/>
    </row>
    <row r="84" spans="1:10" ht="15.75" customHeight="1" x14ac:dyDescent="0.35">
      <c r="A84" s="1"/>
      <c r="H84" s="19"/>
      <c r="I84" s="19"/>
      <c r="J84" s="20"/>
    </row>
    <row r="85" spans="1:10" ht="15.75" customHeight="1" x14ac:dyDescent="0.35">
      <c r="A85" s="1"/>
      <c r="H85" s="19"/>
      <c r="I85" s="19"/>
      <c r="J85" s="20"/>
    </row>
    <row r="86" spans="1:10" ht="15.75" customHeight="1" x14ac:dyDescent="0.35">
      <c r="A86" s="1"/>
      <c r="H86" s="19"/>
      <c r="I86" s="19"/>
      <c r="J86" s="20"/>
    </row>
    <row r="87" spans="1:10" ht="15.75" customHeight="1" x14ac:dyDescent="0.35">
      <c r="A87" s="1"/>
      <c r="H87" s="19"/>
      <c r="I87" s="19"/>
      <c r="J87" s="20"/>
    </row>
    <row r="88" spans="1:10" ht="15.75" customHeight="1" x14ac:dyDescent="0.35">
      <c r="A88" s="1"/>
      <c r="H88" s="19"/>
      <c r="I88" s="19"/>
      <c r="J88" s="20"/>
    </row>
    <row r="89" spans="1:10" ht="15.75" customHeight="1" x14ac:dyDescent="0.35">
      <c r="A89" s="1"/>
      <c r="H89" s="19"/>
      <c r="I89" s="19"/>
      <c r="J89" s="20"/>
    </row>
    <row r="90" spans="1:10" ht="15.75" customHeight="1" x14ac:dyDescent="0.35">
      <c r="A90" s="1"/>
      <c r="H90" s="19"/>
      <c r="I90" s="19"/>
      <c r="J90" s="20"/>
    </row>
    <row r="91" spans="1:10" ht="15.75" customHeight="1" x14ac:dyDescent="0.35">
      <c r="A91" s="1"/>
      <c r="H91" s="19"/>
      <c r="I91" s="19"/>
      <c r="J91" s="20"/>
    </row>
    <row r="92" spans="1:10" ht="15.75" customHeight="1" x14ac:dyDescent="0.35">
      <c r="A92" s="1"/>
      <c r="H92" s="19"/>
      <c r="I92" s="19"/>
      <c r="J92" s="20"/>
    </row>
    <row r="93" spans="1:10" ht="15.75" customHeight="1" x14ac:dyDescent="0.35">
      <c r="A93" s="1"/>
      <c r="H93" s="19"/>
      <c r="I93" s="19"/>
      <c r="J93" s="20"/>
    </row>
    <row r="94" spans="1:10" ht="15.75" customHeight="1" x14ac:dyDescent="0.35">
      <c r="A94" s="1"/>
      <c r="H94" s="19"/>
      <c r="I94" s="19"/>
      <c r="J94" s="20"/>
    </row>
    <row r="95" spans="1:10" ht="15.75" customHeight="1" x14ac:dyDescent="0.35">
      <c r="A95" s="1"/>
      <c r="H95" s="19"/>
      <c r="I95" s="19"/>
      <c r="J95" s="20"/>
    </row>
    <row r="96" spans="1:10" ht="15.75" customHeight="1" x14ac:dyDescent="0.35">
      <c r="A96" s="1"/>
      <c r="H96" s="19"/>
      <c r="I96" s="19"/>
      <c r="J96" s="20"/>
    </row>
    <row r="97" spans="1:10" ht="15.75" customHeight="1" x14ac:dyDescent="0.35">
      <c r="A97" s="1"/>
      <c r="H97" s="19"/>
      <c r="I97" s="19"/>
      <c r="J97" s="20"/>
    </row>
    <row r="98" spans="1:10" ht="15.75" customHeight="1" x14ac:dyDescent="0.35">
      <c r="A98" s="1"/>
      <c r="H98" s="19"/>
      <c r="I98" s="19"/>
      <c r="J98" s="20"/>
    </row>
    <row r="99" spans="1:10" ht="15.75" customHeight="1" x14ac:dyDescent="0.35">
      <c r="A99" s="1"/>
      <c r="H99" s="19"/>
      <c r="I99" s="19"/>
      <c r="J99" s="20"/>
    </row>
    <row r="100" spans="1:10" ht="15.75" customHeight="1" x14ac:dyDescent="0.35">
      <c r="A100" s="1"/>
      <c r="H100" s="19"/>
      <c r="I100" s="19"/>
      <c r="J100" s="20"/>
    </row>
    <row r="101" spans="1:10" ht="15.75" customHeight="1" x14ac:dyDescent="0.35">
      <c r="A101" s="1"/>
      <c r="H101" s="19"/>
      <c r="I101" s="19"/>
      <c r="J101" s="20"/>
    </row>
    <row r="102" spans="1:10" ht="15.75" customHeight="1" x14ac:dyDescent="0.35">
      <c r="A102" s="1"/>
      <c r="H102" s="19"/>
      <c r="I102" s="19"/>
      <c r="J102" s="20"/>
    </row>
    <row r="103" spans="1:10" ht="15.75" customHeight="1" x14ac:dyDescent="0.35">
      <c r="A103" s="1"/>
      <c r="H103" s="19"/>
      <c r="I103" s="19"/>
      <c r="J103" s="20"/>
    </row>
    <row r="104" spans="1:10" ht="15.75" customHeight="1" x14ac:dyDescent="0.35">
      <c r="A104" s="1"/>
      <c r="H104" s="19"/>
      <c r="I104" s="19"/>
      <c r="J104" s="20"/>
    </row>
    <row r="105" spans="1:10" ht="15.75" customHeight="1" x14ac:dyDescent="0.35">
      <c r="A105" s="1"/>
      <c r="H105" s="19"/>
      <c r="I105" s="19"/>
      <c r="J105" s="20"/>
    </row>
    <row r="106" spans="1:10" ht="15.75" customHeight="1" x14ac:dyDescent="0.35">
      <c r="A106" s="1"/>
      <c r="H106" s="19"/>
      <c r="I106" s="19"/>
      <c r="J106" s="20"/>
    </row>
    <row r="107" spans="1:10" ht="15.75" customHeight="1" x14ac:dyDescent="0.35">
      <c r="A107" s="1"/>
      <c r="H107" s="19"/>
      <c r="I107" s="19"/>
      <c r="J107" s="20"/>
    </row>
    <row r="108" spans="1:10" ht="15.75" customHeight="1" x14ac:dyDescent="0.35">
      <c r="A108" s="1"/>
      <c r="H108" s="19"/>
      <c r="I108" s="19"/>
      <c r="J108" s="20"/>
    </row>
    <row r="109" spans="1:10" ht="15.75" customHeight="1" x14ac:dyDescent="0.35">
      <c r="A109" s="1"/>
      <c r="H109" s="19"/>
      <c r="I109" s="19"/>
      <c r="J109" s="20"/>
    </row>
    <row r="110" spans="1:10" ht="15.75" customHeight="1" x14ac:dyDescent="0.35">
      <c r="A110" s="1"/>
      <c r="H110" s="19"/>
      <c r="I110" s="19"/>
      <c r="J110" s="20"/>
    </row>
    <row r="111" spans="1:10" ht="15.75" customHeight="1" x14ac:dyDescent="0.35">
      <c r="A111" s="1"/>
      <c r="H111" s="19"/>
      <c r="I111" s="19"/>
      <c r="J111" s="20"/>
    </row>
    <row r="112" spans="1:10" ht="15.75" customHeight="1" x14ac:dyDescent="0.35">
      <c r="A112" s="1"/>
      <c r="H112" s="19"/>
      <c r="I112" s="19"/>
      <c r="J112" s="20"/>
    </row>
    <row r="113" spans="1:10" ht="15.75" customHeight="1" x14ac:dyDescent="0.35">
      <c r="A113" s="1"/>
      <c r="H113" s="19"/>
      <c r="I113" s="19"/>
      <c r="J113" s="20"/>
    </row>
    <row r="114" spans="1:10" ht="15.75" customHeight="1" x14ac:dyDescent="0.35">
      <c r="A114" s="1"/>
      <c r="H114" s="19"/>
      <c r="I114" s="19"/>
      <c r="J114" s="20"/>
    </row>
    <row r="115" spans="1:10" ht="15.75" customHeight="1" x14ac:dyDescent="0.35">
      <c r="A115" s="1"/>
      <c r="H115" s="19"/>
      <c r="I115" s="19"/>
      <c r="J115" s="20"/>
    </row>
    <row r="116" spans="1:10" ht="15.75" customHeight="1" x14ac:dyDescent="0.35">
      <c r="A116" s="1"/>
      <c r="H116" s="19"/>
      <c r="I116" s="19"/>
      <c r="J116" s="20"/>
    </row>
    <row r="117" spans="1:10" ht="15.75" customHeight="1" x14ac:dyDescent="0.35">
      <c r="A117" s="1"/>
      <c r="H117" s="19"/>
      <c r="I117" s="19"/>
      <c r="J117" s="20"/>
    </row>
    <row r="118" spans="1:10" ht="15.75" customHeight="1" x14ac:dyDescent="0.35">
      <c r="A118" s="1"/>
      <c r="H118" s="19"/>
      <c r="I118" s="19"/>
      <c r="J118" s="20"/>
    </row>
    <row r="119" spans="1:10" ht="15.75" customHeight="1" x14ac:dyDescent="0.35">
      <c r="A119" s="1"/>
      <c r="H119" s="19"/>
      <c r="I119" s="19"/>
      <c r="J119" s="20"/>
    </row>
    <row r="120" spans="1:10" ht="15.75" customHeight="1" x14ac:dyDescent="0.35">
      <c r="A120" s="1"/>
      <c r="H120" s="19"/>
      <c r="I120" s="19"/>
      <c r="J120" s="20"/>
    </row>
    <row r="121" spans="1:10" ht="15.75" customHeight="1" x14ac:dyDescent="0.35">
      <c r="A121" s="1"/>
      <c r="H121" s="19"/>
      <c r="I121" s="19"/>
      <c r="J121" s="20"/>
    </row>
    <row r="122" spans="1:10" ht="15.75" customHeight="1" x14ac:dyDescent="0.35">
      <c r="A122" s="1"/>
      <c r="H122" s="19"/>
      <c r="I122" s="19"/>
      <c r="J122" s="20"/>
    </row>
    <row r="123" spans="1:10" ht="15.75" customHeight="1" x14ac:dyDescent="0.35">
      <c r="A123" s="1"/>
      <c r="H123" s="19"/>
      <c r="I123" s="19"/>
      <c r="J123" s="20"/>
    </row>
    <row r="124" spans="1:10" ht="15.75" customHeight="1" x14ac:dyDescent="0.35">
      <c r="A124" s="1"/>
      <c r="H124" s="19"/>
      <c r="I124" s="19"/>
      <c r="J124" s="20"/>
    </row>
    <row r="125" spans="1:10" ht="15.75" customHeight="1" x14ac:dyDescent="0.35">
      <c r="A125" s="1"/>
      <c r="H125" s="19"/>
      <c r="I125" s="19"/>
      <c r="J125" s="20"/>
    </row>
    <row r="126" spans="1:10" ht="15.75" customHeight="1" x14ac:dyDescent="0.35">
      <c r="A126" s="1"/>
      <c r="H126" s="19"/>
      <c r="I126" s="19"/>
      <c r="J126" s="20"/>
    </row>
    <row r="127" spans="1:10" ht="15.75" customHeight="1" x14ac:dyDescent="0.35">
      <c r="A127" s="1"/>
      <c r="H127" s="19"/>
      <c r="I127" s="19"/>
      <c r="J127" s="20"/>
    </row>
    <row r="128" spans="1:10" ht="15.75" customHeight="1" x14ac:dyDescent="0.35">
      <c r="A128" s="1"/>
      <c r="H128" s="19"/>
      <c r="I128" s="19"/>
      <c r="J128" s="20"/>
    </row>
    <row r="129" spans="1:10" ht="15.75" customHeight="1" x14ac:dyDescent="0.35">
      <c r="A129" s="1"/>
      <c r="H129" s="19"/>
      <c r="I129" s="19"/>
      <c r="J129" s="20"/>
    </row>
    <row r="130" spans="1:10" ht="15.75" customHeight="1" x14ac:dyDescent="0.35">
      <c r="A130" s="1"/>
      <c r="H130" s="19"/>
      <c r="I130" s="19"/>
      <c r="J130" s="20"/>
    </row>
    <row r="131" spans="1:10" ht="15.75" customHeight="1" x14ac:dyDescent="0.35">
      <c r="A131" s="1"/>
      <c r="H131" s="19"/>
      <c r="I131" s="19"/>
      <c r="J131" s="20"/>
    </row>
    <row r="132" spans="1:10" ht="15.75" customHeight="1" x14ac:dyDescent="0.35">
      <c r="A132" s="1"/>
      <c r="H132" s="19"/>
      <c r="I132" s="19"/>
      <c r="J132" s="20"/>
    </row>
    <row r="133" spans="1:10" ht="15.75" customHeight="1" x14ac:dyDescent="0.35">
      <c r="A133" s="1"/>
      <c r="H133" s="19"/>
      <c r="I133" s="19"/>
      <c r="J133" s="20"/>
    </row>
    <row r="134" spans="1:10" ht="15.75" customHeight="1" x14ac:dyDescent="0.35">
      <c r="A134" s="1"/>
      <c r="H134" s="19"/>
      <c r="I134" s="19"/>
      <c r="J134" s="20"/>
    </row>
    <row r="135" spans="1:10" ht="15.75" customHeight="1" x14ac:dyDescent="0.35">
      <c r="A135" s="1"/>
      <c r="H135" s="19"/>
      <c r="I135" s="19"/>
      <c r="J135" s="20"/>
    </row>
    <row r="136" spans="1:10" ht="15.75" customHeight="1" x14ac:dyDescent="0.35">
      <c r="A136" s="1"/>
      <c r="H136" s="19"/>
      <c r="I136" s="19"/>
      <c r="J136" s="20"/>
    </row>
    <row r="137" spans="1:10" ht="15.75" customHeight="1" x14ac:dyDescent="0.35">
      <c r="A137" s="1"/>
      <c r="H137" s="19"/>
      <c r="I137" s="19"/>
      <c r="J137" s="20"/>
    </row>
    <row r="138" spans="1:10" ht="15.75" customHeight="1" x14ac:dyDescent="0.35">
      <c r="A138" s="1"/>
      <c r="H138" s="19"/>
      <c r="I138" s="19"/>
      <c r="J138" s="20"/>
    </row>
    <row r="139" spans="1:10" ht="15.75" customHeight="1" x14ac:dyDescent="0.35">
      <c r="A139" s="1"/>
      <c r="H139" s="19"/>
      <c r="I139" s="19"/>
      <c r="J139" s="20"/>
    </row>
    <row r="140" spans="1:10" ht="15.75" customHeight="1" x14ac:dyDescent="0.35">
      <c r="A140" s="1"/>
      <c r="H140" s="19"/>
      <c r="I140" s="19"/>
      <c r="J140" s="20"/>
    </row>
    <row r="141" spans="1:10" ht="15.75" customHeight="1" x14ac:dyDescent="0.35">
      <c r="A141" s="1"/>
      <c r="H141" s="19"/>
      <c r="I141" s="19"/>
      <c r="J141" s="20"/>
    </row>
    <row r="142" spans="1:10" ht="15.75" customHeight="1" x14ac:dyDescent="0.35">
      <c r="A142" s="1"/>
      <c r="H142" s="19"/>
      <c r="I142" s="19"/>
      <c r="J142" s="20"/>
    </row>
    <row r="143" spans="1:10" ht="15.75" customHeight="1" x14ac:dyDescent="0.35">
      <c r="A143" s="1"/>
      <c r="H143" s="19"/>
      <c r="I143" s="19"/>
      <c r="J143" s="20"/>
    </row>
    <row r="144" spans="1:10" ht="15.75" customHeight="1" x14ac:dyDescent="0.35">
      <c r="A144" s="1"/>
      <c r="H144" s="19"/>
      <c r="I144" s="19"/>
      <c r="J144" s="20"/>
    </row>
    <row r="145" spans="1:10" ht="15.75" customHeight="1" x14ac:dyDescent="0.35">
      <c r="A145" s="1"/>
      <c r="H145" s="19"/>
      <c r="I145" s="19"/>
      <c r="J145" s="20"/>
    </row>
    <row r="146" spans="1:10" ht="15.75" customHeight="1" x14ac:dyDescent="0.35">
      <c r="A146" s="1"/>
      <c r="H146" s="19"/>
      <c r="I146" s="19"/>
      <c r="J146" s="20"/>
    </row>
    <row r="147" spans="1:10" ht="15.75" customHeight="1" x14ac:dyDescent="0.35">
      <c r="A147" s="1"/>
      <c r="H147" s="19"/>
      <c r="I147" s="19"/>
      <c r="J147" s="20"/>
    </row>
    <row r="148" spans="1:10" ht="15.75" customHeight="1" x14ac:dyDescent="0.35">
      <c r="A148" s="1"/>
      <c r="H148" s="19"/>
      <c r="I148" s="19"/>
      <c r="J148" s="20"/>
    </row>
    <row r="149" spans="1:10" ht="15.75" customHeight="1" x14ac:dyDescent="0.35">
      <c r="A149" s="1"/>
      <c r="H149" s="19"/>
      <c r="I149" s="19"/>
      <c r="J149" s="20"/>
    </row>
    <row r="150" spans="1:10" ht="15.75" customHeight="1" x14ac:dyDescent="0.35">
      <c r="A150" s="1"/>
      <c r="H150" s="19"/>
      <c r="I150" s="19"/>
      <c r="J150" s="20"/>
    </row>
    <row r="151" spans="1:10" ht="15.75" customHeight="1" x14ac:dyDescent="0.35">
      <c r="A151" s="1"/>
      <c r="H151" s="19"/>
      <c r="I151" s="19"/>
      <c r="J151" s="20"/>
    </row>
    <row r="152" spans="1:10" ht="15.75" customHeight="1" x14ac:dyDescent="0.35">
      <c r="A152" s="1"/>
      <c r="H152" s="19"/>
      <c r="I152" s="19"/>
      <c r="J152" s="20"/>
    </row>
    <row r="153" spans="1:10" ht="15.75" customHeight="1" x14ac:dyDescent="0.35">
      <c r="A153" s="1"/>
      <c r="H153" s="19"/>
      <c r="I153" s="19"/>
      <c r="J153" s="20"/>
    </row>
    <row r="154" spans="1:10" ht="15.75" customHeight="1" x14ac:dyDescent="0.35">
      <c r="A154" s="1"/>
      <c r="H154" s="19"/>
      <c r="I154" s="19"/>
      <c r="J154" s="20"/>
    </row>
    <row r="155" spans="1:10" ht="15.75" customHeight="1" x14ac:dyDescent="0.35">
      <c r="A155" s="1"/>
      <c r="H155" s="19"/>
      <c r="I155" s="19"/>
      <c r="J155" s="20"/>
    </row>
    <row r="156" spans="1:10" ht="15.75" customHeight="1" x14ac:dyDescent="0.35">
      <c r="A156" s="1"/>
      <c r="H156" s="19"/>
      <c r="I156" s="19"/>
      <c r="J156" s="20"/>
    </row>
    <row r="157" spans="1:10" ht="15.75" customHeight="1" x14ac:dyDescent="0.35">
      <c r="A157" s="1"/>
      <c r="H157" s="19"/>
      <c r="I157" s="19"/>
      <c r="J157" s="20"/>
    </row>
    <row r="158" spans="1:10" ht="15.75" customHeight="1" x14ac:dyDescent="0.35">
      <c r="A158" s="1"/>
      <c r="H158" s="19"/>
      <c r="I158" s="19"/>
      <c r="J158" s="20"/>
    </row>
    <row r="159" spans="1:10" ht="15.75" customHeight="1" x14ac:dyDescent="0.35">
      <c r="A159" s="1"/>
      <c r="H159" s="19"/>
      <c r="I159" s="19"/>
      <c r="J159" s="20"/>
    </row>
    <row r="160" spans="1:10" ht="15.75" customHeight="1" x14ac:dyDescent="0.35">
      <c r="A160" s="1"/>
      <c r="H160" s="19"/>
      <c r="I160" s="19"/>
      <c r="J160" s="20"/>
    </row>
    <row r="161" spans="1:10" ht="15.75" customHeight="1" x14ac:dyDescent="0.35">
      <c r="A161" s="1"/>
      <c r="H161" s="19"/>
      <c r="I161" s="19"/>
      <c r="J161" s="20"/>
    </row>
    <row r="162" spans="1:10" ht="15.75" customHeight="1" x14ac:dyDescent="0.35">
      <c r="A162" s="1"/>
      <c r="H162" s="19"/>
      <c r="I162" s="19"/>
      <c r="J162" s="20"/>
    </row>
    <row r="163" spans="1:10" ht="15.75" customHeight="1" x14ac:dyDescent="0.35">
      <c r="A163" s="1"/>
      <c r="H163" s="19"/>
      <c r="I163" s="19"/>
      <c r="J163" s="20"/>
    </row>
    <row r="164" spans="1:10" ht="15.75" customHeight="1" x14ac:dyDescent="0.35">
      <c r="A164" s="1"/>
      <c r="H164" s="19"/>
      <c r="I164" s="19"/>
      <c r="J164" s="20"/>
    </row>
    <row r="165" spans="1:10" ht="15.75" customHeight="1" x14ac:dyDescent="0.35">
      <c r="A165" s="1"/>
      <c r="H165" s="19"/>
      <c r="I165" s="19"/>
      <c r="J165" s="20"/>
    </row>
    <row r="166" spans="1:10" ht="15.75" customHeight="1" x14ac:dyDescent="0.35">
      <c r="A166" s="1"/>
      <c r="H166" s="19"/>
      <c r="I166" s="19"/>
      <c r="J166" s="20"/>
    </row>
    <row r="167" spans="1:10" ht="15.75" customHeight="1" x14ac:dyDescent="0.35">
      <c r="A167" s="1"/>
      <c r="H167" s="19"/>
      <c r="I167" s="19"/>
      <c r="J167" s="20"/>
    </row>
    <row r="168" spans="1:10" ht="15.75" customHeight="1" x14ac:dyDescent="0.35">
      <c r="A168" s="1"/>
      <c r="H168" s="19"/>
      <c r="I168" s="19"/>
      <c r="J168" s="20"/>
    </row>
    <row r="169" spans="1:10" ht="15.75" customHeight="1" x14ac:dyDescent="0.35">
      <c r="A169" s="1"/>
      <c r="H169" s="19"/>
      <c r="I169" s="19"/>
      <c r="J169" s="20"/>
    </row>
    <row r="170" spans="1:10" ht="15.75" customHeight="1" x14ac:dyDescent="0.35">
      <c r="A170" s="1"/>
      <c r="H170" s="19"/>
      <c r="I170" s="19"/>
      <c r="J170" s="20"/>
    </row>
    <row r="171" spans="1:10" ht="15.75" customHeight="1" x14ac:dyDescent="0.35">
      <c r="A171" s="1"/>
      <c r="H171" s="19"/>
      <c r="I171" s="19"/>
      <c r="J171" s="20"/>
    </row>
    <row r="172" spans="1:10" ht="15.75" customHeight="1" x14ac:dyDescent="0.35">
      <c r="A172" s="1"/>
      <c r="H172" s="19"/>
      <c r="I172" s="19"/>
      <c r="J172" s="20"/>
    </row>
    <row r="173" spans="1:10" ht="15.75" customHeight="1" x14ac:dyDescent="0.35">
      <c r="A173" s="1"/>
      <c r="H173" s="19"/>
      <c r="I173" s="19"/>
      <c r="J173" s="20"/>
    </row>
    <row r="174" spans="1:10" ht="15.75" customHeight="1" x14ac:dyDescent="0.35">
      <c r="A174" s="1"/>
      <c r="H174" s="19"/>
      <c r="I174" s="19"/>
      <c r="J174" s="20"/>
    </row>
    <row r="175" spans="1:10" ht="15.75" customHeight="1" x14ac:dyDescent="0.35">
      <c r="A175" s="1"/>
      <c r="H175" s="19"/>
      <c r="I175" s="19"/>
      <c r="J175" s="20"/>
    </row>
    <row r="176" spans="1:10" ht="15.75" customHeight="1" x14ac:dyDescent="0.35">
      <c r="A176" s="1"/>
      <c r="H176" s="19"/>
      <c r="I176" s="19"/>
      <c r="J176" s="20"/>
    </row>
    <row r="177" spans="1:10" ht="15.75" customHeight="1" x14ac:dyDescent="0.35">
      <c r="A177" s="1"/>
      <c r="H177" s="19"/>
      <c r="I177" s="19"/>
      <c r="J177" s="20"/>
    </row>
    <row r="178" spans="1:10" ht="15.75" customHeight="1" x14ac:dyDescent="0.35">
      <c r="A178" s="1"/>
      <c r="H178" s="19"/>
      <c r="I178" s="19"/>
      <c r="J178" s="20"/>
    </row>
    <row r="179" spans="1:10" ht="15.75" customHeight="1" x14ac:dyDescent="0.35">
      <c r="A179" s="1"/>
      <c r="H179" s="19"/>
      <c r="I179" s="19"/>
      <c r="J179" s="20"/>
    </row>
    <row r="180" spans="1:10" ht="15.75" customHeight="1" x14ac:dyDescent="0.35">
      <c r="A180" s="1"/>
      <c r="H180" s="19"/>
      <c r="I180" s="19"/>
      <c r="J180" s="20"/>
    </row>
    <row r="181" spans="1:10" ht="15.75" customHeight="1" x14ac:dyDescent="0.35">
      <c r="A181" s="1"/>
      <c r="H181" s="19"/>
      <c r="I181" s="19"/>
      <c r="J181" s="20"/>
    </row>
    <row r="182" spans="1:10" ht="15.75" customHeight="1" x14ac:dyDescent="0.35">
      <c r="A182" s="1"/>
      <c r="H182" s="19"/>
      <c r="I182" s="19"/>
      <c r="J182" s="20"/>
    </row>
    <row r="183" spans="1:10" ht="15.75" customHeight="1" x14ac:dyDescent="0.35">
      <c r="A183" s="1"/>
      <c r="H183" s="19"/>
      <c r="I183" s="19"/>
      <c r="J183" s="20"/>
    </row>
    <row r="184" spans="1:10" ht="15.75" customHeight="1" x14ac:dyDescent="0.35">
      <c r="A184" s="1"/>
      <c r="H184" s="19"/>
      <c r="I184" s="19"/>
      <c r="J184" s="20"/>
    </row>
    <row r="185" spans="1:10" ht="15.75" customHeight="1" x14ac:dyDescent="0.35">
      <c r="A185" s="1"/>
      <c r="H185" s="19"/>
      <c r="I185" s="19"/>
      <c r="J185" s="20"/>
    </row>
    <row r="186" spans="1:10" ht="15.75" customHeight="1" x14ac:dyDescent="0.35">
      <c r="A186" s="1"/>
      <c r="H186" s="19"/>
      <c r="I186" s="19"/>
      <c r="J186" s="20"/>
    </row>
    <row r="187" spans="1:10" ht="15.75" customHeight="1" x14ac:dyDescent="0.35">
      <c r="A187" s="1"/>
      <c r="H187" s="19"/>
      <c r="I187" s="19"/>
      <c r="J187" s="20"/>
    </row>
    <row r="188" spans="1:10" ht="15.75" customHeight="1" x14ac:dyDescent="0.35">
      <c r="A188" s="1"/>
      <c r="H188" s="19"/>
      <c r="I188" s="19"/>
      <c r="J188" s="20"/>
    </row>
    <row r="189" spans="1:10" ht="15.75" customHeight="1" x14ac:dyDescent="0.35">
      <c r="A189" s="1"/>
      <c r="H189" s="19"/>
      <c r="I189" s="19"/>
      <c r="J189" s="20"/>
    </row>
    <row r="190" spans="1:10" ht="15.75" customHeight="1" x14ac:dyDescent="0.35">
      <c r="A190" s="1"/>
      <c r="H190" s="19"/>
      <c r="I190" s="19"/>
      <c r="J190" s="20"/>
    </row>
    <row r="191" spans="1:10" ht="15.75" customHeight="1" x14ac:dyDescent="0.35">
      <c r="A191" s="1"/>
      <c r="H191" s="19"/>
      <c r="I191" s="19"/>
      <c r="J191" s="20"/>
    </row>
    <row r="192" spans="1:10" ht="15.75" customHeight="1" x14ac:dyDescent="0.35">
      <c r="A192" s="1"/>
      <c r="H192" s="19"/>
      <c r="I192" s="19"/>
      <c r="J192" s="20"/>
    </row>
    <row r="193" spans="1:10" ht="15.75" customHeight="1" x14ac:dyDescent="0.35">
      <c r="A193" s="1"/>
      <c r="H193" s="19"/>
      <c r="I193" s="19"/>
      <c r="J193" s="20"/>
    </row>
    <row r="194" spans="1:10" ht="15.75" customHeight="1" x14ac:dyDescent="0.35">
      <c r="A194" s="1"/>
      <c r="H194" s="19"/>
      <c r="I194" s="19"/>
      <c r="J194" s="20"/>
    </row>
    <row r="195" spans="1:10" ht="15.75" customHeight="1" x14ac:dyDescent="0.35">
      <c r="A195" s="1"/>
      <c r="H195" s="19"/>
      <c r="I195" s="19"/>
      <c r="J195" s="20"/>
    </row>
    <row r="196" spans="1:10" ht="15.75" customHeight="1" x14ac:dyDescent="0.35">
      <c r="A196" s="1"/>
      <c r="H196" s="19"/>
      <c r="I196" s="19"/>
      <c r="J196" s="20"/>
    </row>
    <row r="197" spans="1:10" ht="15.75" customHeight="1" x14ac:dyDescent="0.35">
      <c r="A197" s="1"/>
      <c r="H197" s="19"/>
      <c r="I197" s="19"/>
      <c r="J197" s="20"/>
    </row>
    <row r="198" spans="1:10" ht="15.75" customHeight="1" x14ac:dyDescent="0.35">
      <c r="A198" s="1"/>
      <c r="H198" s="19"/>
      <c r="I198" s="19"/>
      <c r="J198" s="20"/>
    </row>
    <row r="199" spans="1:10" ht="15.75" customHeight="1" x14ac:dyDescent="0.35">
      <c r="A199" s="1"/>
      <c r="H199" s="19"/>
      <c r="I199" s="19"/>
      <c r="J199" s="20"/>
    </row>
    <row r="200" spans="1:10" ht="15.75" customHeight="1" x14ac:dyDescent="0.35">
      <c r="A200" s="1"/>
      <c r="H200" s="19"/>
      <c r="I200" s="19"/>
      <c r="J200" s="20"/>
    </row>
    <row r="201" spans="1:10" ht="15.75" customHeight="1" x14ac:dyDescent="0.35">
      <c r="A201" s="1"/>
      <c r="H201" s="19"/>
      <c r="I201" s="19"/>
      <c r="J201" s="20"/>
    </row>
    <row r="202" spans="1:10" ht="15.75" customHeight="1" x14ac:dyDescent="0.35">
      <c r="A202" s="1"/>
      <c r="H202" s="19"/>
      <c r="I202" s="19"/>
      <c r="J202" s="20"/>
    </row>
    <row r="203" spans="1:10" ht="15.75" customHeight="1" x14ac:dyDescent="0.35">
      <c r="A203" s="1"/>
      <c r="H203" s="19"/>
      <c r="I203" s="19"/>
      <c r="J203" s="20"/>
    </row>
    <row r="204" spans="1:10" ht="15.75" customHeight="1" x14ac:dyDescent="0.35">
      <c r="A204" s="1"/>
      <c r="H204" s="19"/>
      <c r="I204" s="19"/>
      <c r="J204" s="20"/>
    </row>
    <row r="205" spans="1:10" ht="15.75" customHeight="1" x14ac:dyDescent="0.35">
      <c r="A205" s="1"/>
      <c r="H205" s="19"/>
      <c r="I205" s="19"/>
      <c r="J205" s="20"/>
    </row>
    <row r="206" spans="1:10" ht="15.75" customHeight="1" x14ac:dyDescent="0.35">
      <c r="A206" s="1"/>
      <c r="H206" s="19"/>
      <c r="I206" s="19"/>
      <c r="J206" s="20"/>
    </row>
    <row r="207" spans="1:10" ht="15.75" customHeight="1" x14ac:dyDescent="0.35">
      <c r="A207" s="1"/>
      <c r="H207" s="19"/>
      <c r="I207" s="19"/>
      <c r="J207" s="20"/>
    </row>
    <row r="208" spans="1:10" ht="15.75" customHeight="1" x14ac:dyDescent="0.35">
      <c r="A208" s="1"/>
      <c r="H208" s="19"/>
      <c r="I208" s="19"/>
      <c r="J208" s="20"/>
    </row>
    <row r="209" spans="1:10" ht="15.75" customHeight="1" x14ac:dyDescent="0.35">
      <c r="A209" s="1"/>
      <c r="H209" s="19"/>
      <c r="I209" s="19"/>
      <c r="J209" s="20"/>
    </row>
    <row r="210" spans="1:10" ht="15.75" customHeight="1" x14ac:dyDescent="0.35">
      <c r="A210" s="1"/>
      <c r="H210" s="19"/>
      <c r="I210" s="19"/>
      <c r="J210" s="20"/>
    </row>
    <row r="211" spans="1:10" ht="15.75" customHeight="1" x14ac:dyDescent="0.35">
      <c r="A211" s="1"/>
      <c r="H211" s="19"/>
      <c r="I211" s="19"/>
      <c r="J211" s="20"/>
    </row>
    <row r="212" spans="1:10" ht="15.75" customHeight="1" x14ac:dyDescent="0.35">
      <c r="A212" s="1"/>
      <c r="H212" s="19"/>
      <c r="I212" s="19"/>
      <c r="J212" s="20"/>
    </row>
    <row r="213" spans="1:10" ht="15.75" customHeight="1" x14ac:dyDescent="0.35">
      <c r="A213" s="1"/>
      <c r="H213" s="19"/>
      <c r="I213" s="19"/>
      <c r="J213" s="20"/>
    </row>
    <row r="214" spans="1:10" ht="15.75" customHeight="1" x14ac:dyDescent="0.35">
      <c r="A214" s="1"/>
      <c r="H214" s="19"/>
      <c r="I214" s="19"/>
      <c r="J214" s="20"/>
    </row>
    <row r="215" spans="1:10" ht="15.75" customHeight="1" x14ac:dyDescent="0.35">
      <c r="A215" s="1"/>
      <c r="H215" s="19"/>
      <c r="I215" s="19"/>
      <c r="J215" s="20"/>
    </row>
    <row r="216" spans="1:10" ht="15.75" customHeight="1" x14ac:dyDescent="0.35">
      <c r="A216" s="1"/>
      <c r="H216" s="19"/>
      <c r="I216" s="19"/>
      <c r="J216" s="20"/>
    </row>
    <row r="217" spans="1:10" ht="15.75" customHeight="1" x14ac:dyDescent="0.35">
      <c r="A217" s="1"/>
      <c r="H217" s="19"/>
      <c r="I217" s="19"/>
      <c r="J217" s="20"/>
    </row>
    <row r="218" spans="1:10" ht="15.75" customHeight="1" x14ac:dyDescent="0.35">
      <c r="A218" s="1"/>
      <c r="H218" s="19"/>
      <c r="I218" s="19"/>
      <c r="J218" s="20"/>
    </row>
    <row r="219" spans="1:10" ht="15.75" customHeight="1" x14ac:dyDescent="0.35">
      <c r="A219" s="1"/>
      <c r="H219" s="19"/>
      <c r="I219" s="19"/>
      <c r="J219" s="20"/>
    </row>
    <row r="220" spans="1:10" ht="15.75" customHeight="1" x14ac:dyDescent="0.35">
      <c r="A220" s="1"/>
      <c r="H220" s="19"/>
      <c r="I220" s="19"/>
      <c r="J220" s="20"/>
    </row>
    <row r="221" spans="1:10" ht="15.75" customHeight="1" x14ac:dyDescent="0.35">
      <c r="A221" s="1"/>
      <c r="H221" s="19"/>
      <c r="I221" s="19"/>
      <c r="J221" s="20"/>
    </row>
    <row r="222" spans="1:10" ht="15.75" customHeight="1" x14ac:dyDescent="0.35">
      <c r="A222" s="1"/>
      <c r="H222" s="19"/>
      <c r="I222" s="19"/>
      <c r="J222" s="20"/>
    </row>
    <row r="223" spans="1:10" ht="15.75" customHeight="1" x14ac:dyDescent="0.35">
      <c r="A223" s="1"/>
      <c r="H223" s="19"/>
      <c r="I223" s="19"/>
      <c r="J223" s="20"/>
    </row>
    <row r="224" spans="1:10" ht="15.75" customHeight="1" x14ac:dyDescent="0.35">
      <c r="A224" s="1"/>
      <c r="H224" s="19"/>
      <c r="I224" s="19"/>
      <c r="J224" s="20"/>
    </row>
    <row r="225" spans="1:10" ht="15.75" customHeight="1" x14ac:dyDescent="0.35">
      <c r="A225" s="1"/>
      <c r="H225" s="19"/>
      <c r="I225" s="19"/>
      <c r="J225" s="20"/>
    </row>
    <row r="226" spans="1:10" ht="15.75" customHeight="1" x14ac:dyDescent="0.35">
      <c r="A226" s="1"/>
      <c r="H226" s="19"/>
      <c r="I226" s="19"/>
      <c r="J226" s="20"/>
    </row>
    <row r="227" spans="1:10" ht="15.75" customHeight="1" x14ac:dyDescent="0.35">
      <c r="A227" s="1"/>
      <c r="H227" s="19"/>
      <c r="I227" s="19"/>
      <c r="J227" s="20"/>
    </row>
  </sheetData>
  <mergeCells count="3">
    <mergeCell ref="B1:M1"/>
    <mergeCell ref="B2:M2"/>
    <mergeCell ref="B3:M3"/>
  </mergeCells>
  <dataValidations count="2">
    <dataValidation type="list" allowBlank="1" showErrorMessage="1" sqref="E7:E12" xr:uid="{00000000-0002-0000-1100-000000000000}">
      <formula1>"Barang,Jasa Konsultansi,Jasa Lain,Pekerjaan Konstruksi"</formula1>
    </dataValidation>
    <dataValidation type="list" allowBlank="1" showErrorMessage="1" sqref="F7:F12" xr:uid="{00000000-0002-0000-1100-000001000000}">
      <formula1>"Pengadaan/Transaksi Langsung,Tender/Seleksi Umum,Tender/Seleksi Terbatas,Penunjukan Langsung,Penetapan Langsung"</formula1>
    </dataValidation>
  </dataValidations>
  <pageMargins left="0.70866141732283472" right="0.70866141732283472" top="0.74803149606299213" bottom="0.74803149606299213" header="0" footer="0"/>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Q231"/>
  <sheetViews>
    <sheetView workbookViewId="0">
      <selection activeCell="B12" sqref="B12"/>
    </sheetView>
  </sheetViews>
  <sheetFormatPr defaultColWidth="14.453125" defaultRowHeight="15" customHeight="1" x14ac:dyDescent="0.35"/>
  <cols>
    <col min="1" max="1" width="8.81640625" customWidth="1"/>
    <col min="2" max="2" width="20.7265625" customWidth="1"/>
    <col min="3" max="3" width="42" customWidth="1"/>
    <col min="4" max="4" width="22.54296875" customWidth="1"/>
    <col min="5" max="5" width="18" customWidth="1"/>
    <col min="6" max="6" width="20.54296875" customWidth="1"/>
    <col min="7" max="7" width="16" customWidth="1"/>
    <col min="8" max="9" width="17" customWidth="1"/>
    <col min="10" max="10" width="15.7265625" customWidth="1"/>
    <col min="11" max="13" width="17" customWidth="1"/>
    <col min="14" max="14" width="27.1796875" customWidth="1"/>
    <col min="16" max="16" width="21.81640625" customWidth="1"/>
  </cols>
  <sheetData>
    <row r="1" spans="1:17" ht="14.5" x14ac:dyDescent="0.35">
      <c r="A1" s="1"/>
      <c r="B1" s="740" t="s">
        <v>1</v>
      </c>
      <c r="C1" s="741"/>
      <c r="D1" s="741"/>
      <c r="E1" s="741"/>
      <c r="F1" s="741"/>
      <c r="G1" s="741"/>
      <c r="H1" s="741"/>
      <c r="I1" s="741"/>
      <c r="J1" s="741"/>
      <c r="K1" s="741"/>
      <c r="L1" s="741"/>
      <c r="M1" s="741"/>
    </row>
    <row r="2" spans="1:17" ht="14.5" x14ac:dyDescent="0.35">
      <c r="A2" s="1"/>
      <c r="B2" s="742" t="s">
        <v>2</v>
      </c>
      <c r="C2" s="741"/>
      <c r="D2" s="741"/>
      <c r="E2" s="741"/>
      <c r="F2" s="741"/>
      <c r="G2" s="741"/>
      <c r="H2" s="741"/>
      <c r="I2" s="741"/>
      <c r="J2" s="741"/>
      <c r="K2" s="741"/>
      <c r="L2" s="741"/>
      <c r="M2" s="741"/>
    </row>
    <row r="3" spans="1:17" ht="14.5" x14ac:dyDescent="0.35">
      <c r="A3" s="1"/>
      <c r="B3" s="743" t="str">
        <f>TIC!B3</f>
        <v>TAHUN 2023</v>
      </c>
      <c r="C3" s="741"/>
      <c r="D3" s="741"/>
      <c r="E3" s="741"/>
      <c r="F3" s="741"/>
      <c r="G3" s="741"/>
      <c r="H3" s="741"/>
      <c r="I3" s="741"/>
      <c r="J3" s="741"/>
      <c r="K3" s="741"/>
      <c r="L3" s="741"/>
      <c r="M3" s="741"/>
    </row>
    <row r="4" spans="1:17" ht="14.5" x14ac:dyDescent="0.35">
      <c r="A4" s="1"/>
      <c r="B4" s="4"/>
      <c r="C4" s="4"/>
      <c r="D4" s="4"/>
      <c r="E4" s="4"/>
      <c r="F4" s="4"/>
      <c r="G4" s="4"/>
      <c r="H4" s="4"/>
      <c r="I4" s="4"/>
      <c r="J4" s="4"/>
      <c r="K4" s="4"/>
      <c r="L4" s="4"/>
      <c r="M4" s="4"/>
    </row>
    <row r="5" spans="1:17" ht="14.5" x14ac:dyDescent="0.35">
      <c r="A5" s="64" t="s">
        <v>4</v>
      </c>
      <c r="B5" s="13"/>
      <c r="C5" s="64" t="s">
        <v>4</v>
      </c>
      <c r="D5" s="64" t="s">
        <v>4</v>
      </c>
      <c r="E5" s="64" t="s">
        <v>4</v>
      </c>
      <c r="F5" s="64" t="s">
        <v>4</v>
      </c>
      <c r="G5" s="64" t="s">
        <v>4</v>
      </c>
      <c r="H5" s="64" t="s">
        <v>4</v>
      </c>
      <c r="I5" s="64" t="s">
        <v>4</v>
      </c>
      <c r="J5" s="67" t="s">
        <v>5</v>
      </c>
      <c r="K5" s="64" t="s">
        <v>4</v>
      </c>
      <c r="L5" s="64" t="s">
        <v>4</v>
      </c>
      <c r="M5" s="64" t="s">
        <v>4</v>
      </c>
      <c r="N5" s="8" t="s">
        <v>4</v>
      </c>
      <c r="O5" s="67" t="s">
        <v>5</v>
      </c>
      <c r="P5" s="45" t="s">
        <v>4</v>
      </c>
      <c r="Q5" s="67" t="s">
        <v>5</v>
      </c>
    </row>
    <row r="6" spans="1:17" ht="39.75" customHeight="1" x14ac:dyDescent="0.35">
      <c r="A6" s="103" t="s">
        <v>6</v>
      </c>
      <c r="B6" s="103" t="s">
        <v>91</v>
      </c>
      <c r="C6" s="103" t="s">
        <v>8</v>
      </c>
      <c r="D6" s="9" t="s">
        <v>9</v>
      </c>
      <c r="E6" s="103" t="s">
        <v>10</v>
      </c>
      <c r="F6" s="103" t="s">
        <v>11</v>
      </c>
      <c r="G6" s="104" t="s">
        <v>12</v>
      </c>
      <c r="H6" s="10" t="s">
        <v>13</v>
      </c>
      <c r="I6" s="10" t="s">
        <v>14</v>
      </c>
      <c r="J6" s="25" t="s">
        <v>15</v>
      </c>
      <c r="K6" s="25" t="s">
        <v>16</v>
      </c>
      <c r="L6" s="11" t="s">
        <v>17</v>
      </c>
      <c r="M6" s="103" t="s">
        <v>18</v>
      </c>
      <c r="N6" s="25" t="s">
        <v>19</v>
      </c>
      <c r="O6" s="103" t="s">
        <v>92</v>
      </c>
      <c r="P6" s="11" t="s">
        <v>93</v>
      </c>
      <c r="Q6" s="9" t="s">
        <v>94</v>
      </c>
    </row>
    <row r="7" spans="1:17" ht="14.5" x14ac:dyDescent="0.35">
      <c r="A7" s="12">
        <v>1</v>
      </c>
      <c r="B7" s="241"/>
      <c r="C7" s="241"/>
      <c r="D7" s="241"/>
      <c r="E7" s="40" t="s">
        <v>23</v>
      </c>
      <c r="F7" s="40" t="s">
        <v>101</v>
      </c>
      <c r="G7" s="322"/>
      <c r="H7" s="239"/>
      <c r="I7" s="239"/>
      <c r="J7" s="56">
        <f t="shared" ref="J7:J8" si="0">I7-H7</f>
        <v>0</v>
      </c>
      <c r="K7" s="240"/>
      <c r="L7" s="240"/>
      <c r="M7" s="241"/>
      <c r="N7" s="18"/>
      <c r="O7" s="30">
        <f t="shared" ref="O7:O8" si="1">N7*G7</f>
        <v>0</v>
      </c>
      <c r="P7" s="13"/>
      <c r="Q7" s="30">
        <f t="shared" ref="Q7:Q8" si="2">P7*G7</f>
        <v>0</v>
      </c>
    </row>
    <row r="8" spans="1:17" ht="14.5" x14ac:dyDescent="0.35">
      <c r="A8" s="12">
        <v>2</v>
      </c>
      <c r="B8" s="241"/>
      <c r="C8" s="241"/>
      <c r="D8" s="241"/>
      <c r="E8" s="40" t="s">
        <v>23</v>
      </c>
      <c r="F8" s="40" t="s">
        <v>101</v>
      </c>
      <c r="G8" s="322"/>
      <c r="H8" s="239"/>
      <c r="I8" s="239"/>
      <c r="J8" s="56">
        <f t="shared" si="0"/>
        <v>0</v>
      </c>
      <c r="K8" s="240"/>
      <c r="L8" s="240"/>
      <c r="M8" s="241"/>
      <c r="N8" s="18"/>
      <c r="O8" s="30">
        <f t="shared" si="1"/>
        <v>0</v>
      </c>
      <c r="P8" s="13"/>
      <c r="Q8" s="30">
        <f t="shared" si="2"/>
        <v>0</v>
      </c>
    </row>
    <row r="9" spans="1:17" ht="14.5" x14ac:dyDescent="0.35">
      <c r="A9" s="12">
        <v>3</v>
      </c>
      <c r="B9" s="13"/>
      <c r="C9" s="13"/>
      <c r="D9" s="13"/>
      <c r="E9" s="40" t="s">
        <v>23</v>
      </c>
      <c r="F9" s="40" t="s">
        <v>101</v>
      </c>
      <c r="G9" s="14"/>
      <c r="H9" s="15"/>
      <c r="I9" s="15"/>
      <c r="J9" s="16"/>
      <c r="K9" s="17"/>
      <c r="L9" s="17"/>
      <c r="M9" s="13"/>
      <c r="N9" s="18"/>
      <c r="O9" s="13"/>
      <c r="P9" s="13"/>
      <c r="Q9" s="13"/>
    </row>
    <row r="10" spans="1:17" ht="14.5" x14ac:dyDescent="0.35">
      <c r="A10" s="12">
        <v>4</v>
      </c>
      <c r="B10" s="13"/>
      <c r="C10" s="13"/>
      <c r="D10" s="13"/>
      <c r="E10" s="40" t="s">
        <v>23</v>
      </c>
      <c r="F10" s="40" t="s">
        <v>101</v>
      </c>
      <c r="G10" s="14"/>
      <c r="H10" s="15"/>
      <c r="I10" s="15"/>
      <c r="J10" s="16"/>
      <c r="K10" s="17"/>
      <c r="L10" s="17"/>
      <c r="M10" s="13"/>
      <c r="N10" s="18"/>
      <c r="O10" s="13"/>
      <c r="P10" s="13"/>
      <c r="Q10" s="13"/>
    </row>
    <row r="11" spans="1:17" ht="14.5" x14ac:dyDescent="0.35">
      <c r="A11" s="12">
        <v>5</v>
      </c>
      <c r="B11" s="13"/>
      <c r="C11" s="13"/>
      <c r="D11" s="13"/>
      <c r="E11" s="40" t="s">
        <v>23</v>
      </c>
      <c r="F11" s="40" t="s">
        <v>101</v>
      </c>
      <c r="G11" s="14"/>
      <c r="H11" s="15"/>
      <c r="I11" s="15"/>
      <c r="J11" s="16"/>
      <c r="K11" s="17"/>
      <c r="L11" s="17"/>
      <c r="M11" s="13"/>
      <c r="N11" s="18"/>
      <c r="O11" s="13"/>
      <c r="P11" s="13"/>
      <c r="Q11" s="13"/>
    </row>
    <row r="12" spans="1:17" ht="14.5" x14ac:dyDescent="0.35">
      <c r="A12" s="12">
        <v>6</v>
      </c>
      <c r="B12" s="13"/>
      <c r="C12" s="13"/>
      <c r="D12" s="13"/>
      <c r="E12" s="40" t="s">
        <v>23</v>
      </c>
      <c r="F12" s="40" t="s">
        <v>101</v>
      </c>
      <c r="G12" s="14"/>
      <c r="H12" s="15"/>
      <c r="I12" s="15"/>
      <c r="J12" s="16"/>
      <c r="K12" s="17"/>
      <c r="L12" s="17"/>
      <c r="M12" s="13"/>
      <c r="N12" s="18"/>
      <c r="O12" s="13"/>
      <c r="P12" s="13"/>
      <c r="Q12" s="13"/>
    </row>
    <row r="13" spans="1:17" ht="14.5" x14ac:dyDescent="0.35">
      <c r="A13" s="12">
        <v>7</v>
      </c>
      <c r="B13" s="13"/>
      <c r="C13" s="13"/>
      <c r="D13" s="13"/>
      <c r="E13" s="40" t="s">
        <v>23</v>
      </c>
      <c r="F13" s="40" t="s">
        <v>101</v>
      </c>
      <c r="G13" s="14"/>
      <c r="H13" s="15"/>
      <c r="I13" s="15"/>
      <c r="J13" s="16"/>
      <c r="K13" s="17"/>
      <c r="L13" s="17"/>
      <c r="M13" s="13"/>
      <c r="N13" s="18"/>
      <c r="O13" s="13"/>
      <c r="P13" s="13"/>
      <c r="Q13" s="13"/>
    </row>
    <row r="14" spans="1:17" ht="14.5" x14ac:dyDescent="0.35">
      <c r="A14" s="12">
        <v>8</v>
      </c>
      <c r="B14" s="13"/>
      <c r="C14" s="13"/>
      <c r="D14" s="13"/>
      <c r="E14" s="40" t="s">
        <v>23</v>
      </c>
      <c r="F14" s="40" t="s">
        <v>101</v>
      </c>
      <c r="G14" s="14"/>
      <c r="H14" s="15"/>
      <c r="I14" s="15"/>
      <c r="J14" s="16"/>
      <c r="K14" s="17"/>
      <c r="L14" s="17"/>
      <c r="M14" s="13"/>
      <c r="N14" s="18"/>
      <c r="O14" s="13"/>
      <c r="P14" s="13"/>
      <c r="Q14" s="13"/>
    </row>
    <row r="15" spans="1:17" ht="14.5" x14ac:dyDescent="0.35">
      <c r="A15" s="12">
        <v>9</v>
      </c>
      <c r="B15" s="13"/>
      <c r="C15" s="13"/>
      <c r="D15" s="13"/>
      <c r="E15" s="40" t="s">
        <v>23</v>
      </c>
      <c r="F15" s="40" t="s">
        <v>101</v>
      </c>
      <c r="G15" s="14"/>
      <c r="H15" s="15"/>
      <c r="I15" s="15"/>
      <c r="J15" s="16"/>
      <c r="K15" s="17"/>
      <c r="L15" s="17"/>
      <c r="M15" s="13"/>
      <c r="N15" s="18"/>
      <c r="O15" s="13"/>
      <c r="P15" s="13"/>
      <c r="Q15" s="13"/>
    </row>
    <row r="16" spans="1:17" ht="14.5" x14ac:dyDescent="0.35">
      <c r="A16" s="12">
        <v>10</v>
      </c>
      <c r="B16" s="13"/>
      <c r="C16" s="13"/>
      <c r="D16" s="13"/>
      <c r="E16" s="40" t="s">
        <v>23</v>
      </c>
      <c r="F16" s="40" t="s">
        <v>101</v>
      </c>
      <c r="G16" s="14"/>
      <c r="H16" s="15"/>
      <c r="I16" s="15"/>
      <c r="J16" s="16"/>
      <c r="K16" s="17"/>
      <c r="L16" s="17"/>
      <c r="M16" s="13"/>
      <c r="N16" s="18"/>
      <c r="O16" s="13"/>
      <c r="P16" s="13"/>
      <c r="Q16" s="13"/>
    </row>
    <row r="17" spans="1:10" ht="14.5" x14ac:dyDescent="0.35">
      <c r="A17" s="1"/>
      <c r="G17" s="269">
        <f>SUM(G7:G16)</f>
        <v>0</v>
      </c>
      <c r="H17" s="19"/>
      <c r="I17" s="19"/>
      <c r="J17" s="20"/>
    </row>
    <row r="18" spans="1:10" ht="21" x14ac:dyDescent="0.5">
      <c r="A18" s="1"/>
      <c r="B18" s="21" t="s">
        <v>30</v>
      </c>
      <c r="H18" s="19"/>
      <c r="I18" s="19"/>
      <c r="J18" s="20"/>
    </row>
    <row r="19" spans="1:10" ht="15.5" x14ac:dyDescent="0.35">
      <c r="A19" s="1"/>
      <c r="B19" s="22" t="s">
        <v>31</v>
      </c>
      <c r="H19" s="19"/>
      <c r="I19" s="19"/>
      <c r="J19" s="20"/>
    </row>
    <row r="20" spans="1:10" ht="15.5" x14ac:dyDescent="0.35">
      <c r="A20" s="1"/>
      <c r="B20" s="23" t="s">
        <v>32</v>
      </c>
      <c r="H20" s="19"/>
      <c r="I20" s="19"/>
      <c r="J20" s="20"/>
    </row>
    <row r="21" spans="1:10" ht="15.75" customHeight="1" x14ac:dyDescent="0.35">
      <c r="A21" s="1"/>
      <c r="B21" s="23" t="s">
        <v>33</v>
      </c>
      <c r="H21" s="19"/>
      <c r="I21" s="19"/>
      <c r="J21" s="20"/>
    </row>
    <row r="22" spans="1:10" ht="15.75" customHeight="1" x14ac:dyDescent="0.35">
      <c r="A22" s="1"/>
      <c r="B22" s="23" t="s">
        <v>34</v>
      </c>
      <c r="H22" s="19"/>
      <c r="I22" s="19"/>
      <c r="J22" s="20"/>
    </row>
    <row r="23" spans="1:10" ht="15.75" customHeight="1" x14ac:dyDescent="0.35">
      <c r="A23" s="1"/>
      <c r="B23" s="23" t="s">
        <v>35</v>
      </c>
      <c r="H23" s="19"/>
      <c r="I23" s="19"/>
      <c r="J23" s="20"/>
    </row>
    <row r="24" spans="1:10" ht="15.75" customHeight="1" x14ac:dyDescent="0.35">
      <c r="A24" s="1"/>
      <c r="B24" s="23" t="s">
        <v>36</v>
      </c>
      <c r="H24" s="19"/>
      <c r="I24" s="19"/>
      <c r="J24" s="20"/>
    </row>
    <row r="25" spans="1:10" ht="15.75" customHeight="1" x14ac:dyDescent="0.35">
      <c r="A25" s="1"/>
      <c r="B25" s="23" t="s">
        <v>37</v>
      </c>
      <c r="H25" s="19"/>
      <c r="I25" s="19"/>
      <c r="J25" s="20"/>
    </row>
    <row r="26" spans="1:10" ht="15.75" customHeight="1" x14ac:dyDescent="0.35">
      <c r="A26" s="1"/>
      <c r="B26" s="23" t="s">
        <v>38</v>
      </c>
      <c r="H26" s="19"/>
      <c r="I26" s="19"/>
      <c r="J26" s="20"/>
    </row>
    <row r="27" spans="1:10" ht="15.75" customHeight="1" x14ac:dyDescent="0.35">
      <c r="A27" s="1"/>
      <c r="B27" s="23" t="s">
        <v>39</v>
      </c>
      <c r="H27" s="19"/>
      <c r="I27" s="19"/>
      <c r="J27" s="20"/>
    </row>
    <row r="28" spans="1:10" ht="15.75" customHeight="1" x14ac:dyDescent="0.35">
      <c r="A28" s="1"/>
      <c r="B28" s="23" t="s">
        <v>40</v>
      </c>
      <c r="H28" s="19"/>
      <c r="I28" s="19"/>
      <c r="J28" s="20"/>
    </row>
    <row r="29" spans="1:10" ht="15.75" customHeight="1" x14ac:dyDescent="0.35">
      <c r="A29" s="1"/>
      <c r="H29" s="19"/>
      <c r="I29" s="19"/>
      <c r="J29" s="20"/>
    </row>
    <row r="30" spans="1:10" ht="15.75" customHeight="1" x14ac:dyDescent="0.5">
      <c r="A30" s="1"/>
      <c r="B30" s="21" t="s">
        <v>41</v>
      </c>
      <c r="H30" s="19"/>
      <c r="I30" s="19"/>
      <c r="J30" s="20"/>
    </row>
    <row r="31" spans="1:10" ht="15.75" customHeight="1" x14ac:dyDescent="0.5">
      <c r="A31" s="1"/>
      <c r="B31" s="98" t="s">
        <v>42</v>
      </c>
      <c r="H31" s="19"/>
      <c r="I31" s="19"/>
      <c r="J31" s="20"/>
    </row>
    <row r="32" spans="1:10" ht="15.75" customHeight="1" x14ac:dyDescent="0.35">
      <c r="A32" s="1"/>
      <c r="H32" s="19"/>
      <c r="I32" s="19"/>
      <c r="J32" s="20"/>
    </row>
    <row r="33" spans="1:10" ht="15.75" customHeight="1" x14ac:dyDescent="0.35">
      <c r="A33" s="1"/>
      <c r="H33" s="19"/>
      <c r="I33" s="19"/>
      <c r="J33" s="20"/>
    </row>
    <row r="34" spans="1:10" ht="15.75" customHeight="1" x14ac:dyDescent="0.35">
      <c r="A34" s="1"/>
      <c r="H34" s="19"/>
      <c r="I34" s="19"/>
      <c r="J34" s="20"/>
    </row>
    <row r="35" spans="1:10" ht="15.75" customHeight="1" x14ac:dyDescent="0.35">
      <c r="A35" s="1"/>
      <c r="H35" s="19"/>
      <c r="I35" s="19"/>
      <c r="J35" s="20"/>
    </row>
    <row r="36" spans="1:10" ht="15.75" customHeight="1" x14ac:dyDescent="0.35">
      <c r="A36" s="1"/>
      <c r="H36" s="19"/>
      <c r="I36" s="19"/>
      <c r="J36" s="20"/>
    </row>
    <row r="37" spans="1:10" ht="15.75" customHeight="1" x14ac:dyDescent="0.35">
      <c r="A37" s="1"/>
      <c r="H37" s="19"/>
      <c r="I37" s="19"/>
      <c r="J37" s="20"/>
    </row>
    <row r="38" spans="1:10" ht="15.75" customHeight="1" x14ac:dyDescent="0.35">
      <c r="A38" s="1"/>
      <c r="C38" s="208"/>
      <c r="D38" s="208"/>
      <c r="H38" s="19"/>
      <c r="I38" s="19"/>
      <c r="J38" s="20"/>
    </row>
    <row r="39" spans="1:10" ht="15.75" customHeight="1" x14ac:dyDescent="0.35">
      <c r="A39" s="1"/>
      <c r="H39" s="19"/>
      <c r="I39" s="19"/>
      <c r="J39" s="20"/>
    </row>
    <row r="40" spans="1:10" ht="15.75" customHeight="1" x14ac:dyDescent="0.35">
      <c r="A40" s="1"/>
      <c r="H40" s="19"/>
      <c r="I40" s="19"/>
      <c r="J40" s="20"/>
    </row>
    <row r="41" spans="1:10" ht="15.75" customHeight="1" x14ac:dyDescent="0.35">
      <c r="A41" s="1"/>
      <c r="H41" s="19"/>
      <c r="I41" s="19"/>
      <c r="J41" s="20"/>
    </row>
    <row r="42" spans="1:10" ht="15.75" customHeight="1" x14ac:dyDescent="0.35">
      <c r="A42" s="1"/>
      <c r="H42" s="19"/>
      <c r="I42" s="19"/>
      <c r="J42" s="20"/>
    </row>
    <row r="43" spans="1:10" ht="15.75" customHeight="1" x14ac:dyDescent="0.35">
      <c r="A43" s="1"/>
      <c r="H43" s="19"/>
      <c r="I43" s="19"/>
      <c r="J43" s="20"/>
    </row>
    <row r="44" spans="1:10" ht="15.75" customHeight="1" x14ac:dyDescent="0.35">
      <c r="A44" s="1"/>
      <c r="H44" s="19"/>
      <c r="I44" s="19"/>
      <c r="J44" s="20"/>
    </row>
    <row r="45" spans="1:10" ht="15.75" customHeight="1" x14ac:dyDescent="0.35">
      <c r="A45" s="1"/>
      <c r="H45" s="19"/>
      <c r="I45" s="19"/>
      <c r="J45" s="20"/>
    </row>
    <row r="46" spans="1:10" ht="15.75" customHeight="1" x14ac:dyDescent="0.35">
      <c r="A46" s="1"/>
      <c r="H46" s="19"/>
      <c r="I46" s="19"/>
      <c r="J46" s="20"/>
    </row>
    <row r="47" spans="1:10" ht="15.75" customHeight="1" x14ac:dyDescent="0.35">
      <c r="A47" s="1"/>
      <c r="H47" s="19"/>
      <c r="I47" s="19"/>
      <c r="J47" s="20"/>
    </row>
    <row r="48" spans="1:10" ht="15.75" customHeight="1" x14ac:dyDescent="0.35">
      <c r="A48" s="1"/>
      <c r="H48" s="19"/>
      <c r="I48" s="19"/>
      <c r="J48" s="20"/>
    </row>
    <row r="49" spans="1:10" ht="15.75" customHeight="1" x14ac:dyDescent="0.35">
      <c r="A49" s="1"/>
      <c r="H49" s="19"/>
      <c r="I49" s="19"/>
      <c r="J49" s="20"/>
    </row>
    <row r="50" spans="1:10" ht="15.75" customHeight="1" x14ac:dyDescent="0.35">
      <c r="A50" s="1"/>
      <c r="H50" s="19"/>
      <c r="I50" s="19"/>
      <c r="J50" s="20"/>
    </row>
    <row r="51" spans="1:10" ht="15.75" customHeight="1" x14ac:dyDescent="0.35">
      <c r="A51" s="1"/>
      <c r="H51" s="19"/>
      <c r="I51" s="19"/>
      <c r="J51" s="20"/>
    </row>
    <row r="52" spans="1:10" ht="15.75" customHeight="1" x14ac:dyDescent="0.35">
      <c r="A52" s="1"/>
      <c r="H52" s="19"/>
      <c r="I52" s="19"/>
      <c r="J52" s="20"/>
    </row>
    <row r="53" spans="1:10" ht="15.75" customHeight="1" x14ac:dyDescent="0.35">
      <c r="A53" s="1"/>
      <c r="H53" s="19"/>
      <c r="I53" s="19"/>
      <c r="J53" s="20"/>
    </row>
    <row r="54" spans="1:10" ht="15.75" customHeight="1" x14ac:dyDescent="0.35">
      <c r="A54" s="1"/>
      <c r="H54" s="19"/>
      <c r="I54" s="19"/>
      <c r="J54" s="20"/>
    </row>
    <row r="55" spans="1:10" ht="15.75" customHeight="1" x14ac:dyDescent="0.35">
      <c r="A55" s="1"/>
      <c r="H55" s="19"/>
      <c r="I55" s="19"/>
      <c r="J55" s="20"/>
    </row>
    <row r="56" spans="1:10" ht="15.75" customHeight="1" x14ac:dyDescent="0.35">
      <c r="A56" s="1"/>
      <c r="H56" s="19"/>
      <c r="I56" s="19"/>
      <c r="J56" s="20"/>
    </row>
    <row r="57" spans="1:10" ht="15.75" customHeight="1" x14ac:dyDescent="0.35">
      <c r="A57" s="1"/>
      <c r="H57" s="19"/>
      <c r="I57" s="19"/>
      <c r="J57" s="20"/>
    </row>
    <row r="58" spans="1:10" ht="15.75" customHeight="1" x14ac:dyDescent="0.35">
      <c r="A58" s="1"/>
      <c r="H58" s="19"/>
      <c r="I58" s="19"/>
      <c r="J58" s="20"/>
    </row>
    <row r="59" spans="1:10" ht="15.75" customHeight="1" x14ac:dyDescent="0.35">
      <c r="A59" s="1"/>
      <c r="H59" s="19"/>
      <c r="I59" s="19"/>
      <c r="J59" s="20"/>
    </row>
    <row r="60" spans="1:10" ht="15.75" customHeight="1" x14ac:dyDescent="0.35">
      <c r="A60" s="1"/>
      <c r="H60" s="19"/>
      <c r="I60" s="19"/>
      <c r="J60" s="20"/>
    </row>
    <row r="61" spans="1:10" ht="15.75" customHeight="1" x14ac:dyDescent="0.35">
      <c r="A61" s="1"/>
      <c r="H61" s="19"/>
      <c r="I61" s="19"/>
      <c r="J61" s="20"/>
    </row>
    <row r="62" spans="1:10" ht="15.75" customHeight="1" x14ac:dyDescent="0.35">
      <c r="A62" s="1"/>
      <c r="H62" s="19"/>
      <c r="I62" s="19"/>
      <c r="J62" s="20"/>
    </row>
    <row r="63" spans="1:10" ht="15.75" customHeight="1" x14ac:dyDescent="0.35">
      <c r="A63" s="1"/>
      <c r="H63" s="19"/>
      <c r="I63" s="19"/>
      <c r="J63" s="20"/>
    </row>
    <row r="64" spans="1:10" ht="15.75" customHeight="1" x14ac:dyDescent="0.35">
      <c r="A64" s="1"/>
      <c r="H64" s="19"/>
      <c r="I64" s="19"/>
      <c r="J64" s="20"/>
    </row>
    <row r="65" spans="1:10" ht="15.75" customHeight="1" x14ac:dyDescent="0.35">
      <c r="A65" s="1"/>
      <c r="H65" s="19"/>
      <c r="I65" s="19"/>
      <c r="J65" s="20"/>
    </row>
    <row r="66" spans="1:10" ht="15.75" customHeight="1" x14ac:dyDescent="0.35">
      <c r="A66" s="1"/>
      <c r="H66" s="19"/>
      <c r="I66" s="19"/>
      <c r="J66" s="20"/>
    </row>
    <row r="67" spans="1:10" ht="15.75" customHeight="1" x14ac:dyDescent="0.35">
      <c r="A67" s="1"/>
      <c r="H67" s="19"/>
      <c r="I67" s="19"/>
      <c r="J67" s="20"/>
    </row>
    <row r="68" spans="1:10" ht="15.75" customHeight="1" x14ac:dyDescent="0.35">
      <c r="A68" s="1"/>
      <c r="H68" s="19"/>
      <c r="I68" s="19"/>
      <c r="J68" s="20"/>
    </row>
    <row r="69" spans="1:10" ht="15.75" customHeight="1" x14ac:dyDescent="0.35">
      <c r="A69" s="1"/>
      <c r="H69" s="19"/>
      <c r="I69" s="19"/>
      <c r="J69" s="20"/>
    </row>
    <row r="70" spans="1:10" ht="15.75" customHeight="1" x14ac:dyDescent="0.35">
      <c r="A70" s="1"/>
      <c r="H70" s="19"/>
      <c r="I70" s="19"/>
      <c r="J70" s="20"/>
    </row>
    <row r="71" spans="1:10" ht="15.75" customHeight="1" x14ac:dyDescent="0.35">
      <c r="A71" s="1"/>
      <c r="H71" s="19"/>
      <c r="I71" s="19"/>
      <c r="J71" s="20"/>
    </row>
    <row r="72" spans="1:10" ht="15.75" customHeight="1" x14ac:dyDescent="0.35">
      <c r="A72" s="1"/>
      <c r="H72" s="19"/>
      <c r="I72" s="19"/>
      <c r="J72" s="20"/>
    </row>
    <row r="73" spans="1:10" ht="15.75" customHeight="1" x14ac:dyDescent="0.35">
      <c r="A73" s="1"/>
      <c r="H73" s="19"/>
      <c r="I73" s="19"/>
      <c r="J73" s="20"/>
    </row>
    <row r="74" spans="1:10" ht="15.75" customHeight="1" x14ac:dyDescent="0.35">
      <c r="A74" s="1"/>
      <c r="H74" s="19"/>
      <c r="I74" s="19"/>
      <c r="J74" s="20"/>
    </row>
    <row r="75" spans="1:10" ht="15.75" customHeight="1" x14ac:dyDescent="0.35">
      <c r="A75" s="1"/>
      <c r="H75" s="19"/>
      <c r="I75" s="19"/>
      <c r="J75" s="20"/>
    </row>
    <row r="76" spans="1:10" ht="15.75" customHeight="1" x14ac:dyDescent="0.35">
      <c r="A76" s="1"/>
      <c r="H76" s="19"/>
      <c r="I76" s="19"/>
      <c r="J76" s="20"/>
    </row>
    <row r="77" spans="1:10" ht="15.75" customHeight="1" x14ac:dyDescent="0.35">
      <c r="A77" s="1"/>
      <c r="H77" s="19"/>
      <c r="I77" s="19"/>
      <c r="J77" s="20"/>
    </row>
    <row r="78" spans="1:10" ht="15.75" customHeight="1" x14ac:dyDescent="0.35">
      <c r="A78" s="1"/>
      <c r="H78" s="19"/>
      <c r="I78" s="19"/>
      <c r="J78" s="20"/>
    </row>
    <row r="79" spans="1:10" ht="15.75" customHeight="1" x14ac:dyDescent="0.35">
      <c r="A79" s="1"/>
      <c r="H79" s="19"/>
      <c r="I79" s="19"/>
      <c r="J79" s="20"/>
    </row>
    <row r="80" spans="1:10" ht="15.75" customHeight="1" x14ac:dyDescent="0.35">
      <c r="A80" s="1"/>
      <c r="H80" s="19"/>
      <c r="I80" s="19"/>
      <c r="J80" s="20"/>
    </row>
    <row r="81" spans="1:10" ht="15.75" customHeight="1" x14ac:dyDescent="0.35">
      <c r="A81" s="1"/>
      <c r="H81" s="19"/>
      <c r="I81" s="19"/>
      <c r="J81" s="20"/>
    </row>
    <row r="82" spans="1:10" ht="15.75" customHeight="1" x14ac:dyDescent="0.35">
      <c r="A82" s="1"/>
      <c r="H82" s="19"/>
      <c r="I82" s="19"/>
      <c r="J82" s="20"/>
    </row>
    <row r="83" spans="1:10" ht="15.75" customHeight="1" x14ac:dyDescent="0.35">
      <c r="A83" s="1"/>
      <c r="H83" s="19"/>
      <c r="I83" s="19"/>
      <c r="J83" s="20"/>
    </row>
    <row r="84" spans="1:10" ht="15.75" customHeight="1" x14ac:dyDescent="0.35">
      <c r="A84" s="1"/>
      <c r="H84" s="19"/>
      <c r="I84" s="19"/>
      <c r="J84" s="20"/>
    </row>
    <row r="85" spans="1:10" ht="15.75" customHeight="1" x14ac:dyDescent="0.35">
      <c r="A85" s="1"/>
      <c r="H85" s="19"/>
      <c r="I85" s="19"/>
      <c r="J85" s="20"/>
    </row>
    <row r="86" spans="1:10" ht="15.75" customHeight="1" x14ac:dyDescent="0.35">
      <c r="A86" s="1"/>
      <c r="H86" s="19"/>
      <c r="I86" s="19"/>
      <c r="J86" s="20"/>
    </row>
    <row r="87" spans="1:10" ht="15.75" customHeight="1" x14ac:dyDescent="0.35">
      <c r="A87" s="1"/>
      <c r="H87" s="19"/>
      <c r="I87" s="19"/>
      <c r="J87" s="20"/>
    </row>
    <row r="88" spans="1:10" ht="15.75" customHeight="1" x14ac:dyDescent="0.35">
      <c r="A88" s="1"/>
      <c r="H88" s="19"/>
      <c r="I88" s="19"/>
      <c r="J88" s="20"/>
    </row>
    <row r="89" spans="1:10" ht="15.75" customHeight="1" x14ac:dyDescent="0.35">
      <c r="A89" s="1"/>
      <c r="H89" s="19"/>
      <c r="I89" s="19"/>
      <c r="J89" s="20"/>
    </row>
    <row r="90" spans="1:10" ht="15.75" customHeight="1" x14ac:dyDescent="0.35">
      <c r="A90" s="1"/>
      <c r="H90" s="19"/>
      <c r="I90" s="19"/>
      <c r="J90" s="20"/>
    </row>
    <row r="91" spans="1:10" ht="15.75" customHeight="1" x14ac:dyDescent="0.35">
      <c r="A91" s="1"/>
      <c r="H91" s="19"/>
      <c r="I91" s="19"/>
      <c r="J91" s="20"/>
    </row>
    <row r="92" spans="1:10" ht="15.75" customHeight="1" x14ac:dyDescent="0.35">
      <c r="A92" s="1"/>
      <c r="H92" s="19"/>
      <c r="I92" s="19"/>
      <c r="J92" s="20"/>
    </row>
    <row r="93" spans="1:10" ht="15.75" customHeight="1" x14ac:dyDescent="0.35">
      <c r="A93" s="1"/>
      <c r="H93" s="19"/>
      <c r="I93" s="19"/>
      <c r="J93" s="20"/>
    </row>
    <row r="94" spans="1:10" ht="15.75" customHeight="1" x14ac:dyDescent="0.35">
      <c r="A94" s="1"/>
      <c r="H94" s="19"/>
      <c r="I94" s="19"/>
      <c r="J94" s="20"/>
    </row>
    <row r="95" spans="1:10" ht="15.75" customHeight="1" x14ac:dyDescent="0.35">
      <c r="A95" s="1"/>
      <c r="H95" s="19"/>
      <c r="I95" s="19"/>
      <c r="J95" s="20"/>
    </row>
    <row r="96" spans="1:10" ht="15.75" customHeight="1" x14ac:dyDescent="0.35">
      <c r="A96" s="1"/>
      <c r="H96" s="19"/>
      <c r="I96" s="19"/>
      <c r="J96" s="20"/>
    </row>
    <row r="97" spans="1:10" ht="15.75" customHeight="1" x14ac:dyDescent="0.35">
      <c r="A97" s="1"/>
      <c r="H97" s="19"/>
      <c r="I97" s="19"/>
      <c r="J97" s="20"/>
    </row>
    <row r="98" spans="1:10" ht="15.75" customHeight="1" x14ac:dyDescent="0.35">
      <c r="A98" s="1"/>
      <c r="H98" s="19"/>
      <c r="I98" s="19"/>
      <c r="J98" s="20"/>
    </row>
    <row r="99" spans="1:10" ht="15.75" customHeight="1" x14ac:dyDescent="0.35">
      <c r="A99" s="1"/>
      <c r="H99" s="19"/>
      <c r="I99" s="19"/>
      <c r="J99" s="20"/>
    </row>
    <row r="100" spans="1:10" ht="15.75" customHeight="1" x14ac:dyDescent="0.35">
      <c r="A100" s="1"/>
      <c r="H100" s="19"/>
      <c r="I100" s="19"/>
      <c r="J100" s="20"/>
    </row>
    <row r="101" spans="1:10" ht="15.75" customHeight="1" x14ac:dyDescent="0.35">
      <c r="A101" s="1"/>
      <c r="H101" s="19"/>
      <c r="I101" s="19"/>
      <c r="J101" s="20"/>
    </row>
    <row r="102" spans="1:10" ht="15.75" customHeight="1" x14ac:dyDescent="0.35">
      <c r="A102" s="1"/>
      <c r="H102" s="19"/>
      <c r="I102" s="19"/>
      <c r="J102" s="20"/>
    </row>
    <row r="103" spans="1:10" ht="15.75" customHeight="1" x14ac:dyDescent="0.35">
      <c r="A103" s="1"/>
      <c r="H103" s="19"/>
      <c r="I103" s="19"/>
      <c r="J103" s="20"/>
    </row>
    <row r="104" spans="1:10" ht="15.75" customHeight="1" x14ac:dyDescent="0.35">
      <c r="A104" s="1"/>
      <c r="H104" s="19"/>
      <c r="I104" s="19"/>
      <c r="J104" s="20"/>
    </row>
    <row r="105" spans="1:10" ht="15.75" customHeight="1" x14ac:dyDescent="0.35">
      <c r="A105" s="1"/>
      <c r="H105" s="19"/>
      <c r="I105" s="19"/>
      <c r="J105" s="20"/>
    </row>
    <row r="106" spans="1:10" ht="15.75" customHeight="1" x14ac:dyDescent="0.35">
      <c r="A106" s="1"/>
      <c r="H106" s="19"/>
      <c r="I106" s="19"/>
      <c r="J106" s="20"/>
    </row>
    <row r="107" spans="1:10" ht="15.75" customHeight="1" x14ac:dyDescent="0.35">
      <c r="A107" s="1"/>
      <c r="H107" s="19"/>
      <c r="I107" s="19"/>
      <c r="J107" s="20"/>
    </row>
    <row r="108" spans="1:10" ht="15.75" customHeight="1" x14ac:dyDescent="0.35">
      <c r="A108" s="1"/>
      <c r="H108" s="19"/>
      <c r="I108" s="19"/>
      <c r="J108" s="20"/>
    </row>
    <row r="109" spans="1:10" ht="15.75" customHeight="1" x14ac:dyDescent="0.35">
      <c r="A109" s="1"/>
      <c r="H109" s="19"/>
      <c r="I109" s="19"/>
      <c r="J109" s="20"/>
    </row>
    <row r="110" spans="1:10" ht="15.75" customHeight="1" x14ac:dyDescent="0.35">
      <c r="A110" s="1"/>
      <c r="H110" s="19"/>
      <c r="I110" s="19"/>
      <c r="J110" s="20"/>
    </row>
    <row r="111" spans="1:10" ht="15.75" customHeight="1" x14ac:dyDescent="0.35">
      <c r="A111" s="1"/>
      <c r="H111" s="19"/>
      <c r="I111" s="19"/>
      <c r="J111" s="20"/>
    </row>
    <row r="112" spans="1:10" ht="15.75" customHeight="1" x14ac:dyDescent="0.35">
      <c r="A112" s="1"/>
      <c r="H112" s="19"/>
      <c r="I112" s="19"/>
      <c r="J112" s="20"/>
    </row>
    <row r="113" spans="1:10" ht="15.75" customHeight="1" x14ac:dyDescent="0.35">
      <c r="A113" s="1"/>
      <c r="H113" s="19"/>
      <c r="I113" s="19"/>
      <c r="J113" s="20"/>
    </row>
    <row r="114" spans="1:10" ht="15.75" customHeight="1" x14ac:dyDescent="0.35">
      <c r="A114" s="1"/>
      <c r="H114" s="19"/>
      <c r="I114" s="19"/>
      <c r="J114" s="20"/>
    </row>
    <row r="115" spans="1:10" ht="15.75" customHeight="1" x14ac:dyDescent="0.35">
      <c r="A115" s="1"/>
      <c r="H115" s="19"/>
      <c r="I115" s="19"/>
      <c r="J115" s="20"/>
    </row>
    <row r="116" spans="1:10" ht="15.75" customHeight="1" x14ac:dyDescent="0.35">
      <c r="A116" s="1"/>
      <c r="H116" s="19"/>
      <c r="I116" s="19"/>
      <c r="J116" s="20"/>
    </row>
    <row r="117" spans="1:10" ht="15.75" customHeight="1" x14ac:dyDescent="0.35">
      <c r="A117" s="1"/>
      <c r="H117" s="19"/>
      <c r="I117" s="19"/>
      <c r="J117" s="20"/>
    </row>
    <row r="118" spans="1:10" ht="15.75" customHeight="1" x14ac:dyDescent="0.35">
      <c r="A118" s="1"/>
      <c r="H118" s="19"/>
      <c r="I118" s="19"/>
      <c r="J118" s="20"/>
    </row>
    <row r="119" spans="1:10" ht="15.75" customHeight="1" x14ac:dyDescent="0.35">
      <c r="A119" s="1"/>
      <c r="H119" s="19"/>
      <c r="I119" s="19"/>
      <c r="J119" s="20"/>
    </row>
    <row r="120" spans="1:10" ht="15.75" customHeight="1" x14ac:dyDescent="0.35">
      <c r="A120" s="1"/>
      <c r="H120" s="19"/>
      <c r="I120" s="19"/>
      <c r="J120" s="20"/>
    </row>
    <row r="121" spans="1:10" ht="15.75" customHeight="1" x14ac:dyDescent="0.35">
      <c r="A121" s="1"/>
      <c r="H121" s="19"/>
      <c r="I121" s="19"/>
      <c r="J121" s="20"/>
    </row>
    <row r="122" spans="1:10" ht="15.75" customHeight="1" x14ac:dyDescent="0.35">
      <c r="A122" s="1"/>
      <c r="H122" s="19"/>
      <c r="I122" s="19"/>
      <c r="J122" s="20"/>
    </row>
    <row r="123" spans="1:10" ht="15.75" customHeight="1" x14ac:dyDescent="0.35">
      <c r="A123" s="1"/>
      <c r="H123" s="19"/>
      <c r="I123" s="19"/>
      <c r="J123" s="20"/>
    </row>
    <row r="124" spans="1:10" ht="15.75" customHeight="1" x14ac:dyDescent="0.35">
      <c r="A124" s="1"/>
      <c r="H124" s="19"/>
      <c r="I124" s="19"/>
      <c r="J124" s="20"/>
    </row>
    <row r="125" spans="1:10" ht="15.75" customHeight="1" x14ac:dyDescent="0.35">
      <c r="A125" s="1"/>
      <c r="H125" s="19"/>
      <c r="I125" s="19"/>
      <c r="J125" s="20"/>
    </row>
    <row r="126" spans="1:10" ht="15.75" customHeight="1" x14ac:dyDescent="0.35">
      <c r="A126" s="1"/>
      <c r="H126" s="19"/>
      <c r="I126" s="19"/>
      <c r="J126" s="20"/>
    </row>
    <row r="127" spans="1:10" ht="15.75" customHeight="1" x14ac:dyDescent="0.35">
      <c r="A127" s="1"/>
      <c r="H127" s="19"/>
      <c r="I127" s="19"/>
      <c r="J127" s="20"/>
    </row>
    <row r="128" spans="1:10" ht="15.75" customHeight="1" x14ac:dyDescent="0.35">
      <c r="A128" s="1"/>
      <c r="H128" s="19"/>
      <c r="I128" s="19"/>
      <c r="J128" s="20"/>
    </row>
    <row r="129" spans="1:10" ht="15.75" customHeight="1" x14ac:dyDescent="0.35">
      <c r="A129" s="1"/>
      <c r="H129" s="19"/>
      <c r="I129" s="19"/>
      <c r="J129" s="20"/>
    </row>
    <row r="130" spans="1:10" ht="15.75" customHeight="1" x14ac:dyDescent="0.35">
      <c r="A130" s="1"/>
      <c r="H130" s="19"/>
      <c r="I130" s="19"/>
      <c r="J130" s="20"/>
    </row>
    <row r="131" spans="1:10" ht="15.75" customHeight="1" x14ac:dyDescent="0.35">
      <c r="A131" s="1"/>
      <c r="H131" s="19"/>
      <c r="I131" s="19"/>
      <c r="J131" s="20"/>
    </row>
    <row r="132" spans="1:10" ht="15.75" customHeight="1" x14ac:dyDescent="0.35">
      <c r="A132" s="1"/>
      <c r="H132" s="19"/>
      <c r="I132" s="19"/>
      <c r="J132" s="20"/>
    </row>
    <row r="133" spans="1:10" ht="15.75" customHeight="1" x14ac:dyDescent="0.35">
      <c r="A133" s="1"/>
      <c r="H133" s="19"/>
      <c r="I133" s="19"/>
      <c r="J133" s="20"/>
    </row>
    <row r="134" spans="1:10" ht="15.75" customHeight="1" x14ac:dyDescent="0.35">
      <c r="A134" s="1"/>
      <c r="H134" s="19"/>
      <c r="I134" s="19"/>
      <c r="J134" s="20"/>
    </row>
    <row r="135" spans="1:10" ht="15.75" customHeight="1" x14ac:dyDescent="0.35">
      <c r="A135" s="1"/>
      <c r="H135" s="19"/>
      <c r="I135" s="19"/>
      <c r="J135" s="20"/>
    </row>
    <row r="136" spans="1:10" ht="15.75" customHeight="1" x14ac:dyDescent="0.35">
      <c r="A136" s="1"/>
      <c r="H136" s="19"/>
      <c r="I136" s="19"/>
      <c r="J136" s="20"/>
    </row>
    <row r="137" spans="1:10" ht="15.75" customHeight="1" x14ac:dyDescent="0.35">
      <c r="A137" s="1"/>
      <c r="H137" s="19"/>
      <c r="I137" s="19"/>
      <c r="J137" s="20"/>
    </row>
    <row r="138" spans="1:10" ht="15.75" customHeight="1" x14ac:dyDescent="0.35">
      <c r="A138" s="1"/>
      <c r="H138" s="19"/>
      <c r="I138" s="19"/>
      <c r="J138" s="20"/>
    </row>
    <row r="139" spans="1:10" ht="15.75" customHeight="1" x14ac:dyDescent="0.35">
      <c r="A139" s="1"/>
      <c r="H139" s="19"/>
      <c r="I139" s="19"/>
      <c r="J139" s="20"/>
    </row>
    <row r="140" spans="1:10" ht="15.75" customHeight="1" x14ac:dyDescent="0.35">
      <c r="A140" s="1"/>
      <c r="H140" s="19"/>
      <c r="I140" s="19"/>
      <c r="J140" s="20"/>
    </row>
    <row r="141" spans="1:10" ht="15.75" customHeight="1" x14ac:dyDescent="0.35">
      <c r="A141" s="1"/>
      <c r="H141" s="19"/>
      <c r="I141" s="19"/>
      <c r="J141" s="20"/>
    </row>
    <row r="142" spans="1:10" ht="15.75" customHeight="1" x14ac:dyDescent="0.35">
      <c r="A142" s="1"/>
      <c r="H142" s="19"/>
      <c r="I142" s="19"/>
      <c r="J142" s="20"/>
    </row>
    <row r="143" spans="1:10" ht="15.75" customHeight="1" x14ac:dyDescent="0.35">
      <c r="A143" s="1"/>
      <c r="H143" s="19"/>
      <c r="I143" s="19"/>
      <c r="J143" s="20"/>
    </row>
    <row r="144" spans="1:10" ht="15.75" customHeight="1" x14ac:dyDescent="0.35">
      <c r="A144" s="1"/>
      <c r="H144" s="19"/>
      <c r="I144" s="19"/>
      <c r="J144" s="20"/>
    </row>
    <row r="145" spans="1:10" ht="15.75" customHeight="1" x14ac:dyDescent="0.35">
      <c r="A145" s="1"/>
      <c r="H145" s="19"/>
      <c r="I145" s="19"/>
      <c r="J145" s="20"/>
    </row>
    <row r="146" spans="1:10" ht="15.75" customHeight="1" x14ac:dyDescent="0.35">
      <c r="A146" s="1"/>
      <c r="H146" s="19"/>
      <c r="I146" s="19"/>
      <c r="J146" s="20"/>
    </row>
    <row r="147" spans="1:10" ht="15.75" customHeight="1" x14ac:dyDescent="0.35">
      <c r="A147" s="1"/>
      <c r="H147" s="19"/>
      <c r="I147" s="19"/>
      <c r="J147" s="20"/>
    </row>
    <row r="148" spans="1:10" ht="15.75" customHeight="1" x14ac:dyDescent="0.35">
      <c r="A148" s="1"/>
      <c r="H148" s="19"/>
      <c r="I148" s="19"/>
      <c r="J148" s="20"/>
    </row>
    <row r="149" spans="1:10" ht="15.75" customHeight="1" x14ac:dyDescent="0.35">
      <c r="A149" s="1"/>
      <c r="H149" s="19"/>
      <c r="I149" s="19"/>
      <c r="J149" s="20"/>
    </row>
    <row r="150" spans="1:10" ht="15.75" customHeight="1" x14ac:dyDescent="0.35">
      <c r="A150" s="1"/>
      <c r="H150" s="19"/>
      <c r="I150" s="19"/>
      <c r="J150" s="20"/>
    </row>
    <row r="151" spans="1:10" ht="15.75" customHeight="1" x14ac:dyDescent="0.35">
      <c r="A151" s="1"/>
      <c r="H151" s="19"/>
      <c r="I151" s="19"/>
      <c r="J151" s="20"/>
    </row>
    <row r="152" spans="1:10" ht="15.75" customHeight="1" x14ac:dyDescent="0.35">
      <c r="A152" s="1"/>
      <c r="H152" s="19"/>
      <c r="I152" s="19"/>
      <c r="J152" s="20"/>
    </row>
    <row r="153" spans="1:10" ht="15.75" customHeight="1" x14ac:dyDescent="0.35">
      <c r="A153" s="1"/>
      <c r="H153" s="19"/>
      <c r="I153" s="19"/>
      <c r="J153" s="20"/>
    </row>
    <row r="154" spans="1:10" ht="15.75" customHeight="1" x14ac:dyDescent="0.35">
      <c r="A154" s="1"/>
      <c r="H154" s="19"/>
      <c r="I154" s="19"/>
      <c r="J154" s="20"/>
    </row>
    <row r="155" spans="1:10" ht="15.75" customHeight="1" x14ac:dyDescent="0.35">
      <c r="A155" s="1"/>
      <c r="H155" s="19"/>
      <c r="I155" s="19"/>
      <c r="J155" s="20"/>
    </row>
    <row r="156" spans="1:10" ht="15.75" customHeight="1" x14ac:dyDescent="0.35">
      <c r="A156" s="1"/>
      <c r="H156" s="19"/>
      <c r="I156" s="19"/>
      <c r="J156" s="20"/>
    </row>
    <row r="157" spans="1:10" ht="15.75" customHeight="1" x14ac:dyDescent="0.35">
      <c r="A157" s="1"/>
      <c r="H157" s="19"/>
      <c r="I157" s="19"/>
      <c r="J157" s="20"/>
    </row>
    <row r="158" spans="1:10" ht="15.75" customHeight="1" x14ac:dyDescent="0.35">
      <c r="A158" s="1"/>
      <c r="H158" s="19"/>
      <c r="I158" s="19"/>
      <c r="J158" s="20"/>
    </row>
    <row r="159" spans="1:10" ht="15.75" customHeight="1" x14ac:dyDescent="0.35">
      <c r="A159" s="1"/>
      <c r="H159" s="19"/>
      <c r="I159" s="19"/>
      <c r="J159" s="20"/>
    </row>
    <row r="160" spans="1:10" ht="15.75" customHeight="1" x14ac:dyDescent="0.35">
      <c r="A160" s="1"/>
      <c r="H160" s="19"/>
      <c r="I160" s="19"/>
      <c r="J160" s="20"/>
    </row>
    <row r="161" spans="1:10" ht="15.75" customHeight="1" x14ac:dyDescent="0.35">
      <c r="A161" s="1"/>
      <c r="H161" s="19"/>
      <c r="I161" s="19"/>
      <c r="J161" s="20"/>
    </row>
    <row r="162" spans="1:10" ht="15.75" customHeight="1" x14ac:dyDescent="0.35">
      <c r="A162" s="1"/>
      <c r="H162" s="19"/>
      <c r="I162" s="19"/>
      <c r="J162" s="20"/>
    </row>
    <row r="163" spans="1:10" ht="15.75" customHeight="1" x14ac:dyDescent="0.35">
      <c r="A163" s="1"/>
      <c r="H163" s="19"/>
      <c r="I163" s="19"/>
      <c r="J163" s="20"/>
    </row>
    <row r="164" spans="1:10" ht="15.75" customHeight="1" x14ac:dyDescent="0.35">
      <c r="A164" s="1"/>
      <c r="H164" s="19"/>
      <c r="I164" s="19"/>
      <c r="J164" s="20"/>
    </row>
    <row r="165" spans="1:10" ht="15.75" customHeight="1" x14ac:dyDescent="0.35">
      <c r="A165" s="1"/>
      <c r="H165" s="19"/>
      <c r="I165" s="19"/>
      <c r="J165" s="20"/>
    </row>
    <row r="166" spans="1:10" ht="15.75" customHeight="1" x14ac:dyDescent="0.35">
      <c r="A166" s="1"/>
      <c r="H166" s="19"/>
      <c r="I166" s="19"/>
      <c r="J166" s="20"/>
    </row>
    <row r="167" spans="1:10" ht="15.75" customHeight="1" x14ac:dyDescent="0.35">
      <c r="A167" s="1"/>
      <c r="H167" s="19"/>
      <c r="I167" s="19"/>
      <c r="J167" s="20"/>
    </row>
    <row r="168" spans="1:10" ht="15.75" customHeight="1" x14ac:dyDescent="0.35">
      <c r="A168" s="1"/>
      <c r="H168" s="19"/>
      <c r="I168" s="19"/>
      <c r="J168" s="20"/>
    </row>
    <row r="169" spans="1:10" ht="15.75" customHeight="1" x14ac:dyDescent="0.35">
      <c r="A169" s="1"/>
      <c r="H169" s="19"/>
      <c r="I169" s="19"/>
      <c r="J169" s="20"/>
    </row>
    <row r="170" spans="1:10" ht="15.75" customHeight="1" x14ac:dyDescent="0.35">
      <c r="A170" s="1"/>
      <c r="H170" s="19"/>
      <c r="I170" s="19"/>
      <c r="J170" s="20"/>
    </row>
    <row r="171" spans="1:10" ht="15.75" customHeight="1" x14ac:dyDescent="0.35">
      <c r="A171" s="1"/>
      <c r="H171" s="19"/>
      <c r="I171" s="19"/>
      <c r="J171" s="20"/>
    </row>
    <row r="172" spans="1:10" ht="15.75" customHeight="1" x14ac:dyDescent="0.35">
      <c r="A172" s="1"/>
      <c r="H172" s="19"/>
      <c r="I172" s="19"/>
      <c r="J172" s="20"/>
    </row>
    <row r="173" spans="1:10" ht="15.75" customHeight="1" x14ac:dyDescent="0.35">
      <c r="A173" s="1"/>
      <c r="H173" s="19"/>
      <c r="I173" s="19"/>
      <c r="J173" s="20"/>
    </row>
    <row r="174" spans="1:10" ht="15.75" customHeight="1" x14ac:dyDescent="0.35">
      <c r="A174" s="1"/>
      <c r="H174" s="19"/>
      <c r="I174" s="19"/>
      <c r="J174" s="20"/>
    </row>
    <row r="175" spans="1:10" ht="15.75" customHeight="1" x14ac:dyDescent="0.35">
      <c r="A175" s="1"/>
      <c r="H175" s="19"/>
      <c r="I175" s="19"/>
      <c r="J175" s="20"/>
    </row>
    <row r="176" spans="1:10" ht="15.75" customHeight="1" x14ac:dyDescent="0.35">
      <c r="A176" s="1"/>
      <c r="H176" s="19"/>
      <c r="I176" s="19"/>
      <c r="J176" s="20"/>
    </row>
    <row r="177" spans="1:10" ht="15.75" customHeight="1" x14ac:dyDescent="0.35">
      <c r="A177" s="1"/>
      <c r="H177" s="19"/>
      <c r="I177" s="19"/>
      <c r="J177" s="20"/>
    </row>
    <row r="178" spans="1:10" ht="15.75" customHeight="1" x14ac:dyDescent="0.35">
      <c r="A178" s="1"/>
      <c r="H178" s="19"/>
      <c r="I178" s="19"/>
      <c r="J178" s="20"/>
    </row>
    <row r="179" spans="1:10" ht="15.75" customHeight="1" x14ac:dyDescent="0.35">
      <c r="A179" s="1"/>
      <c r="H179" s="19"/>
      <c r="I179" s="19"/>
      <c r="J179" s="20"/>
    </row>
    <row r="180" spans="1:10" ht="15.75" customHeight="1" x14ac:dyDescent="0.35">
      <c r="A180" s="1"/>
      <c r="H180" s="19"/>
      <c r="I180" s="19"/>
      <c r="J180" s="20"/>
    </row>
    <row r="181" spans="1:10" ht="15.75" customHeight="1" x14ac:dyDescent="0.35">
      <c r="A181" s="1"/>
      <c r="H181" s="19"/>
      <c r="I181" s="19"/>
      <c r="J181" s="20"/>
    </row>
    <row r="182" spans="1:10" ht="15.75" customHeight="1" x14ac:dyDescent="0.35">
      <c r="A182" s="1"/>
      <c r="H182" s="19"/>
      <c r="I182" s="19"/>
      <c r="J182" s="20"/>
    </row>
    <row r="183" spans="1:10" ht="15.75" customHeight="1" x14ac:dyDescent="0.35">
      <c r="A183" s="1"/>
      <c r="H183" s="19"/>
      <c r="I183" s="19"/>
      <c r="J183" s="20"/>
    </row>
    <row r="184" spans="1:10" ht="15.75" customHeight="1" x14ac:dyDescent="0.35">
      <c r="A184" s="1"/>
      <c r="H184" s="19"/>
      <c r="I184" s="19"/>
      <c r="J184" s="20"/>
    </row>
    <row r="185" spans="1:10" ht="15.75" customHeight="1" x14ac:dyDescent="0.35">
      <c r="A185" s="1"/>
      <c r="H185" s="19"/>
      <c r="I185" s="19"/>
      <c r="J185" s="20"/>
    </row>
    <row r="186" spans="1:10" ht="15.75" customHeight="1" x14ac:dyDescent="0.35">
      <c r="A186" s="1"/>
      <c r="H186" s="19"/>
      <c r="I186" s="19"/>
      <c r="J186" s="20"/>
    </row>
    <row r="187" spans="1:10" ht="15.75" customHeight="1" x14ac:dyDescent="0.35">
      <c r="A187" s="1"/>
      <c r="H187" s="19"/>
      <c r="I187" s="19"/>
      <c r="J187" s="20"/>
    </row>
    <row r="188" spans="1:10" ht="15.75" customHeight="1" x14ac:dyDescent="0.35">
      <c r="A188" s="1"/>
      <c r="H188" s="19"/>
      <c r="I188" s="19"/>
      <c r="J188" s="20"/>
    </row>
    <row r="189" spans="1:10" ht="15.75" customHeight="1" x14ac:dyDescent="0.35">
      <c r="A189" s="1"/>
      <c r="H189" s="19"/>
      <c r="I189" s="19"/>
      <c r="J189" s="20"/>
    </row>
    <row r="190" spans="1:10" ht="15.75" customHeight="1" x14ac:dyDescent="0.35">
      <c r="A190" s="1"/>
      <c r="H190" s="19"/>
      <c r="I190" s="19"/>
      <c r="J190" s="20"/>
    </row>
    <row r="191" spans="1:10" ht="15.75" customHeight="1" x14ac:dyDescent="0.35">
      <c r="A191" s="1"/>
      <c r="H191" s="19"/>
      <c r="I191" s="19"/>
      <c r="J191" s="20"/>
    </row>
    <row r="192" spans="1:10" ht="15.75" customHeight="1" x14ac:dyDescent="0.35">
      <c r="A192" s="1"/>
      <c r="H192" s="19"/>
      <c r="I192" s="19"/>
      <c r="J192" s="20"/>
    </row>
    <row r="193" spans="1:10" ht="15.75" customHeight="1" x14ac:dyDescent="0.35">
      <c r="A193" s="1"/>
      <c r="H193" s="19"/>
      <c r="I193" s="19"/>
      <c r="J193" s="20"/>
    </row>
    <row r="194" spans="1:10" ht="15.75" customHeight="1" x14ac:dyDescent="0.35">
      <c r="A194" s="1"/>
      <c r="H194" s="19"/>
      <c r="I194" s="19"/>
      <c r="J194" s="20"/>
    </row>
    <row r="195" spans="1:10" ht="15.75" customHeight="1" x14ac:dyDescent="0.35">
      <c r="A195" s="1"/>
      <c r="H195" s="19"/>
      <c r="I195" s="19"/>
      <c r="J195" s="20"/>
    </row>
    <row r="196" spans="1:10" ht="15.75" customHeight="1" x14ac:dyDescent="0.35">
      <c r="A196" s="1"/>
      <c r="H196" s="19"/>
      <c r="I196" s="19"/>
      <c r="J196" s="20"/>
    </row>
    <row r="197" spans="1:10" ht="15.75" customHeight="1" x14ac:dyDescent="0.35">
      <c r="A197" s="1"/>
      <c r="H197" s="19"/>
      <c r="I197" s="19"/>
      <c r="J197" s="20"/>
    </row>
    <row r="198" spans="1:10" ht="15.75" customHeight="1" x14ac:dyDescent="0.35">
      <c r="A198" s="1"/>
      <c r="H198" s="19"/>
      <c r="I198" s="19"/>
      <c r="J198" s="20"/>
    </row>
    <row r="199" spans="1:10" ht="15.75" customHeight="1" x14ac:dyDescent="0.35">
      <c r="A199" s="1"/>
      <c r="H199" s="19"/>
      <c r="I199" s="19"/>
      <c r="J199" s="20"/>
    </row>
    <row r="200" spans="1:10" ht="15.75" customHeight="1" x14ac:dyDescent="0.35">
      <c r="A200" s="1"/>
      <c r="H200" s="19"/>
      <c r="I200" s="19"/>
      <c r="J200" s="20"/>
    </row>
    <row r="201" spans="1:10" ht="15.75" customHeight="1" x14ac:dyDescent="0.35">
      <c r="A201" s="1"/>
      <c r="H201" s="19"/>
      <c r="I201" s="19"/>
      <c r="J201" s="20"/>
    </row>
    <row r="202" spans="1:10" ht="15.75" customHeight="1" x14ac:dyDescent="0.35">
      <c r="A202" s="1"/>
      <c r="H202" s="19"/>
      <c r="I202" s="19"/>
      <c r="J202" s="20"/>
    </row>
    <row r="203" spans="1:10" ht="15.75" customHeight="1" x14ac:dyDescent="0.35">
      <c r="A203" s="1"/>
      <c r="H203" s="19"/>
      <c r="I203" s="19"/>
      <c r="J203" s="20"/>
    </row>
    <row r="204" spans="1:10" ht="15.75" customHeight="1" x14ac:dyDescent="0.35">
      <c r="A204" s="1"/>
      <c r="H204" s="19"/>
      <c r="I204" s="19"/>
      <c r="J204" s="20"/>
    </row>
    <row r="205" spans="1:10" ht="15.75" customHeight="1" x14ac:dyDescent="0.35">
      <c r="A205" s="1"/>
      <c r="H205" s="19"/>
      <c r="I205" s="19"/>
      <c r="J205" s="20"/>
    </row>
    <row r="206" spans="1:10" ht="15.75" customHeight="1" x14ac:dyDescent="0.35">
      <c r="A206" s="1"/>
      <c r="H206" s="19"/>
      <c r="I206" s="19"/>
      <c r="J206" s="20"/>
    </row>
    <row r="207" spans="1:10" ht="15.75" customHeight="1" x14ac:dyDescent="0.35">
      <c r="A207" s="1"/>
      <c r="H207" s="19"/>
      <c r="I207" s="19"/>
      <c r="J207" s="20"/>
    </row>
    <row r="208" spans="1:10" ht="15.75" customHeight="1" x14ac:dyDescent="0.35">
      <c r="A208" s="1"/>
      <c r="H208" s="19"/>
      <c r="I208" s="19"/>
      <c r="J208" s="20"/>
    </row>
    <row r="209" spans="1:10" ht="15.75" customHeight="1" x14ac:dyDescent="0.35">
      <c r="A209" s="1"/>
      <c r="H209" s="19"/>
      <c r="I209" s="19"/>
      <c r="J209" s="20"/>
    </row>
    <row r="210" spans="1:10" ht="15.75" customHeight="1" x14ac:dyDescent="0.35">
      <c r="A210" s="1"/>
      <c r="H210" s="19"/>
      <c r="I210" s="19"/>
      <c r="J210" s="20"/>
    </row>
    <row r="211" spans="1:10" ht="15.75" customHeight="1" x14ac:dyDescent="0.35">
      <c r="A211" s="1"/>
      <c r="H211" s="19"/>
      <c r="I211" s="19"/>
      <c r="J211" s="20"/>
    </row>
    <row r="212" spans="1:10" ht="15.75" customHeight="1" x14ac:dyDescent="0.35">
      <c r="A212" s="1"/>
      <c r="H212" s="19"/>
      <c r="I212" s="19"/>
      <c r="J212" s="20"/>
    </row>
    <row r="213" spans="1:10" ht="15.75" customHeight="1" x14ac:dyDescent="0.35">
      <c r="A213" s="1"/>
      <c r="H213" s="19"/>
      <c r="I213" s="19"/>
      <c r="J213" s="20"/>
    </row>
    <row r="214" spans="1:10" ht="15.75" customHeight="1" x14ac:dyDescent="0.35">
      <c r="A214" s="1"/>
      <c r="H214" s="19"/>
      <c r="I214" s="19"/>
      <c r="J214" s="20"/>
    </row>
    <row r="215" spans="1:10" ht="15.75" customHeight="1" x14ac:dyDescent="0.35">
      <c r="A215" s="1"/>
      <c r="H215" s="19"/>
      <c r="I215" s="19"/>
      <c r="J215" s="20"/>
    </row>
    <row r="216" spans="1:10" ht="15.75" customHeight="1" x14ac:dyDescent="0.35">
      <c r="A216" s="1"/>
      <c r="H216" s="19"/>
      <c r="I216" s="19"/>
      <c r="J216" s="20"/>
    </row>
    <row r="217" spans="1:10" ht="15.75" customHeight="1" x14ac:dyDescent="0.35">
      <c r="A217" s="1"/>
      <c r="H217" s="19"/>
      <c r="I217" s="19"/>
      <c r="J217" s="20"/>
    </row>
    <row r="218" spans="1:10" ht="15.75" customHeight="1" x14ac:dyDescent="0.35">
      <c r="A218" s="1"/>
      <c r="H218" s="19"/>
      <c r="I218" s="19"/>
      <c r="J218" s="20"/>
    </row>
    <row r="219" spans="1:10" ht="15.75" customHeight="1" x14ac:dyDescent="0.35">
      <c r="A219" s="1"/>
      <c r="H219" s="19"/>
      <c r="I219" s="19"/>
      <c r="J219" s="20"/>
    </row>
    <row r="220" spans="1:10" ht="15.75" customHeight="1" x14ac:dyDescent="0.35">
      <c r="A220" s="1"/>
      <c r="H220" s="19"/>
      <c r="I220" s="19"/>
      <c r="J220" s="20"/>
    </row>
    <row r="221" spans="1:10" ht="15.75" customHeight="1" x14ac:dyDescent="0.35">
      <c r="A221" s="1"/>
      <c r="H221" s="19"/>
      <c r="I221" s="19"/>
      <c r="J221" s="20"/>
    </row>
    <row r="222" spans="1:10" ht="15.75" customHeight="1" x14ac:dyDescent="0.35">
      <c r="A222" s="1"/>
      <c r="H222" s="19"/>
      <c r="I222" s="19"/>
      <c r="J222" s="20"/>
    </row>
    <row r="223" spans="1:10" ht="15.75" customHeight="1" x14ac:dyDescent="0.35">
      <c r="A223" s="1"/>
      <c r="H223" s="19"/>
      <c r="I223" s="19"/>
      <c r="J223" s="20"/>
    </row>
    <row r="224" spans="1:10" ht="15.75" customHeight="1" x14ac:dyDescent="0.35">
      <c r="A224" s="1"/>
      <c r="H224" s="19"/>
      <c r="I224" s="19"/>
      <c r="J224" s="20"/>
    </row>
    <row r="225" spans="1:10" ht="15.75" customHeight="1" x14ac:dyDescent="0.35">
      <c r="A225" s="1"/>
      <c r="H225" s="19"/>
      <c r="I225" s="19"/>
      <c r="J225" s="20"/>
    </row>
    <row r="226" spans="1:10" ht="15.75" customHeight="1" x14ac:dyDescent="0.35">
      <c r="A226" s="1"/>
      <c r="H226" s="19"/>
      <c r="I226" s="19"/>
      <c r="J226" s="20"/>
    </row>
    <row r="227" spans="1:10" ht="15.75" customHeight="1" x14ac:dyDescent="0.35">
      <c r="A227" s="1"/>
      <c r="H227" s="19"/>
      <c r="I227" s="19"/>
      <c r="J227" s="20"/>
    </row>
    <row r="228" spans="1:10" ht="15.75" customHeight="1" x14ac:dyDescent="0.35">
      <c r="A228" s="1"/>
      <c r="H228" s="19"/>
      <c r="I228" s="19"/>
      <c r="J228" s="20"/>
    </row>
    <row r="229" spans="1:10" ht="15.75" customHeight="1" x14ac:dyDescent="0.35">
      <c r="A229" s="1"/>
      <c r="H229" s="19"/>
      <c r="I229" s="19"/>
      <c r="J229" s="20"/>
    </row>
    <row r="230" spans="1:10" ht="15.75" customHeight="1" x14ac:dyDescent="0.35">
      <c r="A230" s="1"/>
      <c r="H230" s="19"/>
      <c r="I230" s="19"/>
      <c r="J230" s="20"/>
    </row>
    <row r="231" spans="1:10" ht="15.75" customHeight="1" x14ac:dyDescent="0.35">
      <c r="A231" s="1"/>
      <c r="H231" s="19"/>
      <c r="I231" s="19"/>
      <c r="J231" s="20"/>
    </row>
  </sheetData>
  <mergeCells count="3">
    <mergeCell ref="B1:M1"/>
    <mergeCell ref="B2:M2"/>
    <mergeCell ref="B3:M3"/>
  </mergeCells>
  <dataValidations count="2">
    <dataValidation type="list" allowBlank="1" showErrorMessage="1" sqref="E7:E16" xr:uid="{00000000-0002-0000-1200-000000000000}">
      <formula1>"Barang,Jasa Konsultansi,Jasa Lain,Pekerjaan Konstruksi"</formula1>
    </dataValidation>
    <dataValidation type="list" allowBlank="1" showErrorMessage="1" sqref="F7:F16" xr:uid="{00000000-0002-0000-1200-000001000000}">
      <formula1>"Pengadaan/Transaksi Langsung,Tender/Seleksi Umum,Tender/Seleksi Terbatas,Penunjukan Langsung,Penetapan Langsung"</formula1>
    </dataValidation>
  </dataValidations>
  <pageMargins left="0.70866141732283472" right="0.70866141732283472" top="0.74803149606299213" bottom="0.74803149606299213" header="0" footer="0"/>
  <pageSetup paperSize="9"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48EC-3B37-4E99-BE1D-E691CAE5A492}">
  <sheetPr>
    <tabColor rgb="FFFFFF00"/>
    <pageSetUpPr fitToPage="1"/>
  </sheetPr>
  <dimension ref="A1:Q244"/>
  <sheetViews>
    <sheetView topLeftCell="A9" workbookViewId="0">
      <selection activeCell="B12" sqref="B12"/>
    </sheetView>
  </sheetViews>
  <sheetFormatPr defaultColWidth="14.453125" defaultRowHeight="15" customHeight="1" x14ac:dyDescent="0.35"/>
  <cols>
    <col min="1" max="1" width="8.81640625" customWidth="1"/>
    <col min="2" max="2" width="20.7265625" customWidth="1"/>
    <col min="3" max="3" width="60.26953125" style="395" customWidth="1"/>
    <col min="4" max="4" width="22.54296875" customWidth="1"/>
    <col min="5" max="5" width="18" customWidth="1"/>
    <col min="6" max="6" width="30.81640625" customWidth="1"/>
    <col min="7" max="7" width="21" customWidth="1"/>
    <col min="8" max="9" width="17" hidden="1" customWidth="1"/>
    <col min="10" max="10" width="15.7265625" hidden="1" customWidth="1"/>
    <col min="11" max="13" width="17" customWidth="1"/>
    <col min="14" max="14" width="26.54296875" customWidth="1"/>
  </cols>
  <sheetData>
    <row r="1" spans="1:17" ht="14.5" x14ac:dyDescent="0.35">
      <c r="A1" s="1"/>
      <c r="B1" s="740" t="s">
        <v>883</v>
      </c>
      <c r="C1" s="741"/>
      <c r="D1" s="741"/>
      <c r="E1" s="741"/>
      <c r="F1" s="741"/>
      <c r="G1" s="741"/>
      <c r="H1" s="741"/>
      <c r="I1" s="741"/>
      <c r="J1" s="741"/>
      <c r="K1" s="741"/>
      <c r="L1" s="741"/>
      <c r="M1" s="741"/>
    </row>
    <row r="2" spans="1:17" ht="14.5" x14ac:dyDescent="0.35">
      <c r="A2" s="1"/>
      <c r="B2" s="742" t="s">
        <v>2</v>
      </c>
      <c r="C2" s="741"/>
      <c r="D2" s="741"/>
      <c r="E2" s="741"/>
      <c r="F2" s="741"/>
      <c r="G2" s="741"/>
      <c r="H2" s="741"/>
      <c r="I2" s="741"/>
      <c r="J2" s="741"/>
      <c r="K2" s="741"/>
      <c r="L2" s="741"/>
      <c r="M2" s="741"/>
    </row>
    <row r="3" spans="1:17" ht="14.5" x14ac:dyDescent="0.35">
      <c r="A3" s="1"/>
      <c r="B3" s="743" t="str">
        <f>'PMO Kayu Agung'!B3:M3</f>
        <v>TAHUN 2023</v>
      </c>
      <c r="C3" s="741"/>
      <c r="D3" s="741"/>
      <c r="E3" s="741"/>
      <c r="F3" s="741"/>
      <c r="G3" s="741"/>
      <c r="H3" s="741"/>
      <c r="I3" s="741"/>
      <c r="J3" s="741"/>
      <c r="K3" s="741"/>
      <c r="L3" s="741"/>
      <c r="M3" s="741"/>
    </row>
    <row r="4" spans="1:17" ht="14.5" x14ac:dyDescent="0.35">
      <c r="A4" s="1"/>
      <c r="B4" s="4"/>
      <c r="C4" s="3"/>
      <c r="D4" s="4"/>
      <c r="E4" s="4"/>
      <c r="F4" s="4"/>
      <c r="G4" s="4"/>
      <c r="H4" s="4"/>
      <c r="I4" s="4"/>
      <c r="J4" s="4"/>
      <c r="K4" s="4"/>
      <c r="L4" s="4"/>
      <c r="M4" s="4"/>
    </row>
    <row r="5" spans="1:17" ht="14.5" x14ac:dyDescent="0.35">
      <c r="A5" s="5" t="s">
        <v>4</v>
      </c>
      <c r="B5" s="6"/>
      <c r="C5" s="196" t="s">
        <v>4</v>
      </c>
      <c r="D5" s="5" t="s">
        <v>4</v>
      </c>
      <c r="E5" s="5" t="s">
        <v>4</v>
      </c>
      <c r="F5" s="5" t="s">
        <v>4</v>
      </c>
      <c r="G5" s="5" t="s">
        <v>4</v>
      </c>
      <c r="H5" s="5" t="s">
        <v>4</v>
      </c>
      <c r="I5" s="5" t="s">
        <v>4</v>
      </c>
      <c r="J5" s="7" t="s">
        <v>5</v>
      </c>
      <c r="K5" s="5" t="s">
        <v>4</v>
      </c>
      <c r="L5" s="5" t="s">
        <v>4</v>
      </c>
      <c r="M5" s="5" t="s">
        <v>4</v>
      </c>
      <c r="N5" s="8" t="s">
        <v>4</v>
      </c>
      <c r="O5" s="67" t="s">
        <v>5</v>
      </c>
      <c r="P5" s="45" t="s">
        <v>4</v>
      </c>
      <c r="Q5" s="67" t="s">
        <v>5</v>
      </c>
    </row>
    <row r="6" spans="1:17" ht="39.75" customHeight="1" x14ac:dyDescent="0.35">
      <c r="A6" s="9" t="s">
        <v>6</v>
      </c>
      <c r="B6" s="9" t="s">
        <v>91</v>
      </c>
      <c r="C6" s="11" t="s">
        <v>8</v>
      </c>
      <c r="D6" s="9" t="s">
        <v>9</v>
      </c>
      <c r="E6" s="9" t="s">
        <v>10</v>
      </c>
      <c r="F6" s="9" t="s">
        <v>11</v>
      </c>
      <c r="G6" s="9" t="s">
        <v>12</v>
      </c>
      <c r="H6" s="10" t="s">
        <v>13</v>
      </c>
      <c r="I6" s="10" t="s">
        <v>14</v>
      </c>
      <c r="J6" s="11" t="s">
        <v>15</v>
      </c>
      <c r="K6" s="11" t="s">
        <v>16</v>
      </c>
      <c r="L6" s="11" t="s">
        <v>17</v>
      </c>
      <c r="M6" s="9" t="s">
        <v>18</v>
      </c>
      <c r="N6" s="11" t="s">
        <v>19</v>
      </c>
      <c r="O6" s="9" t="s">
        <v>92</v>
      </c>
      <c r="P6" s="11" t="s">
        <v>93</v>
      </c>
      <c r="Q6" s="9" t="s">
        <v>94</v>
      </c>
    </row>
    <row r="7" spans="1:17" ht="14.5" x14ac:dyDescent="0.35">
      <c r="A7" s="12">
        <v>1</v>
      </c>
      <c r="B7" s="241"/>
      <c r="C7" s="671" t="s">
        <v>896</v>
      </c>
      <c r="D7" s="241" t="s">
        <v>897</v>
      </c>
      <c r="E7" s="40" t="s">
        <v>23</v>
      </c>
      <c r="F7" s="40" t="s">
        <v>101</v>
      </c>
      <c r="G7" s="322">
        <v>479063737</v>
      </c>
      <c r="H7" s="240"/>
      <c r="I7" s="240"/>
      <c r="J7" s="56">
        <f t="shared" ref="J7:J8" si="0">I7-H7</f>
        <v>0</v>
      </c>
      <c r="K7" s="70">
        <v>44958</v>
      </c>
      <c r="L7" s="240"/>
      <c r="M7" s="241" t="s">
        <v>98</v>
      </c>
      <c r="N7" s="18"/>
      <c r="O7" s="13"/>
      <c r="P7" s="13"/>
      <c r="Q7" s="13"/>
    </row>
    <row r="8" spans="1:17" ht="29" x14ac:dyDescent="0.35">
      <c r="A8" s="12">
        <v>2</v>
      </c>
      <c r="B8" s="241"/>
      <c r="C8" s="57" t="s">
        <v>898</v>
      </c>
      <c r="D8" s="241" t="s">
        <v>49</v>
      </c>
      <c r="E8" s="40" t="s">
        <v>23</v>
      </c>
      <c r="F8" s="40" t="s">
        <v>101</v>
      </c>
      <c r="G8" s="322">
        <v>1535428905</v>
      </c>
      <c r="H8" s="240"/>
      <c r="I8" s="240"/>
      <c r="J8" s="56">
        <f t="shared" si="0"/>
        <v>0</v>
      </c>
      <c r="K8" s="70">
        <v>44987</v>
      </c>
      <c r="L8" s="240"/>
      <c r="M8" s="241" t="s">
        <v>105</v>
      </c>
      <c r="N8" s="18"/>
      <c r="O8" s="13"/>
      <c r="P8" s="13"/>
      <c r="Q8" s="13"/>
    </row>
    <row r="9" spans="1:17" ht="29" x14ac:dyDescent="0.35">
      <c r="A9" s="12">
        <v>3</v>
      </c>
      <c r="B9" s="13"/>
      <c r="C9" s="57" t="s">
        <v>900</v>
      </c>
      <c r="D9" s="241" t="s">
        <v>49</v>
      </c>
      <c r="E9" s="40" t="s">
        <v>23</v>
      </c>
      <c r="F9" s="40" t="s">
        <v>101</v>
      </c>
      <c r="G9" s="14">
        <v>1292944182</v>
      </c>
      <c r="H9" s="15"/>
      <c r="I9" s="15"/>
      <c r="J9" s="16"/>
      <c r="K9" s="70">
        <v>44987</v>
      </c>
      <c r="L9" s="17"/>
      <c r="M9" s="241" t="s">
        <v>105</v>
      </c>
      <c r="N9" s="18"/>
      <c r="O9" s="13"/>
      <c r="P9" s="13"/>
      <c r="Q9" s="13"/>
    </row>
    <row r="10" spans="1:17" ht="29" x14ac:dyDescent="0.35">
      <c r="A10" s="12">
        <v>4</v>
      </c>
      <c r="B10" s="13"/>
      <c r="C10" s="57" t="s">
        <v>901</v>
      </c>
      <c r="D10" s="241" t="s">
        <v>49</v>
      </c>
      <c r="E10" s="40" t="s">
        <v>23</v>
      </c>
      <c r="F10" s="40" t="s">
        <v>101</v>
      </c>
      <c r="G10" s="14">
        <v>787625000</v>
      </c>
      <c r="H10" s="15"/>
      <c r="I10" s="15"/>
      <c r="J10" s="16"/>
      <c r="K10" s="70">
        <v>44987</v>
      </c>
      <c r="L10" s="17"/>
      <c r="M10" s="241" t="s">
        <v>105</v>
      </c>
      <c r="N10" s="18"/>
      <c r="O10" s="13"/>
      <c r="P10" s="13"/>
      <c r="Q10" s="13"/>
    </row>
    <row r="11" spans="1:17" ht="14.5" x14ac:dyDescent="0.35">
      <c r="A11" s="12">
        <v>5</v>
      </c>
      <c r="B11" s="13"/>
      <c r="C11" s="651" t="s">
        <v>904</v>
      </c>
      <c r="D11" s="241" t="s">
        <v>49</v>
      </c>
      <c r="E11" s="40" t="s">
        <v>23</v>
      </c>
      <c r="F11" s="40" t="s">
        <v>101</v>
      </c>
      <c r="G11" s="14">
        <v>1000000000</v>
      </c>
      <c r="H11" s="15"/>
      <c r="I11" s="15"/>
      <c r="J11" s="16"/>
      <c r="K11" s="70">
        <v>44988</v>
      </c>
      <c r="L11" s="17"/>
      <c r="M11" s="241" t="s">
        <v>105</v>
      </c>
      <c r="N11" s="18"/>
      <c r="O11" s="13"/>
      <c r="P11" s="13"/>
      <c r="Q11" s="13"/>
    </row>
    <row r="12" spans="1:17" ht="29" x14ac:dyDescent="0.35">
      <c r="A12" s="12">
        <v>6</v>
      </c>
      <c r="B12" s="674"/>
      <c r="C12" s="676" t="s">
        <v>906</v>
      </c>
      <c r="D12" s="677" t="s">
        <v>52</v>
      </c>
      <c r="E12" s="40" t="s">
        <v>23</v>
      </c>
      <c r="F12" s="40" t="s">
        <v>101</v>
      </c>
      <c r="G12" s="14">
        <v>1634619928</v>
      </c>
      <c r="H12" s="15"/>
      <c r="I12" s="15"/>
      <c r="J12" s="16"/>
      <c r="K12" s="70">
        <v>44989</v>
      </c>
      <c r="L12" s="17"/>
      <c r="M12" s="241" t="s">
        <v>105</v>
      </c>
      <c r="N12" s="18"/>
      <c r="O12" s="13"/>
      <c r="P12" s="13"/>
      <c r="Q12" s="13"/>
    </row>
    <row r="13" spans="1:17" ht="14.5" x14ac:dyDescent="0.35">
      <c r="A13" s="12">
        <v>7</v>
      </c>
      <c r="B13" s="674"/>
      <c r="C13" s="676" t="s">
        <v>907</v>
      </c>
      <c r="D13" s="241" t="s">
        <v>897</v>
      </c>
      <c r="E13" s="40" t="s">
        <v>23</v>
      </c>
      <c r="F13" s="40" t="s">
        <v>101</v>
      </c>
      <c r="G13" s="14">
        <v>445790865</v>
      </c>
      <c r="H13" s="15"/>
      <c r="I13" s="15"/>
      <c r="J13" s="16"/>
      <c r="K13" s="70">
        <v>44990</v>
      </c>
      <c r="L13" s="17"/>
      <c r="M13" s="241" t="s">
        <v>98</v>
      </c>
      <c r="N13" s="18"/>
      <c r="O13" s="13"/>
      <c r="P13" s="13"/>
      <c r="Q13" s="13"/>
    </row>
    <row r="14" spans="1:17" ht="29" x14ac:dyDescent="0.35">
      <c r="A14" s="12">
        <v>8</v>
      </c>
      <c r="B14" s="13"/>
      <c r="C14" s="675" t="s">
        <v>909</v>
      </c>
      <c r="D14" s="241" t="s">
        <v>49</v>
      </c>
      <c r="E14" s="40" t="s">
        <v>23</v>
      </c>
      <c r="F14" s="40" t="s">
        <v>101</v>
      </c>
      <c r="G14" s="14">
        <v>223110000</v>
      </c>
      <c r="H14" s="15"/>
      <c r="I14" s="15"/>
      <c r="J14" s="16"/>
      <c r="K14" s="70">
        <v>44991</v>
      </c>
      <c r="L14" s="17"/>
      <c r="M14" s="241" t="s">
        <v>105</v>
      </c>
      <c r="N14" s="18"/>
      <c r="O14" s="13"/>
      <c r="P14" s="13"/>
      <c r="Q14" s="13"/>
    </row>
    <row r="15" spans="1:17" ht="14.5" x14ac:dyDescent="0.35">
      <c r="A15" s="12">
        <v>9</v>
      </c>
      <c r="B15" s="13"/>
      <c r="C15" s="57" t="s">
        <v>910</v>
      </c>
      <c r="D15" s="241" t="s">
        <v>49</v>
      </c>
      <c r="E15" s="40" t="s">
        <v>23</v>
      </c>
      <c r="F15" s="40" t="s">
        <v>101</v>
      </c>
      <c r="G15" s="14">
        <v>411943200</v>
      </c>
      <c r="H15" s="15"/>
      <c r="I15" s="15"/>
      <c r="J15" s="16"/>
      <c r="K15" s="70">
        <v>44992</v>
      </c>
      <c r="L15" s="17"/>
      <c r="M15" s="241" t="s">
        <v>105</v>
      </c>
      <c r="N15" s="18"/>
      <c r="O15" s="13"/>
      <c r="P15" s="13"/>
      <c r="Q15" s="13"/>
    </row>
    <row r="16" spans="1:17" ht="14.5" x14ac:dyDescent="0.35">
      <c r="A16" s="12">
        <v>10</v>
      </c>
      <c r="B16" s="13"/>
      <c r="C16" s="700" t="s">
        <v>936</v>
      </c>
      <c r="D16" s="241" t="s">
        <v>897</v>
      </c>
      <c r="E16" s="40" t="s">
        <v>23</v>
      </c>
      <c r="F16" s="40" t="s">
        <v>101</v>
      </c>
      <c r="G16" s="703">
        <v>334403502</v>
      </c>
      <c r="H16" s="15"/>
      <c r="I16" s="15"/>
      <c r="J16" s="16"/>
      <c r="K16" s="70">
        <v>44992</v>
      </c>
      <c r="L16" s="17"/>
      <c r="M16" s="241" t="s">
        <v>105</v>
      </c>
      <c r="N16" s="18"/>
      <c r="O16" s="13"/>
      <c r="P16" s="13"/>
      <c r="Q16" s="13"/>
    </row>
    <row r="17" spans="1:17" ht="29" x14ac:dyDescent="0.35">
      <c r="A17" s="12">
        <v>11</v>
      </c>
      <c r="B17" s="674"/>
      <c r="C17" s="676" t="s">
        <v>937</v>
      </c>
      <c r="D17" s="677" t="s">
        <v>897</v>
      </c>
      <c r="E17" s="40" t="s">
        <v>23</v>
      </c>
      <c r="F17" s="701" t="s">
        <v>101</v>
      </c>
      <c r="G17" s="704">
        <v>449330990</v>
      </c>
      <c r="H17" s="702"/>
      <c r="I17" s="15"/>
      <c r="J17" s="16"/>
      <c r="K17" s="70">
        <v>45023</v>
      </c>
      <c r="L17" s="17"/>
      <c r="M17" s="241" t="s">
        <v>105</v>
      </c>
      <c r="N17" s="18"/>
      <c r="O17" s="13"/>
      <c r="P17" s="13"/>
      <c r="Q17" s="13"/>
    </row>
    <row r="18" spans="1:17" ht="29" x14ac:dyDescent="0.35">
      <c r="A18" s="12">
        <v>12</v>
      </c>
      <c r="B18" s="674"/>
      <c r="C18" s="676" t="s">
        <v>938</v>
      </c>
      <c r="D18" s="677" t="s">
        <v>897</v>
      </c>
      <c r="E18" s="40" t="s">
        <v>23</v>
      </c>
      <c r="F18" s="701" t="s">
        <v>101</v>
      </c>
      <c r="G18" s="704">
        <v>546240679</v>
      </c>
      <c r="H18" s="702"/>
      <c r="I18" s="15"/>
      <c r="J18" s="16"/>
      <c r="K18" s="70">
        <v>45023</v>
      </c>
      <c r="L18" s="17"/>
      <c r="M18" s="241" t="s">
        <v>105</v>
      </c>
      <c r="N18" s="18"/>
      <c r="O18" s="13"/>
      <c r="P18" s="13"/>
      <c r="Q18" s="13"/>
    </row>
    <row r="19" spans="1:17" ht="29" x14ac:dyDescent="0.35">
      <c r="A19" s="12">
        <v>13</v>
      </c>
      <c r="B19" s="13"/>
      <c r="C19" s="671" t="s">
        <v>939</v>
      </c>
      <c r="D19" s="241" t="s">
        <v>897</v>
      </c>
      <c r="E19" s="40" t="s">
        <v>23</v>
      </c>
      <c r="F19" s="40" t="s">
        <v>101</v>
      </c>
      <c r="G19" s="705">
        <v>1041362040</v>
      </c>
      <c r="H19" s="15"/>
      <c r="I19" s="15"/>
      <c r="J19" s="16"/>
      <c r="K19" s="70">
        <v>45047</v>
      </c>
      <c r="L19" s="17"/>
      <c r="M19" s="241" t="s">
        <v>105</v>
      </c>
      <c r="N19" s="18"/>
      <c r="O19" s="13"/>
      <c r="P19" s="13"/>
      <c r="Q19" s="13"/>
    </row>
    <row r="20" spans="1:17" ht="14.5" x14ac:dyDescent="0.35">
      <c r="A20" s="12">
        <v>14</v>
      </c>
      <c r="B20" s="707"/>
      <c r="C20" s="706" t="s">
        <v>940</v>
      </c>
      <c r="D20" s="241" t="s">
        <v>943</v>
      </c>
      <c r="E20" s="40" t="s">
        <v>23</v>
      </c>
      <c r="F20" s="40" t="s">
        <v>101</v>
      </c>
      <c r="G20" s="651" t="s">
        <v>941</v>
      </c>
      <c r="H20" s="15"/>
      <c r="I20" s="15"/>
      <c r="J20" s="16"/>
      <c r="K20" s="70">
        <v>45023</v>
      </c>
      <c r="L20" s="17"/>
      <c r="M20" s="241" t="s">
        <v>105</v>
      </c>
      <c r="N20" s="18"/>
      <c r="O20" s="13"/>
      <c r="P20" s="13"/>
      <c r="Q20" s="13"/>
    </row>
    <row r="21" spans="1:17" ht="14.5" x14ac:dyDescent="0.35">
      <c r="A21" s="12">
        <v>15</v>
      </c>
      <c r="B21" s="13"/>
      <c r="C21" s="651" t="s">
        <v>942</v>
      </c>
      <c r="D21" s="241" t="s">
        <v>943</v>
      </c>
      <c r="E21" s="40" t="s">
        <v>23</v>
      </c>
      <c r="F21" s="40" t="s">
        <v>101</v>
      </c>
      <c r="G21" s="14"/>
      <c r="H21" s="15"/>
      <c r="I21" s="15"/>
      <c r="J21" s="16"/>
      <c r="K21" s="70">
        <v>45023</v>
      </c>
      <c r="L21" s="17"/>
      <c r="M21" s="241" t="s">
        <v>105</v>
      </c>
      <c r="N21" s="18"/>
      <c r="O21" s="13"/>
      <c r="P21" s="13"/>
      <c r="Q21" s="13"/>
    </row>
    <row r="22" spans="1:17" ht="14.5" x14ac:dyDescent="0.35">
      <c r="A22" s="12">
        <v>16</v>
      </c>
      <c r="B22" s="13"/>
      <c r="C22" s="651" t="s">
        <v>939</v>
      </c>
      <c r="D22" s="241" t="s">
        <v>897</v>
      </c>
      <c r="E22" s="40" t="s">
        <v>23</v>
      </c>
      <c r="F22" s="40" t="s">
        <v>101</v>
      </c>
      <c r="G22" s="14"/>
      <c r="H22" s="15"/>
      <c r="I22" s="15"/>
      <c r="J22" s="16"/>
      <c r="K22" s="70">
        <v>45047</v>
      </c>
      <c r="L22" s="17"/>
      <c r="M22" s="241" t="s">
        <v>105</v>
      </c>
      <c r="N22" s="18"/>
      <c r="O22" s="13"/>
      <c r="P22" s="13"/>
      <c r="Q22" s="13"/>
    </row>
    <row r="23" spans="1:17" ht="14.5" x14ac:dyDescent="0.35">
      <c r="A23" s="12">
        <v>17</v>
      </c>
      <c r="B23" s="674"/>
      <c r="C23" s="676" t="s">
        <v>944</v>
      </c>
      <c r="D23" s="677" t="s">
        <v>48</v>
      </c>
      <c r="E23" s="40" t="s">
        <v>23</v>
      </c>
      <c r="F23" s="40" t="s">
        <v>101</v>
      </c>
      <c r="G23" s="705">
        <v>1041362040</v>
      </c>
      <c r="H23" s="15"/>
      <c r="I23" s="15"/>
      <c r="J23" s="16"/>
      <c r="K23" s="70">
        <v>45047</v>
      </c>
      <c r="L23" s="17"/>
      <c r="M23" s="241" t="s">
        <v>105</v>
      </c>
      <c r="N23" s="18"/>
      <c r="O23" s="13"/>
      <c r="P23" s="13"/>
      <c r="Q23" s="13"/>
    </row>
    <row r="24" spans="1:17" ht="29" x14ac:dyDescent="0.35">
      <c r="A24" s="12">
        <v>18</v>
      </c>
      <c r="B24" s="674"/>
      <c r="C24" s="676" t="s">
        <v>945</v>
      </c>
      <c r="D24" s="677" t="s">
        <v>48</v>
      </c>
      <c r="E24" s="40" t="s">
        <v>23</v>
      </c>
      <c r="F24" s="40" t="s">
        <v>101</v>
      </c>
      <c r="G24" s="14"/>
      <c r="H24" s="15"/>
      <c r="I24" s="15"/>
      <c r="J24" s="16"/>
      <c r="K24" s="70">
        <v>45023</v>
      </c>
      <c r="L24" s="17"/>
      <c r="M24" s="241" t="s">
        <v>105</v>
      </c>
      <c r="N24" s="18"/>
      <c r="O24" s="13"/>
      <c r="P24" s="13"/>
      <c r="Q24" s="13"/>
    </row>
    <row r="25" spans="1:17" ht="14.5" x14ac:dyDescent="0.35">
      <c r="A25" s="12">
        <v>19</v>
      </c>
      <c r="B25" s="674"/>
      <c r="C25" s="676" t="s">
        <v>946</v>
      </c>
      <c r="D25" s="677" t="s">
        <v>951</v>
      </c>
      <c r="E25" s="40" t="s">
        <v>23</v>
      </c>
      <c r="F25" s="40" t="s">
        <v>101</v>
      </c>
      <c r="G25" s="14"/>
      <c r="H25" s="15"/>
      <c r="I25" s="15"/>
      <c r="J25" s="16"/>
      <c r="K25" s="70">
        <v>45047</v>
      </c>
      <c r="L25" s="17"/>
      <c r="M25" s="241" t="s">
        <v>105</v>
      </c>
      <c r="N25" s="18"/>
      <c r="O25" s="13"/>
      <c r="P25" s="13"/>
      <c r="Q25" s="13"/>
    </row>
    <row r="26" spans="1:17" ht="29" x14ac:dyDescent="0.35">
      <c r="A26" s="12">
        <v>20</v>
      </c>
      <c r="B26" s="690"/>
      <c r="C26" s="676" t="s">
        <v>947</v>
      </c>
      <c r="D26" s="691" t="s">
        <v>951</v>
      </c>
      <c r="E26" s="692"/>
      <c r="F26" s="692"/>
      <c r="G26" s="693"/>
      <c r="H26" s="694"/>
      <c r="I26" s="694"/>
      <c r="J26" s="695"/>
      <c r="K26" s="696"/>
      <c r="L26" s="697"/>
      <c r="M26" s="691"/>
      <c r="N26" s="698"/>
      <c r="O26" s="690"/>
      <c r="P26" s="690"/>
      <c r="Q26" s="690"/>
    </row>
    <row r="27" spans="1:17" ht="43.5" x14ac:dyDescent="0.35">
      <c r="A27" s="12">
        <v>21</v>
      </c>
      <c r="B27" s="690"/>
      <c r="C27" s="676" t="s">
        <v>948</v>
      </c>
      <c r="D27" s="691" t="s">
        <v>952</v>
      </c>
      <c r="E27" s="692"/>
      <c r="F27" s="692"/>
      <c r="G27" s="693"/>
      <c r="H27" s="694"/>
      <c r="I27" s="694"/>
      <c r="J27" s="695"/>
      <c r="K27" s="696"/>
      <c r="L27" s="697"/>
      <c r="M27" s="691"/>
      <c r="N27" s="698"/>
      <c r="O27" s="690"/>
      <c r="P27" s="690"/>
      <c r="Q27" s="690"/>
    </row>
    <row r="28" spans="1:17" ht="29" x14ac:dyDescent="0.35">
      <c r="A28" s="12">
        <v>22</v>
      </c>
      <c r="B28" s="690"/>
      <c r="C28" s="676" t="s">
        <v>949</v>
      </c>
      <c r="D28" s="691" t="s">
        <v>952</v>
      </c>
      <c r="E28" s="692"/>
      <c r="F28" s="692"/>
      <c r="G28" s="693"/>
      <c r="H28" s="694"/>
      <c r="I28" s="694"/>
      <c r="J28" s="695"/>
      <c r="K28" s="696"/>
      <c r="L28" s="697"/>
      <c r="M28" s="691"/>
      <c r="N28" s="698"/>
      <c r="O28" s="690"/>
      <c r="P28" s="690"/>
      <c r="Q28" s="690"/>
    </row>
    <row r="29" spans="1:17" ht="43.5" x14ac:dyDescent="0.35">
      <c r="A29" s="12">
        <v>23</v>
      </c>
      <c r="B29" s="708"/>
      <c r="C29" s="676" t="s">
        <v>950</v>
      </c>
      <c r="D29" s="691" t="s">
        <v>952</v>
      </c>
      <c r="E29" s="692"/>
      <c r="F29" s="692"/>
      <c r="G29" s="693"/>
      <c r="H29" s="694"/>
      <c r="I29" s="694"/>
      <c r="J29" s="695"/>
      <c r="K29" s="696"/>
      <c r="L29" s="697"/>
      <c r="M29" s="691"/>
      <c r="N29" s="698"/>
      <c r="O29" s="690"/>
      <c r="P29" s="690"/>
      <c r="Q29" s="690"/>
    </row>
    <row r="30" spans="1:17" ht="14.5" x14ac:dyDescent="0.35">
      <c r="A30" s="1"/>
      <c r="G30" s="269">
        <f>SUM(G7:G15)</f>
        <v>7810525817</v>
      </c>
      <c r="H30" s="19"/>
      <c r="I30" s="19"/>
      <c r="J30" s="20"/>
    </row>
    <row r="31" spans="1:17" ht="21" x14ac:dyDescent="0.5">
      <c r="A31" s="1"/>
      <c r="B31" s="21" t="s">
        <v>30</v>
      </c>
      <c r="H31" s="19"/>
      <c r="I31" s="19"/>
      <c r="J31" s="20"/>
    </row>
    <row r="32" spans="1:17" ht="15.5" x14ac:dyDescent="0.35">
      <c r="A32" s="1"/>
      <c r="B32" s="22" t="s">
        <v>31</v>
      </c>
      <c r="H32" s="19"/>
      <c r="I32" s="19"/>
      <c r="J32" s="20"/>
    </row>
    <row r="33" spans="1:10" ht="15.5" x14ac:dyDescent="0.35">
      <c r="A33" s="1"/>
      <c r="B33" s="23" t="s">
        <v>32</v>
      </c>
      <c r="H33" s="19"/>
      <c r="I33" s="19"/>
      <c r="J33" s="20"/>
    </row>
    <row r="34" spans="1:10" ht="15.75" customHeight="1" x14ac:dyDescent="0.35">
      <c r="A34" s="1"/>
      <c r="B34" s="23" t="s">
        <v>33</v>
      </c>
      <c r="H34" s="19"/>
      <c r="I34" s="19"/>
      <c r="J34" s="20"/>
    </row>
    <row r="35" spans="1:10" ht="15.75" customHeight="1" x14ac:dyDescent="0.35">
      <c r="A35" s="1"/>
      <c r="B35" s="23" t="s">
        <v>34</v>
      </c>
      <c r="H35" s="19"/>
      <c r="I35" s="19"/>
      <c r="J35" s="20"/>
    </row>
    <row r="36" spans="1:10" ht="15.75" customHeight="1" x14ac:dyDescent="0.35">
      <c r="A36" s="1"/>
      <c r="B36" s="23" t="s">
        <v>35</v>
      </c>
      <c r="H36" s="19"/>
      <c r="I36" s="19"/>
      <c r="J36" s="20"/>
    </row>
    <row r="37" spans="1:10" ht="15.75" customHeight="1" x14ac:dyDescent="0.35">
      <c r="A37" s="1"/>
      <c r="B37" s="23" t="s">
        <v>36</v>
      </c>
      <c r="H37" s="19"/>
      <c r="I37" s="19"/>
      <c r="J37" s="20"/>
    </row>
    <row r="38" spans="1:10" ht="15.75" customHeight="1" x14ac:dyDescent="0.35">
      <c r="A38" s="1"/>
      <c r="B38" s="23" t="s">
        <v>37</v>
      </c>
      <c r="H38" s="19"/>
      <c r="I38" s="19"/>
      <c r="J38" s="20"/>
    </row>
    <row r="39" spans="1:10" ht="15.75" customHeight="1" x14ac:dyDescent="0.35">
      <c r="A39" s="1"/>
      <c r="B39" s="23" t="s">
        <v>38</v>
      </c>
      <c r="H39" s="19"/>
      <c r="I39" s="19"/>
      <c r="J39" s="20"/>
    </row>
    <row r="40" spans="1:10" ht="15.75" customHeight="1" x14ac:dyDescent="0.35">
      <c r="A40" s="1"/>
      <c r="B40" s="23" t="s">
        <v>39</v>
      </c>
      <c r="H40" s="19"/>
      <c r="I40" s="19"/>
      <c r="J40" s="20"/>
    </row>
    <row r="41" spans="1:10" ht="15.75" customHeight="1" x14ac:dyDescent="0.35">
      <c r="A41" s="1"/>
      <c r="B41" s="23" t="s">
        <v>40</v>
      </c>
      <c r="H41" s="19"/>
      <c r="I41" s="19"/>
      <c r="J41" s="20"/>
    </row>
    <row r="42" spans="1:10" ht="15.75" customHeight="1" x14ac:dyDescent="0.35">
      <c r="A42" s="1"/>
      <c r="H42" s="19"/>
      <c r="I42" s="19"/>
      <c r="J42" s="20"/>
    </row>
    <row r="43" spans="1:10" ht="15.75" customHeight="1" x14ac:dyDescent="0.5">
      <c r="A43" s="1"/>
      <c r="B43" s="21" t="s">
        <v>41</v>
      </c>
      <c r="H43" s="19"/>
      <c r="I43" s="19"/>
      <c r="J43" s="20"/>
    </row>
    <row r="44" spans="1:10" ht="15.75" customHeight="1" x14ac:dyDescent="0.5">
      <c r="A44" s="1"/>
      <c r="B44" s="98" t="s">
        <v>42</v>
      </c>
      <c r="H44" s="19"/>
      <c r="I44" s="19"/>
      <c r="J44" s="20"/>
    </row>
    <row r="45" spans="1:10" ht="15.75" customHeight="1" x14ac:dyDescent="0.35">
      <c r="A45" s="1"/>
      <c r="H45" s="19"/>
      <c r="I45" s="19"/>
      <c r="J45" s="20"/>
    </row>
    <row r="46" spans="1:10" ht="15.75" customHeight="1" x14ac:dyDescent="0.35">
      <c r="A46" s="1"/>
      <c r="H46" s="19"/>
      <c r="I46" s="19"/>
      <c r="J46" s="20"/>
    </row>
    <row r="47" spans="1:10" ht="15.75" customHeight="1" x14ac:dyDescent="0.35">
      <c r="A47" s="1"/>
      <c r="H47" s="19"/>
      <c r="I47" s="19"/>
      <c r="J47" s="20"/>
    </row>
    <row r="48" spans="1:10" ht="15.75" customHeight="1" x14ac:dyDescent="0.35">
      <c r="A48" s="1"/>
      <c r="H48" s="19"/>
      <c r="I48" s="19"/>
      <c r="J48" s="20"/>
    </row>
    <row r="49" spans="1:10" ht="15.75" customHeight="1" x14ac:dyDescent="0.35">
      <c r="A49" s="1"/>
      <c r="H49" s="19"/>
      <c r="I49" s="19"/>
      <c r="J49" s="20"/>
    </row>
    <row r="50" spans="1:10" ht="15.75" customHeight="1" x14ac:dyDescent="0.35">
      <c r="A50" s="1"/>
      <c r="H50" s="19"/>
      <c r="I50" s="19"/>
      <c r="J50" s="20"/>
    </row>
    <row r="51" spans="1:10" ht="15.75" customHeight="1" thickBot="1" x14ac:dyDescent="0.4">
      <c r="A51" s="1"/>
      <c r="C51" s="100"/>
      <c r="D51" s="208"/>
      <c r="H51" s="19"/>
      <c r="I51" s="19"/>
      <c r="J51" s="20"/>
    </row>
    <row r="52" spans="1:10" ht="15.75" customHeight="1" x14ac:dyDescent="0.35">
      <c r="A52" s="1"/>
      <c r="H52" s="19"/>
      <c r="I52" s="19"/>
      <c r="J52" s="20"/>
    </row>
    <row r="53" spans="1:10" ht="15.75" customHeight="1" x14ac:dyDescent="0.35">
      <c r="A53" s="1"/>
      <c r="H53" s="19"/>
      <c r="I53" s="19"/>
      <c r="J53" s="20"/>
    </row>
    <row r="54" spans="1:10" ht="15.75" customHeight="1" x14ac:dyDescent="0.35">
      <c r="A54" s="1"/>
      <c r="H54" s="19"/>
      <c r="I54" s="19"/>
      <c r="J54" s="20"/>
    </row>
    <row r="55" spans="1:10" ht="15.75" customHeight="1" x14ac:dyDescent="0.35">
      <c r="A55" s="1"/>
      <c r="H55" s="19"/>
      <c r="I55" s="19"/>
      <c r="J55" s="20"/>
    </row>
    <row r="56" spans="1:10" ht="15.75" customHeight="1" x14ac:dyDescent="0.35">
      <c r="A56" s="1"/>
      <c r="H56" s="19"/>
      <c r="I56" s="19"/>
      <c r="J56" s="20"/>
    </row>
    <row r="57" spans="1:10" ht="15.75" customHeight="1" x14ac:dyDescent="0.35">
      <c r="A57" s="1"/>
      <c r="H57" s="19"/>
      <c r="I57" s="19"/>
      <c r="J57" s="20"/>
    </row>
    <row r="58" spans="1:10" ht="15.75" customHeight="1" x14ac:dyDescent="0.35">
      <c r="A58" s="1"/>
      <c r="H58" s="19"/>
      <c r="I58" s="19"/>
      <c r="J58" s="20"/>
    </row>
    <row r="59" spans="1:10" ht="15.75" customHeight="1" x14ac:dyDescent="0.35">
      <c r="A59" s="1"/>
      <c r="H59" s="19"/>
      <c r="I59" s="19"/>
      <c r="J59" s="20"/>
    </row>
    <row r="60" spans="1:10" ht="15.75" customHeight="1" x14ac:dyDescent="0.35">
      <c r="A60" s="1"/>
      <c r="H60" s="19"/>
      <c r="I60" s="19"/>
      <c r="J60" s="20"/>
    </row>
    <row r="61" spans="1:10" ht="15.75" customHeight="1" x14ac:dyDescent="0.35">
      <c r="A61" s="1"/>
      <c r="H61" s="19"/>
      <c r="I61" s="19"/>
      <c r="J61" s="20"/>
    </row>
    <row r="62" spans="1:10" ht="15.75" customHeight="1" x14ac:dyDescent="0.35">
      <c r="A62" s="1"/>
      <c r="H62" s="19"/>
      <c r="I62" s="19"/>
      <c r="J62" s="20"/>
    </row>
    <row r="63" spans="1:10" ht="15.75" customHeight="1" x14ac:dyDescent="0.35">
      <c r="A63" s="1"/>
      <c r="H63" s="19"/>
      <c r="I63" s="19"/>
      <c r="J63" s="20"/>
    </row>
    <row r="64" spans="1:10" ht="15.75" customHeight="1" x14ac:dyDescent="0.35">
      <c r="A64" s="1"/>
      <c r="H64" s="19"/>
      <c r="I64" s="19"/>
      <c r="J64" s="20"/>
    </row>
    <row r="65" spans="1:10" ht="15.75" customHeight="1" x14ac:dyDescent="0.35">
      <c r="A65" s="1"/>
      <c r="H65" s="19"/>
      <c r="I65" s="19"/>
      <c r="J65" s="20"/>
    </row>
    <row r="66" spans="1:10" ht="15.75" customHeight="1" x14ac:dyDescent="0.35">
      <c r="A66" s="1"/>
      <c r="H66" s="19"/>
      <c r="I66" s="19"/>
      <c r="J66" s="20"/>
    </row>
    <row r="67" spans="1:10" ht="15.75" customHeight="1" x14ac:dyDescent="0.35">
      <c r="A67" s="1"/>
      <c r="H67" s="19"/>
      <c r="I67" s="19"/>
      <c r="J67" s="20"/>
    </row>
    <row r="68" spans="1:10" ht="15.75" customHeight="1" x14ac:dyDescent="0.35">
      <c r="A68" s="1"/>
      <c r="H68" s="19"/>
      <c r="I68" s="19"/>
      <c r="J68" s="20"/>
    </row>
    <row r="69" spans="1:10" ht="15.75" customHeight="1" x14ac:dyDescent="0.35">
      <c r="A69" s="1"/>
      <c r="H69" s="19"/>
      <c r="I69" s="19"/>
      <c r="J69" s="20"/>
    </row>
    <row r="70" spans="1:10" ht="15.75" customHeight="1" x14ac:dyDescent="0.35">
      <c r="A70" s="1"/>
      <c r="H70" s="19"/>
      <c r="I70" s="19"/>
      <c r="J70" s="20"/>
    </row>
    <row r="71" spans="1:10" ht="15.75" customHeight="1" x14ac:dyDescent="0.35">
      <c r="A71" s="1"/>
      <c r="H71" s="19"/>
      <c r="I71" s="19"/>
      <c r="J71" s="20"/>
    </row>
    <row r="72" spans="1:10" ht="15.75" customHeight="1" x14ac:dyDescent="0.35">
      <c r="A72" s="1"/>
      <c r="H72" s="19"/>
      <c r="I72" s="19"/>
      <c r="J72" s="20"/>
    </row>
    <row r="73" spans="1:10" ht="15.75" customHeight="1" x14ac:dyDescent="0.35">
      <c r="A73" s="1"/>
      <c r="H73" s="19"/>
      <c r="I73" s="19"/>
      <c r="J73" s="20"/>
    </row>
    <row r="74" spans="1:10" ht="15.75" customHeight="1" x14ac:dyDescent="0.35">
      <c r="A74" s="1"/>
      <c r="H74" s="19"/>
      <c r="I74" s="19"/>
      <c r="J74" s="20"/>
    </row>
    <row r="75" spans="1:10" ht="15.75" customHeight="1" x14ac:dyDescent="0.35">
      <c r="A75" s="1"/>
      <c r="H75" s="19"/>
      <c r="I75" s="19"/>
      <c r="J75" s="20"/>
    </row>
    <row r="76" spans="1:10" ht="15.75" customHeight="1" x14ac:dyDescent="0.35">
      <c r="A76" s="1"/>
      <c r="H76" s="19"/>
      <c r="I76" s="19"/>
      <c r="J76" s="20"/>
    </row>
    <row r="77" spans="1:10" ht="15.75" customHeight="1" x14ac:dyDescent="0.35">
      <c r="A77" s="1"/>
      <c r="H77" s="19"/>
      <c r="I77" s="19"/>
      <c r="J77" s="20"/>
    </row>
    <row r="78" spans="1:10" ht="15.75" customHeight="1" x14ac:dyDescent="0.35">
      <c r="A78" s="1"/>
      <c r="H78" s="19"/>
      <c r="I78" s="19"/>
      <c r="J78" s="20"/>
    </row>
    <row r="79" spans="1:10" ht="15.75" customHeight="1" x14ac:dyDescent="0.35">
      <c r="A79" s="1"/>
      <c r="H79" s="19"/>
      <c r="I79" s="19"/>
      <c r="J79" s="20"/>
    </row>
    <row r="80" spans="1:10" ht="15.75" customHeight="1" x14ac:dyDescent="0.35">
      <c r="A80" s="1"/>
      <c r="H80" s="19"/>
      <c r="I80" s="19"/>
      <c r="J80" s="20"/>
    </row>
    <row r="81" spans="1:10" ht="15.75" customHeight="1" x14ac:dyDescent="0.35">
      <c r="A81" s="1"/>
      <c r="H81" s="19"/>
      <c r="I81" s="19"/>
      <c r="J81" s="20"/>
    </row>
    <row r="82" spans="1:10" ht="15.75" customHeight="1" x14ac:dyDescent="0.35">
      <c r="A82" s="1"/>
      <c r="H82" s="19"/>
      <c r="I82" s="19"/>
      <c r="J82" s="20"/>
    </row>
    <row r="83" spans="1:10" ht="15.75" customHeight="1" x14ac:dyDescent="0.35">
      <c r="A83" s="1"/>
      <c r="H83" s="19"/>
      <c r="I83" s="19"/>
      <c r="J83" s="20"/>
    </row>
    <row r="84" spans="1:10" ht="15.75" customHeight="1" x14ac:dyDescent="0.35">
      <c r="A84" s="1"/>
      <c r="H84" s="19"/>
      <c r="I84" s="19"/>
      <c r="J84" s="20"/>
    </row>
    <row r="85" spans="1:10" ht="15.75" customHeight="1" x14ac:dyDescent="0.35">
      <c r="A85" s="1"/>
      <c r="H85" s="19"/>
      <c r="I85" s="19"/>
      <c r="J85" s="20"/>
    </row>
    <row r="86" spans="1:10" ht="15.75" customHeight="1" x14ac:dyDescent="0.35">
      <c r="A86" s="1"/>
      <c r="H86" s="19"/>
      <c r="I86" s="19"/>
      <c r="J86" s="20"/>
    </row>
    <row r="87" spans="1:10" ht="15.75" customHeight="1" x14ac:dyDescent="0.35">
      <c r="A87" s="1"/>
      <c r="H87" s="19"/>
      <c r="I87" s="19"/>
      <c r="J87" s="20"/>
    </row>
    <row r="88" spans="1:10" ht="15.75" customHeight="1" x14ac:dyDescent="0.35">
      <c r="A88" s="1"/>
      <c r="H88" s="19"/>
      <c r="I88" s="19"/>
      <c r="J88" s="20"/>
    </row>
    <row r="89" spans="1:10" ht="15.75" customHeight="1" x14ac:dyDescent="0.35">
      <c r="A89" s="1"/>
      <c r="H89" s="19"/>
      <c r="I89" s="19"/>
      <c r="J89" s="20"/>
    </row>
    <row r="90" spans="1:10" ht="15.75" customHeight="1" x14ac:dyDescent="0.35">
      <c r="A90" s="1"/>
      <c r="H90" s="19"/>
      <c r="I90" s="19"/>
      <c r="J90" s="20"/>
    </row>
    <row r="91" spans="1:10" ht="15.75" customHeight="1" x14ac:dyDescent="0.35">
      <c r="A91" s="1"/>
      <c r="H91" s="19"/>
      <c r="I91" s="19"/>
      <c r="J91" s="20"/>
    </row>
    <row r="92" spans="1:10" ht="15.75" customHeight="1" x14ac:dyDescent="0.35">
      <c r="A92" s="1"/>
      <c r="H92" s="19"/>
      <c r="I92" s="19"/>
      <c r="J92" s="20"/>
    </row>
    <row r="93" spans="1:10" ht="15.75" customHeight="1" x14ac:dyDescent="0.35">
      <c r="A93" s="1"/>
      <c r="H93" s="19"/>
      <c r="I93" s="19"/>
      <c r="J93" s="20"/>
    </row>
    <row r="94" spans="1:10" ht="15.75" customHeight="1" x14ac:dyDescent="0.35">
      <c r="A94" s="1"/>
      <c r="H94" s="19"/>
      <c r="I94" s="19"/>
      <c r="J94" s="20"/>
    </row>
    <row r="95" spans="1:10" ht="15.75" customHeight="1" x14ac:dyDescent="0.35">
      <c r="A95" s="1"/>
      <c r="H95" s="19"/>
      <c r="I95" s="19"/>
      <c r="J95" s="20"/>
    </row>
    <row r="96" spans="1:10" ht="15.75" customHeight="1" x14ac:dyDescent="0.35">
      <c r="A96" s="1"/>
      <c r="H96" s="19"/>
      <c r="I96" s="19"/>
      <c r="J96" s="20"/>
    </row>
    <row r="97" spans="1:10" ht="15.75" customHeight="1" x14ac:dyDescent="0.35">
      <c r="A97" s="1"/>
      <c r="H97" s="19"/>
      <c r="I97" s="19"/>
      <c r="J97" s="20"/>
    </row>
    <row r="98" spans="1:10" ht="15.75" customHeight="1" x14ac:dyDescent="0.35">
      <c r="A98" s="1"/>
      <c r="H98" s="19"/>
      <c r="I98" s="19"/>
      <c r="J98" s="20"/>
    </row>
    <row r="99" spans="1:10" ht="15.75" customHeight="1" x14ac:dyDescent="0.35">
      <c r="A99" s="1"/>
      <c r="H99" s="19"/>
      <c r="I99" s="19"/>
      <c r="J99" s="20"/>
    </row>
    <row r="100" spans="1:10" ht="15.75" customHeight="1" x14ac:dyDescent="0.35">
      <c r="A100" s="1"/>
      <c r="H100" s="19"/>
      <c r="I100" s="19"/>
      <c r="J100" s="20"/>
    </row>
    <row r="101" spans="1:10" ht="15.75" customHeight="1" x14ac:dyDescent="0.35">
      <c r="A101" s="1"/>
      <c r="H101" s="19"/>
      <c r="I101" s="19"/>
      <c r="J101" s="20"/>
    </row>
    <row r="102" spans="1:10" ht="15.75" customHeight="1" x14ac:dyDescent="0.35">
      <c r="A102" s="1"/>
      <c r="H102" s="19"/>
      <c r="I102" s="19"/>
      <c r="J102" s="20"/>
    </row>
    <row r="103" spans="1:10" ht="15.75" customHeight="1" x14ac:dyDescent="0.35">
      <c r="A103" s="1"/>
      <c r="H103" s="19"/>
      <c r="I103" s="19"/>
      <c r="J103" s="20"/>
    </row>
    <row r="104" spans="1:10" ht="15.75" customHeight="1" x14ac:dyDescent="0.35">
      <c r="A104" s="1"/>
      <c r="H104" s="19"/>
      <c r="I104" s="19"/>
      <c r="J104" s="20"/>
    </row>
    <row r="105" spans="1:10" ht="15.75" customHeight="1" x14ac:dyDescent="0.35">
      <c r="A105" s="1"/>
      <c r="H105" s="19"/>
      <c r="I105" s="19"/>
      <c r="J105" s="20"/>
    </row>
    <row r="106" spans="1:10" ht="15.75" customHeight="1" x14ac:dyDescent="0.35">
      <c r="A106" s="1"/>
      <c r="H106" s="19"/>
      <c r="I106" s="19"/>
      <c r="J106" s="20"/>
    </row>
    <row r="107" spans="1:10" ht="15.75" customHeight="1" x14ac:dyDescent="0.35">
      <c r="A107" s="1"/>
      <c r="H107" s="19"/>
      <c r="I107" s="19"/>
      <c r="J107" s="20"/>
    </row>
    <row r="108" spans="1:10" ht="15.75" customHeight="1" x14ac:dyDescent="0.35">
      <c r="A108" s="1"/>
      <c r="H108" s="19"/>
      <c r="I108" s="19"/>
      <c r="J108" s="20"/>
    </row>
    <row r="109" spans="1:10" ht="15.75" customHeight="1" x14ac:dyDescent="0.35">
      <c r="A109" s="1"/>
      <c r="H109" s="19"/>
      <c r="I109" s="19"/>
      <c r="J109" s="20"/>
    </row>
    <row r="110" spans="1:10" ht="15.75" customHeight="1" x14ac:dyDescent="0.35">
      <c r="A110" s="1"/>
      <c r="H110" s="19"/>
      <c r="I110" s="19"/>
      <c r="J110" s="20"/>
    </row>
    <row r="111" spans="1:10" ht="15.75" customHeight="1" x14ac:dyDescent="0.35">
      <c r="A111" s="1"/>
      <c r="H111" s="19"/>
      <c r="I111" s="19"/>
      <c r="J111" s="20"/>
    </row>
    <row r="112" spans="1:10" ht="15.75" customHeight="1" x14ac:dyDescent="0.35">
      <c r="A112" s="1"/>
      <c r="H112" s="19"/>
      <c r="I112" s="19"/>
      <c r="J112" s="20"/>
    </row>
    <row r="113" spans="1:10" ht="15.75" customHeight="1" x14ac:dyDescent="0.35">
      <c r="A113" s="1"/>
      <c r="H113" s="19"/>
      <c r="I113" s="19"/>
      <c r="J113" s="20"/>
    </row>
    <row r="114" spans="1:10" ht="15.75" customHeight="1" x14ac:dyDescent="0.35">
      <c r="A114" s="1"/>
      <c r="H114" s="19"/>
      <c r="I114" s="19"/>
      <c r="J114" s="20"/>
    </row>
    <row r="115" spans="1:10" ht="15.75" customHeight="1" x14ac:dyDescent="0.35">
      <c r="A115" s="1"/>
      <c r="H115" s="19"/>
      <c r="I115" s="19"/>
      <c r="J115" s="20"/>
    </row>
    <row r="116" spans="1:10" ht="15.75" customHeight="1" x14ac:dyDescent="0.35">
      <c r="A116" s="1"/>
      <c r="H116" s="19"/>
      <c r="I116" s="19"/>
      <c r="J116" s="20"/>
    </row>
    <row r="117" spans="1:10" ht="15.75" customHeight="1" x14ac:dyDescent="0.35">
      <c r="A117" s="1"/>
      <c r="H117" s="19"/>
      <c r="I117" s="19"/>
      <c r="J117" s="20"/>
    </row>
    <row r="118" spans="1:10" ht="15.75" customHeight="1" x14ac:dyDescent="0.35">
      <c r="A118" s="1"/>
      <c r="H118" s="19"/>
      <c r="I118" s="19"/>
      <c r="J118" s="20"/>
    </row>
    <row r="119" spans="1:10" ht="15.75" customHeight="1" x14ac:dyDescent="0.35">
      <c r="A119" s="1"/>
      <c r="H119" s="19"/>
      <c r="I119" s="19"/>
      <c r="J119" s="20"/>
    </row>
    <row r="120" spans="1:10" ht="15.75" customHeight="1" x14ac:dyDescent="0.35">
      <c r="A120" s="1"/>
      <c r="H120" s="19"/>
      <c r="I120" s="19"/>
      <c r="J120" s="20"/>
    </row>
    <row r="121" spans="1:10" ht="15.75" customHeight="1" x14ac:dyDescent="0.35">
      <c r="A121" s="1"/>
      <c r="H121" s="19"/>
      <c r="I121" s="19"/>
      <c r="J121" s="20"/>
    </row>
    <row r="122" spans="1:10" ht="15.75" customHeight="1" x14ac:dyDescent="0.35">
      <c r="A122" s="1"/>
      <c r="H122" s="19"/>
      <c r="I122" s="19"/>
      <c r="J122" s="20"/>
    </row>
    <row r="123" spans="1:10" ht="15.75" customHeight="1" x14ac:dyDescent="0.35">
      <c r="A123" s="1"/>
      <c r="H123" s="19"/>
      <c r="I123" s="19"/>
      <c r="J123" s="20"/>
    </row>
    <row r="124" spans="1:10" ht="15.75" customHeight="1" x14ac:dyDescent="0.35">
      <c r="A124" s="1"/>
      <c r="H124" s="19"/>
      <c r="I124" s="19"/>
      <c r="J124" s="20"/>
    </row>
    <row r="125" spans="1:10" ht="15.75" customHeight="1" x14ac:dyDescent="0.35">
      <c r="A125" s="1"/>
      <c r="H125" s="19"/>
      <c r="I125" s="19"/>
      <c r="J125" s="20"/>
    </row>
    <row r="126" spans="1:10" ht="15.75" customHeight="1" x14ac:dyDescent="0.35">
      <c r="A126" s="1"/>
      <c r="H126" s="19"/>
      <c r="I126" s="19"/>
      <c r="J126" s="20"/>
    </row>
    <row r="127" spans="1:10" ht="15.75" customHeight="1" x14ac:dyDescent="0.35">
      <c r="A127" s="1"/>
      <c r="H127" s="19"/>
      <c r="I127" s="19"/>
      <c r="J127" s="20"/>
    </row>
    <row r="128" spans="1:10" ht="15.75" customHeight="1" x14ac:dyDescent="0.35">
      <c r="A128" s="1"/>
      <c r="H128" s="19"/>
      <c r="I128" s="19"/>
      <c r="J128" s="20"/>
    </row>
    <row r="129" spans="1:10" ht="15.75" customHeight="1" x14ac:dyDescent="0.35">
      <c r="A129" s="1"/>
      <c r="H129" s="19"/>
      <c r="I129" s="19"/>
      <c r="J129" s="20"/>
    </row>
    <row r="130" spans="1:10" ht="15.75" customHeight="1" x14ac:dyDescent="0.35">
      <c r="A130" s="1"/>
      <c r="H130" s="19"/>
      <c r="I130" s="19"/>
      <c r="J130" s="20"/>
    </row>
    <row r="131" spans="1:10" ht="15.75" customHeight="1" x14ac:dyDescent="0.35">
      <c r="A131" s="1"/>
      <c r="H131" s="19"/>
      <c r="I131" s="19"/>
      <c r="J131" s="20"/>
    </row>
    <row r="132" spans="1:10" ht="15.75" customHeight="1" x14ac:dyDescent="0.35">
      <c r="A132" s="1"/>
      <c r="H132" s="19"/>
      <c r="I132" s="19"/>
      <c r="J132" s="20"/>
    </row>
    <row r="133" spans="1:10" ht="15.75" customHeight="1" x14ac:dyDescent="0.35">
      <c r="A133" s="1"/>
      <c r="H133" s="19"/>
      <c r="I133" s="19"/>
      <c r="J133" s="20"/>
    </row>
    <row r="134" spans="1:10" ht="15.75" customHeight="1" x14ac:dyDescent="0.35">
      <c r="A134" s="1"/>
      <c r="H134" s="19"/>
      <c r="I134" s="19"/>
      <c r="J134" s="20"/>
    </row>
    <row r="135" spans="1:10" ht="15.75" customHeight="1" x14ac:dyDescent="0.35">
      <c r="A135" s="1"/>
      <c r="H135" s="19"/>
      <c r="I135" s="19"/>
      <c r="J135" s="20"/>
    </row>
    <row r="136" spans="1:10" ht="15.75" customHeight="1" x14ac:dyDescent="0.35">
      <c r="A136" s="1"/>
      <c r="H136" s="19"/>
      <c r="I136" s="19"/>
      <c r="J136" s="20"/>
    </row>
    <row r="137" spans="1:10" ht="15.75" customHeight="1" x14ac:dyDescent="0.35">
      <c r="A137" s="1"/>
      <c r="H137" s="19"/>
      <c r="I137" s="19"/>
      <c r="J137" s="20"/>
    </row>
    <row r="138" spans="1:10" ht="15.75" customHeight="1" x14ac:dyDescent="0.35">
      <c r="A138" s="1"/>
      <c r="H138" s="19"/>
      <c r="I138" s="19"/>
      <c r="J138" s="20"/>
    </row>
    <row r="139" spans="1:10" ht="15.75" customHeight="1" x14ac:dyDescent="0.35">
      <c r="A139" s="1"/>
      <c r="H139" s="19"/>
      <c r="I139" s="19"/>
      <c r="J139" s="20"/>
    </row>
    <row r="140" spans="1:10" ht="15.75" customHeight="1" x14ac:dyDescent="0.35">
      <c r="A140" s="1"/>
      <c r="H140" s="19"/>
      <c r="I140" s="19"/>
      <c r="J140" s="20"/>
    </row>
    <row r="141" spans="1:10" ht="15.75" customHeight="1" x14ac:dyDescent="0.35">
      <c r="A141" s="1"/>
      <c r="H141" s="19"/>
      <c r="I141" s="19"/>
      <c r="J141" s="20"/>
    </row>
    <row r="142" spans="1:10" ht="15.75" customHeight="1" x14ac:dyDescent="0.35">
      <c r="A142" s="1"/>
      <c r="H142" s="19"/>
      <c r="I142" s="19"/>
      <c r="J142" s="20"/>
    </row>
    <row r="143" spans="1:10" ht="15.75" customHeight="1" x14ac:dyDescent="0.35">
      <c r="A143" s="1"/>
      <c r="H143" s="19"/>
      <c r="I143" s="19"/>
      <c r="J143" s="20"/>
    </row>
    <row r="144" spans="1:10" ht="15.75" customHeight="1" x14ac:dyDescent="0.35">
      <c r="A144" s="1"/>
      <c r="H144" s="19"/>
      <c r="I144" s="19"/>
      <c r="J144" s="20"/>
    </row>
    <row r="145" spans="1:10" ht="15.75" customHeight="1" x14ac:dyDescent="0.35">
      <c r="A145" s="1"/>
      <c r="H145" s="19"/>
      <c r="I145" s="19"/>
      <c r="J145" s="20"/>
    </row>
    <row r="146" spans="1:10" ht="15.75" customHeight="1" x14ac:dyDescent="0.35">
      <c r="A146" s="1"/>
      <c r="H146" s="19"/>
      <c r="I146" s="19"/>
      <c r="J146" s="20"/>
    </row>
    <row r="147" spans="1:10" ht="15.75" customHeight="1" x14ac:dyDescent="0.35">
      <c r="A147" s="1"/>
      <c r="H147" s="19"/>
      <c r="I147" s="19"/>
      <c r="J147" s="20"/>
    </row>
    <row r="148" spans="1:10" ht="15.75" customHeight="1" x14ac:dyDescent="0.35">
      <c r="A148" s="1"/>
      <c r="H148" s="19"/>
      <c r="I148" s="19"/>
      <c r="J148" s="20"/>
    </row>
    <row r="149" spans="1:10" ht="15.75" customHeight="1" x14ac:dyDescent="0.35">
      <c r="A149" s="1"/>
      <c r="H149" s="19"/>
      <c r="I149" s="19"/>
      <c r="J149" s="20"/>
    </row>
    <row r="150" spans="1:10" ht="15.75" customHeight="1" x14ac:dyDescent="0.35">
      <c r="A150" s="1"/>
      <c r="H150" s="19"/>
      <c r="I150" s="19"/>
      <c r="J150" s="20"/>
    </row>
    <row r="151" spans="1:10" ht="15.75" customHeight="1" x14ac:dyDescent="0.35">
      <c r="A151" s="1"/>
      <c r="H151" s="19"/>
      <c r="I151" s="19"/>
      <c r="J151" s="20"/>
    </row>
    <row r="152" spans="1:10" ht="15.75" customHeight="1" x14ac:dyDescent="0.35">
      <c r="A152" s="1"/>
      <c r="H152" s="19"/>
      <c r="I152" s="19"/>
      <c r="J152" s="20"/>
    </row>
    <row r="153" spans="1:10" ht="15.75" customHeight="1" x14ac:dyDescent="0.35">
      <c r="A153" s="1"/>
      <c r="H153" s="19"/>
      <c r="I153" s="19"/>
      <c r="J153" s="20"/>
    </row>
    <row r="154" spans="1:10" ht="15.75" customHeight="1" x14ac:dyDescent="0.35">
      <c r="A154" s="1"/>
      <c r="H154" s="19"/>
      <c r="I154" s="19"/>
      <c r="J154" s="20"/>
    </row>
    <row r="155" spans="1:10" ht="15.75" customHeight="1" x14ac:dyDescent="0.35">
      <c r="A155" s="1"/>
      <c r="H155" s="19"/>
      <c r="I155" s="19"/>
      <c r="J155" s="20"/>
    </row>
    <row r="156" spans="1:10" ht="15.75" customHeight="1" x14ac:dyDescent="0.35">
      <c r="A156" s="1"/>
      <c r="H156" s="19"/>
      <c r="I156" s="19"/>
      <c r="J156" s="20"/>
    </row>
    <row r="157" spans="1:10" ht="15.75" customHeight="1" x14ac:dyDescent="0.35">
      <c r="A157" s="1"/>
      <c r="H157" s="19"/>
      <c r="I157" s="19"/>
      <c r="J157" s="20"/>
    </row>
    <row r="158" spans="1:10" ht="15.75" customHeight="1" x14ac:dyDescent="0.35">
      <c r="A158" s="1"/>
      <c r="H158" s="19"/>
      <c r="I158" s="19"/>
      <c r="J158" s="20"/>
    </row>
    <row r="159" spans="1:10" ht="15.75" customHeight="1" x14ac:dyDescent="0.35">
      <c r="A159" s="1"/>
      <c r="H159" s="19"/>
      <c r="I159" s="19"/>
      <c r="J159" s="20"/>
    </row>
    <row r="160" spans="1:10" ht="15.75" customHeight="1" x14ac:dyDescent="0.35">
      <c r="A160" s="1"/>
      <c r="H160" s="19"/>
      <c r="I160" s="19"/>
      <c r="J160" s="20"/>
    </row>
    <row r="161" spans="1:10" ht="15.75" customHeight="1" x14ac:dyDescent="0.35">
      <c r="A161" s="1"/>
      <c r="H161" s="19"/>
      <c r="I161" s="19"/>
      <c r="J161" s="20"/>
    </row>
    <row r="162" spans="1:10" ht="15.75" customHeight="1" x14ac:dyDescent="0.35">
      <c r="A162" s="1"/>
      <c r="H162" s="19"/>
      <c r="I162" s="19"/>
      <c r="J162" s="20"/>
    </row>
    <row r="163" spans="1:10" ht="15.75" customHeight="1" x14ac:dyDescent="0.35">
      <c r="A163" s="1"/>
      <c r="H163" s="19"/>
      <c r="I163" s="19"/>
      <c r="J163" s="20"/>
    </row>
    <row r="164" spans="1:10" ht="15.75" customHeight="1" x14ac:dyDescent="0.35">
      <c r="A164" s="1"/>
      <c r="H164" s="19"/>
      <c r="I164" s="19"/>
      <c r="J164" s="20"/>
    </row>
    <row r="165" spans="1:10" ht="15.75" customHeight="1" x14ac:dyDescent="0.35">
      <c r="A165" s="1"/>
      <c r="H165" s="19"/>
      <c r="I165" s="19"/>
      <c r="J165" s="20"/>
    </row>
    <row r="166" spans="1:10" ht="15.75" customHeight="1" x14ac:dyDescent="0.35">
      <c r="A166" s="1"/>
      <c r="H166" s="19"/>
      <c r="I166" s="19"/>
      <c r="J166" s="20"/>
    </row>
    <row r="167" spans="1:10" ht="15.75" customHeight="1" x14ac:dyDescent="0.35">
      <c r="A167" s="1"/>
      <c r="H167" s="19"/>
      <c r="I167" s="19"/>
      <c r="J167" s="20"/>
    </row>
    <row r="168" spans="1:10" ht="15.75" customHeight="1" x14ac:dyDescent="0.35">
      <c r="A168" s="1"/>
      <c r="H168" s="19"/>
      <c r="I168" s="19"/>
      <c r="J168" s="20"/>
    </row>
    <row r="169" spans="1:10" ht="15.75" customHeight="1" x14ac:dyDescent="0.35">
      <c r="A169" s="1"/>
      <c r="H169" s="19"/>
      <c r="I169" s="19"/>
      <c r="J169" s="20"/>
    </row>
    <row r="170" spans="1:10" ht="15.75" customHeight="1" x14ac:dyDescent="0.35">
      <c r="A170" s="1"/>
      <c r="H170" s="19"/>
      <c r="I170" s="19"/>
      <c r="J170" s="20"/>
    </row>
    <row r="171" spans="1:10" ht="15.75" customHeight="1" x14ac:dyDescent="0.35">
      <c r="A171" s="1"/>
      <c r="H171" s="19"/>
      <c r="I171" s="19"/>
      <c r="J171" s="20"/>
    </row>
    <row r="172" spans="1:10" ht="15.75" customHeight="1" x14ac:dyDescent="0.35">
      <c r="A172" s="1"/>
      <c r="H172" s="19"/>
      <c r="I172" s="19"/>
      <c r="J172" s="20"/>
    </row>
    <row r="173" spans="1:10" ht="15.75" customHeight="1" x14ac:dyDescent="0.35">
      <c r="A173" s="1"/>
      <c r="H173" s="19"/>
      <c r="I173" s="19"/>
      <c r="J173" s="20"/>
    </row>
    <row r="174" spans="1:10" ht="15.75" customHeight="1" x14ac:dyDescent="0.35">
      <c r="A174" s="1"/>
      <c r="H174" s="19"/>
      <c r="I174" s="19"/>
      <c r="J174" s="20"/>
    </row>
    <row r="175" spans="1:10" ht="15.75" customHeight="1" x14ac:dyDescent="0.35">
      <c r="A175" s="1"/>
      <c r="H175" s="19"/>
      <c r="I175" s="19"/>
      <c r="J175" s="20"/>
    </row>
    <row r="176" spans="1:10" ht="15.75" customHeight="1" x14ac:dyDescent="0.35">
      <c r="A176" s="1"/>
      <c r="H176" s="19"/>
      <c r="I176" s="19"/>
      <c r="J176" s="20"/>
    </row>
    <row r="177" spans="1:10" ht="15.75" customHeight="1" x14ac:dyDescent="0.35">
      <c r="A177" s="1"/>
      <c r="H177" s="19"/>
      <c r="I177" s="19"/>
      <c r="J177" s="20"/>
    </row>
    <row r="178" spans="1:10" ht="15.75" customHeight="1" x14ac:dyDescent="0.35">
      <c r="A178" s="1"/>
      <c r="H178" s="19"/>
      <c r="I178" s="19"/>
      <c r="J178" s="20"/>
    </row>
    <row r="179" spans="1:10" ht="15.75" customHeight="1" x14ac:dyDescent="0.35">
      <c r="A179" s="1"/>
      <c r="H179" s="19"/>
      <c r="I179" s="19"/>
      <c r="J179" s="20"/>
    </row>
    <row r="180" spans="1:10" ht="15.75" customHeight="1" x14ac:dyDescent="0.35">
      <c r="A180" s="1"/>
      <c r="H180" s="19"/>
      <c r="I180" s="19"/>
      <c r="J180" s="20"/>
    </row>
    <row r="181" spans="1:10" ht="15.75" customHeight="1" x14ac:dyDescent="0.35">
      <c r="A181" s="1"/>
      <c r="H181" s="19"/>
      <c r="I181" s="19"/>
      <c r="J181" s="20"/>
    </row>
    <row r="182" spans="1:10" ht="15.75" customHeight="1" x14ac:dyDescent="0.35">
      <c r="A182" s="1"/>
      <c r="H182" s="19"/>
      <c r="I182" s="19"/>
      <c r="J182" s="20"/>
    </row>
    <row r="183" spans="1:10" ht="15.75" customHeight="1" x14ac:dyDescent="0.35">
      <c r="A183" s="1"/>
      <c r="H183" s="19"/>
      <c r="I183" s="19"/>
      <c r="J183" s="20"/>
    </row>
    <row r="184" spans="1:10" ht="15.75" customHeight="1" x14ac:dyDescent="0.35">
      <c r="A184" s="1"/>
      <c r="H184" s="19"/>
      <c r="I184" s="19"/>
      <c r="J184" s="20"/>
    </row>
    <row r="185" spans="1:10" ht="15.75" customHeight="1" x14ac:dyDescent="0.35">
      <c r="A185" s="1"/>
      <c r="H185" s="19"/>
      <c r="I185" s="19"/>
      <c r="J185" s="20"/>
    </row>
    <row r="186" spans="1:10" ht="15.75" customHeight="1" x14ac:dyDescent="0.35">
      <c r="A186" s="1"/>
      <c r="H186" s="19"/>
      <c r="I186" s="19"/>
      <c r="J186" s="20"/>
    </row>
    <row r="187" spans="1:10" ht="15.75" customHeight="1" x14ac:dyDescent="0.35">
      <c r="A187" s="1"/>
      <c r="H187" s="19"/>
      <c r="I187" s="19"/>
      <c r="J187" s="20"/>
    </row>
    <row r="188" spans="1:10" ht="15.75" customHeight="1" x14ac:dyDescent="0.35">
      <c r="A188" s="1"/>
      <c r="H188" s="19"/>
      <c r="I188" s="19"/>
      <c r="J188" s="20"/>
    </row>
    <row r="189" spans="1:10" ht="15.75" customHeight="1" x14ac:dyDescent="0.35">
      <c r="A189" s="1"/>
      <c r="H189" s="19"/>
      <c r="I189" s="19"/>
      <c r="J189" s="20"/>
    </row>
    <row r="190" spans="1:10" ht="15.75" customHeight="1" x14ac:dyDescent="0.35">
      <c r="A190" s="1"/>
      <c r="H190" s="19"/>
      <c r="I190" s="19"/>
      <c r="J190" s="20"/>
    </row>
    <row r="191" spans="1:10" ht="15.75" customHeight="1" x14ac:dyDescent="0.35">
      <c r="A191" s="1"/>
      <c r="H191" s="19"/>
      <c r="I191" s="19"/>
      <c r="J191" s="20"/>
    </row>
    <row r="192" spans="1:10" ht="15.75" customHeight="1" x14ac:dyDescent="0.35">
      <c r="A192" s="1"/>
      <c r="H192" s="19"/>
      <c r="I192" s="19"/>
      <c r="J192" s="20"/>
    </row>
    <row r="193" spans="1:10" ht="15.75" customHeight="1" x14ac:dyDescent="0.35">
      <c r="A193" s="1"/>
      <c r="H193" s="19"/>
      <c r="I193" s="19"/>
      <c r="J193" s="20"/>
    </row>
    <row r="194" spans="1:10" ht="15.75" customHeight="1" x14ac:dyDescent="0.35">
      <c r="A194" s="1"/>
      <c r="H194" s="19"/>
      <c r="I194" s="19"/>
      <c r="J194" s="20"/>
    </row>
    <row r="195" spans="1:10" ht="15.75" customHeight="1" x14ac:dyDescent="0.35">
      <c r="A195" s="1"/>
      <c r="H195" s="19"/>
      <c r="I195" s="19"/>
      <c r="J195" s="20"/>
    </row>
    <row r="196" spans="1:10" ht="15.75" customHeight="1" x14ac:dyDescent="0.35">
      <c r="A196" s="1"/>
      <c r="H196" s="19"/>
      <c r="I196" s="19"/>
      <c r="J196" s="20"/>
    </row>
    <row r="197" spans="1:10" ht="15.75" customHeight="1" x14ac:dyDescent="0.35">
      <c r="A197" s="1"/>
      <c r="H197" s="19"/>
      <c r="I197" s="19"/>
      <c r="J197" s="20"/>
    </row>
    <row r="198" spans="1:10" ht="15.75" customHeight="1" x14ac:dyDescent="0.35">
      <c r="A198" s="1"/>
      <c r="H198" s="19"/>
      <c r="I198" s="19"/>
      <c r="J198" s="20"/>
    </row>
    <row r="199" spans="1:10" ht="15.75" customHeight="1" x14ac:dyDescent="0.35">
      <c r="A199" s="1"/>
      <c r="H199" s="19"/>
      <c r="I199" s="19"/>
      <c r="J199" s="20"/>
    </row>
    <row r="200" spans="1:10" ht="15.75" customHeight="1" x14ac:dyDescent="0.35">
      <c r="A200" s="1"/>
      <c r="H200" s="19"/>
      <c r="I200" s="19"/>
      <c r="J200" s="20"/>
    </row>
    <row r="201" spans="1:10" ht="15.75" customHeight="1" x14ac:dyDescent="0.35">
      <c r="A201" s="1"/>
      <c r="H201" s="19"/>
      <c r="I201" s="19"/>
      <c r="J201" s="20"/>
    </row>
    <row r="202" spans="1:10" ht="15.75" customHeight="1" x14ac:dyDescent="0.35">
      <c r="A202" s="1"/>
      <c r="H202" s="19"/>
      <c r="I202" s="19"/>
      <c r="J202" s="20"/>
    </row>
    <row r="203" spans="1:10" ht="15.75" customHeight="1" x14ac:dyDescent="0.35">
      <c r="A203" s="1"/>
      <c r="H203" s="19"/>
      <c r="I203" s="19"/>
      <c r="J203" s="20"/>
    </row>
    <row r="204" spans="1:10" ht="15.75" customHeight="1" x14ac:dyDescent="0.35">
      <c r="A204" s="1"/>
      <c r="H204" s="19"/>
      <c r="I204" s="19"/>
      <c r="J204" s="20"/>
    </row>
    <row r="205" spans="1:10" ht="15.75" customHeight="1" x14ac:dyDescent="0.35">
      <c r="A205" s="1"/>
      <c r="H205" s="19"/>
      <c r="I205" s="19"/>
      <c r="J205" s="20"/>
    </row>
    <row r="206" spans="1:10" ht="15.75" customHeight="1" x14ac:dyDescent="0.35">
      <c r="A206" s="1"/>
      <c r="H206" s="19"/>
      <c r="I206" s="19"/>
      <c r="J206" s="20"/>
    </row>
    <row r="207" spans="1:10" ht="15.75" customHeight="1" x14ac:dyDescent="0.35">
      <c r="A207" s="1"/>
      <c r="H207" s="19"/>
      <c r="I207" s="19"/>
      <c r="J207" s="20"/>
    </row>
    <row r="208" spans="1:10" ht="15.75" customHeight="1" x14ac:dyDescent="0.35">
      <c r="A208" s="1"/>
      <c r="H208" s="19"/>
      <c r="I208" s="19"/>
      <c r="J208" s="20"/>
    </row>
    <row r="209" spans="1:10" ht="15.75" customHeight="1" x14ac:dyDescent="0.35">
      <c r="A209" s="1"/>
      <c r="H209" s="19"/>
      <c r="I209" s="19"/>
      <c r="J209" s="20"/>
    </row>
    <row r="210" spans="1:10" ht="15.75" customHeight="1" x14ac:dyDescent="0.35">
      <c r="A210" s="1"/>
      <c r="H210" s="19"/>
      <c r="I210" s="19"/>
      <c r="J210" s="20"/>
    </row>
    <row r="211" spans="1:10" ht="15.75" customHeight="1" x14ac:dyDescent="0.35">
      <c r="A211" s="1"/>
      <c r="H211" s="19"/>
      <c r="I211" s="19"/>
      <c r="J211" s="20"/>
    </row>
    <row r="212" spans="1:10" ht="15.75" customHeight="1" x14ac:dyDescent="0.35">
      <c r="A212" s="1"/>
      <c r="H212" s="19"/>
      <c r="I212" s="19"/>
      <c r="J212" s="20"/>
    </row>
    <row r="213" spans="1:10" ht="15.75" customHeight="1" x14ac:dyDescent="0.35">
      <c r="A213" s="1"/>
      <c r="H213" s="19"/>
      <c r="I213" s="19"/>
      <c r="J213" s="20"/>
    </row>
    <row r="214" spans="1:10" ht="15.75" customHeight="1" x14ac:dyDescent="0.35">
      <c r="A214" s="1"/>
      <c r="H214" s="19"/>
      <c r="I214" s="19"/>
      <c r="J214" s="20"/>
    </row>
    <row r="215" spans="1:10" ht="15.75" customHeight="1" x14ac:dyDescent="0.35">
      <c r="A215" s="1"/>
      <c r="H215" s="19"/>
      <c r="I215" s="19"/>
      <c r="J215" s="20"/>
    </row>
    <row r="216" spans="1:10" ht="15.75" customHeight="1" x14ac:dyDescent="0.35">
      <c r="A216" s="1"/>
      <c r="H216" s="19"/>
      <c r="I216" s="19"/>
      <c r="J216" s="20"/>
    </row>
    <row r="217" spans="1:10" ht="15.75" customHeight="1" x14ac:dyDescent="0.35">
      <c r="A217" s="1"/>
      <c r="H217" s="19"/>
      <c r="I217" s="19"/>
      <c r="J217" s="20"/>
    </row>
    <row r="218" spans="1:10" ht="15.75" customHeight="1" x14ac:dyDescent="0.35">
      <c r="A218" s="1"/>
      <c r="H218" s="19"/>
      <c r="I218" s="19"/>
      <c r="J218" s="20"/>
    </row>
    <row r="219" spans="1:10" ht="15.75" customHeight="1" x14ac:dyDescent="0.35">
      <c r="A219" s="1"/>
      <c r="H219" s="19"/>
      <c r="I219" s="19"/>
      <c r="J219" s="20"/>
    </row>
    <row r="220" spans="1:10" ht="15.75" customHeight="1" x14ac:dyDescent="0.35">
      <c r="A220" s="1"/>
      <c r="H220" s="19"/>
      <c r="I220" s="19"/>
      <c r="J220" s="20"/>
    </row>
    <row r="221" spans="1:10" ht="15.75" customHeight="1" x14ac:dyDescent="0.35">
      <c r="A221" s="1"/>
      <c r="H221" s="19"/>
      <c r="I221" s="19"/>
      <c r="J221" s="20"/>
    </row>
    <row r="222" spans="1:10" ht="15.75" customHeight="1" x14ac:dyDescent="0.35">
      <c r="A222" s="1"/>
      <c r="H222" s="19"/>
      <c r="I222" s="19"/>
      <c r="J222" s="20"/>
    </row>
    <row r="223" spans="1:10" ht="15.75" customHeight="1" x14ac:dyDescent="0.35">
      <c r="A223" s="1"/>
      <c r="H223" s="19"/>
      <c r="I223" s="19"/>
      <c r="J223" s="20"/>
    </row>
    <row r="224" spans="1:10" ht="15.75" customHeight="1" x14ac:dyDescent="0.35">
      <c r="A224" s="1"/>
      <c r="H224" s="19"/>
      <c r="I224" s="19"/>
      <c r="J224" s="20"/>
    </row>
    <row r="225" spans="1:10" ht="15.75" customHeight="1" x14ac:dyDescent="0.35">
      <c r="A225" s="1"/>
      <c r="H225" s="19"/>
      <c r="I225" s="19"/>
      <c r="J225" s="20"/>
    </row>
    <row r="226" spans="1:10" ht="15.75" customHeight="1" x14ac:dyDescent="0.35">
      <c r="A226" s="1"/>
      <c r="H226" s="19"/>
      <c r="I226" s="19"/>
      <c r="J226" s="20"/>
    </row>
    <row r="227" spans="1:10" ht="15.75" customHeight="1" x14ac:dyDescent="0.35">
      <c r="A227" s="1"/>
      <c r="H227" s="19"/>
      <c r="I227" s="19"/>
      <c r="J227" s="20"/>
    </row>
    <row r="228" spans="1:10" ht="15.75" customHeight="1" x14ac:dyDescent="0.35">
      <c r="A228" s="1"/>
      <c r="H228" s="19"/>
      <c r="I228" s="19"/>
      <c r="J228" s="20"/>
    </row>
    <row r="229" spans="1:10" ht="15.75" customHeight="1" x14ac:dyDescent="0.35">
      <c r="A229" s="1"/>
      <c r="H229" s="19"/>
      <c r="I229" s="19"/>
      <c r="J229" s="20"/>
    </row>
    <row r="230" spans="1:10" ht="15.75" customHeight="1" x14ac:dyDescent="0.35">
      <c r="A230" s="1"/>
      <c r="H230" s="19"/>
      <c r="I230" s="19"/>
      <c r="J230" s="20"/>
    </row>
    <row r="231" spans="1:10" ht="15.75" customHeight="1" x14ac:dyDescent="0.35">
      <c r="A231" s="1"/>
      <c r="H231" s="19"/>
      <c r="I231" s="19"/>
      <c r="J231" s="20"/>
    </row>
    <row r="232" spans="1:10" ht="15.75" customHeight="1" x14ac:dyDescent="0.35">
      <c r="A232" s="1"/>
      <c r="H232" s="19"/>
      <c r="I232" s="19"/>
      <c r="J232" s="20"/>
    </row>
    <row r="233" spans="1:10" ht="15.75" customHeight="1" x14ac:dyDescent="0.35">
      <c r="A233" s="1"/>
      <c r="H233" s="19"/>
      <c r="I233" s="19"/>
      <c r="J233" s="20"/>
    </row>
    <row r="234" spans="1:10" ht="15.75" customHeight="1" x14ac:dyDescent="0.35">
      <c r="A234" s="1"/>
      <c r="H234" s="19"/>
      <c r="I234" s="19"/>
      <c r="J234" s="20"/>
    </row>
    <row r="235" spans="1:10" ht="15.75" customHeight="1" x14ac:dyDescent="0.35">
      <c r="A235" s="1"/>
      <c r="H235" s="19"/>
      <c r="I235" s="19"/>
      <c r="J235" s="20"/>
    </row>
    <row r="236" spans="1:10" ht="15.75" customHeight="1" x14ac:dyDescent="0.35">
      <c r="A236" s="1"/>
      <c r="H236" s="19"/>
      <c r="I236" s="19"/>
      <c r="J236" s="20"/>
    </row>
    <row r="237" spans="1:10" ht="15.75" customHeight="1" x14ac:dyDescent="0.35">
      <c r="A237" s="1"/>
      <c r="H237" s="19"/>
      <c r="I237" s="19"/>
      <c r="J237" s="20"/>
    </row>
    <row r="238" spans="1:10" ht="15.75" customHeight="1" x14ac:dyDescent="0.35">
      <c r="A238" s="1"/>
      <c r="H238" s="19"/>
      <c r="I238" s="19"/>
      <c r="J238" s="20"/>
    </row>
    <row r="239" spans="1:10" ht="15.75" customHeight="1" x14ac:dyDescent="0.35">
      <c r="A239" s="1"/>
      <c r="H239" s="19"/>
      <c r="I239" s="19"/>
      <c r="J239" s="20"/>
    </row>
    <row r="240" spans="1:10" ht="15.75" customHeight="1" x14ac:dyDescent="0.35">
      <c r="A240" s="1"/>
      <c r="H240" s="19"/>
      <c r="I240" s="19"/>
      <c r="J240" s="20"/>
    </row>
    <row r="241" spans="1:10" ht="15.75" customHeight="1" x14ac:dyDescent="0.35">
      <c r="A241" s="1"/>
      <c r="H241" s="19"/>
      <c r="I241" s="19"/>
      <c r="J241" s="20"/>
    </row>
    <row r="242" spans="1:10" ht="15.75" customHeight="1" x14ac:dyDescent="0.35">
      <c r="A242" s="1"/>
      <c r="H242" s="19"/>
      <c r="I242" s="19"/>
      <c r="J242" s="20"/>
    </row>
    <row r="243" spans="1:10" ht="15.75" customHeight="1" x14ac:dyDescent="0.35">
      <c r="A243" s="1"/>
      <c r="H243" s="19"/>
      <c r="I243" s="19"/>
      <c r="J243" s="20"/>
    </row>
    <row r="244" spans="1:10" ht="15.75" customHeight="1" x14ac:dyDescent="0.35">
      <c r="A244" s="1"/>
      <c r="H244" s="19"/>
      <c r="I244" s="19"/>
      <c r="J244" s="20"/>
    </row>
  </sheetData>
  <mergeCells count="3">
    <mergeCell ref="B1:M1"/>
    <mergeCell ref="B2:M2"/>
    <mergeCell ref="B3:M3"/>
  </mergeCells>
  <dataValidations count="2">
    <dataValidation type="list" allowBlank="1" showErrorMessage="1" sqref="F7:F29" xr:uid="{7D185DAA-F570-42C7-B13B-6417EE8739EC}">
      <formula1>"Pengadaan/Transaksi Langsung,Tender/Seleksi Umum,Tender/Seleksi Terbatas,Penunjukan Langsung,Penetapan Langsung"</formula1>
    </dataValidation>
    <dataValidation type="list" allowBlank="1" showErrorMessage="1" sqref="E7:E29" xr:uid="{A58F6B89-2CDA-4BD9-A0EE-E7E7F2160DCA}">
      <formula1>"Barang,Jasa Konsultansi,Jasa Lain,Pekerjaan Konstruksi"</formula1>
    </dataValidation>
  </dataValidations>
  <pageMargins left="0.70866141732283472" right="0.70866141732283472" top="0.74803149606299213" bottom="0.74803149606299213" header="0" footer="0"/>
  <pageSetup paperSize="9" scale="43"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Z235"/>
  <sheetViews>
    <sheetView workbookViewId="0">
      <selection activeCell="B12" sqref="B12"/>
    </sheetView>
  </sheetViews>
  <sheetFormatPr defaultColWidth="14.453125" defaultRowHeight="15" customHeight="1" x14ac:dyDescent="0.35"/>
  <cols>
    <col min="1" max="1" width="8.81640625" customWidth="1"/>
    <col min="2" max="2" width="20.7265625" customWidth="1"/>
    <col min="3" max="3" width="56.26953125" customWidth="1"/>
    <col min="4" max="4" width="22.54296875" customWidth="1"/>
    <col min="5" max="5" width="18" customWidth="1"/>
    <col min="6" max="6" width="30.26953125" customWidth="1"/>
    <col min="7" max="7" width="16" customWidth="1"/>
    <col min="8" max="9" width="17" customWidth="1"/>
    <col min="10" max="10" width="15.7265625" customWidth="1"/>
    <col min="11" max="13" width="17" customWidth="1"/>
    <col min="14" max="14" width="25.7265625" customWidth="1"/>
    <col min="16" max="16" width="20" customWidth="1"/>
  </cols>
  <sheetData>
    <row r="1" spans="1:26" ht="14.5" x14ac:dyDescent="0.35">
      <c r="A1" s="41"/>
      <c r="B1" s="740" t="s">
        <v>1</v>
      </c>
      <c r="C1" s="741"/>
      <c r="D1" s="741"/>
      <c r="E1" s="741"/>
      <c r="F1" s="741"/>
      <c r="G1" s="741"/>
      <c r="H1" s="741"/>
      <c r="I1" s="741"/>
      <c r="J1" s="741"/>
      <c r="K1" s="741"/>
      <c r="L1" s="741"/>
      <c r="M1" s="741"/>
      <c r="N1" s="73"/>
      <c r="O1" s="73"/>
      <c r="P1" s="73"/>
      <c r="Q1" s="73"/>
      <c r="R1" s="73"/>
      <c r="S1" s="73"/>
      <c r="T1" s="73"/>
      <c r="U1" s="73"/>
      <c r="V1" s="73"/>
      <c r="W1" s="73"/>
      <c r="X1" s="73"/>
      <c r="Y1" s="73"/>
      <c r="Z1" s="73"/>
    </row>
    <row r="2" spans="1:26" ht="14.5" x14ac:dyDescent="0.35">
      <c r="A2" s="41"/>
      <c r="B2" s="798" t="s">
        <v>2</v>
      </c>
      <c r="C2" s="741"/>
      <c r="D2" s="741"/>
      <c r="E2" s="741"/>
      <c r="F2" s="741"/>
      <c r="G2" s="741"/>
      <c r="H2" s="741"/>
      <c r="I2" s="741"/>
      <c r="J2" s="741"/>
      <c r="K2" s="741"/>
      <c r="L2" s="741"/>
      <c r="M2" s="741"/>
      <c r="N2" s="73"/>
      <c r="O2" s="73"/>
      <c r="P2" s="73"/>
      <c r="Q2" s="73"/>
      <c r="R2" s="73"/>
      <c r="S2" s="73"/>
      <c r="T2" s="73"/>
      <c r="U2" s="73"/>
      <c r="V2" s="73"/>
      <c r="W2" s="73"/>
      <c r="X2" s="73"/>
      <c r="Y2" s="73"/>
      <c r="Z2" s="73"/>
    </row>
    <row r="3" spans="1:26" ht="14.5" x14ac:dyDescent="0.35">
      <c r="A3" s="41"/>
      <c r="B3" s="740" t="str">
        <f>Payment!B3</f>
        <v>TAHUN 2023</v>
      </c>
      <c r="C3" s="741"/>
      <c r="D3" s="741"/>
      <c r="E3" s="741"/>
      <c r="F3" s="741"/>
      <c r="G3" s="741"/>
      <c r="H3" s="741"/>
      <c r="I3" s="741"/>
      <c r="J3" s="741"/>
      <c r="K3" s="741"/>
      <c r="L3" s="741"/>
      <c r="M3" s="741"/>
      <c r="N3" s="73"/>
      <c r="O3" s="73"/>
      <c r="P3" s="73"/>
      <c r="Q3" s="73"/>
      <c r="R3" s="73"/>
      <c r="S3" s="73"/>
      <c r="T3" s="73"/>
      <c r="U3" s="73"/>
      <c r="V3" s="73"/>
      <c r="W3" s="73"/>
      <c r="X3" s="73"/>
      <c r="Y3" s="73"/>
      <c r="Z3" s="73"/>
    </row>
    <row r="4" spans="1:26" ht="14.5" x14ac:dyDescent="0.35">
      <c r="A4" s="41"/>
      <c r="B4" s="2"/>
      <c r="C4" s="323"/>
      <c r="D4" s="2"/>
      <c r="E4" s="2"/>
      <c r="F4" s="2"/>
      <c r="G4" s="2"/>
      <c r="H4" s="2"/>
      <c r="I4" s="2"/>
      <c r="J4" s="2"/>
      <c r="K4" s="2"/>
      <c r="L4" s="2"/>
      <c r="M4" s="2"/>
      <c r="N4" s="73"/>
      <c r="O4" s="73"/>
      <c r="P4" s="73"/>
      <c r="Q4" s="73"/>
      <c r="R4" s="73"/>
      <c r="S4" s="73"/>
      <c r="T4" s="73"/>
      <c r="U4" s="73"/>
      <c r="V4" s="73"/>
      <c r="W4" s="73"/>
      <c r="X4" s="73"/>
      <c r="Y4" s="73"/>
      <c r="Z4" s="73"/>
    </row>
    <row r="5" spans="1:26" ht="14.5" x14ac:dyDescent="0.35">
      <c r="A5" s="281" t="s">
        <v>4</v>
      </c>
      <c r="B5" s="73"/>
      <c r="C5" s="324" t="s">
        <v>4</v>
      </c>
      <c r="D5" s="281" t="s">
        <v>4</v>
      </c>
      <c r="E5" s="281" t="s">
        <v>4</v>
      </c>
      <c r="F5" s="281" t="s">
        <v>4</v>
      </c>
      <c r="G5" s="281" t="s">
        <v>4</v>
      </c>
      <c r="H5" s="281" t="s">
        <v>4</v>
      </c>
      <c r="I5" s="281" t="s">
        <v>4</v>
      </c>
      <c r="J5" s="325" t="s">
        <v>5</v>
      </c>
      <c r="K5" s="281" t="s">
        <v>4</v>
      </c>
      <c r="L5" s="281" t="s">
        <v>4</v>
      </c>
      <c r="M5" s="281" t="s">
        <v>4</v>
      </c>
      <c r="N5" s="64" t="s">
        <v>4</v>
      </c>
      <c r="O5" s="67" t="s">
        <v>5</v>
      </c>
      <c r="P5" s="45" t="s">
        <v>4</v>
      </c>
      <c r="Q5" s="67" t="s">
        <v>5</v>
      </c>
      <c r="R5" s="73"/>
      <c r="S5" s="73"/>
      <c r="T5" s="73"/>
      <c r="U5" s="73"/>
      <c r="V5" s="73"/>
      <c r="W5" s="73"/>
      <c r="X5" s="73"/>
      <c r="Y5" s="73"/>
      <c r="Z5" s="73"/>
    </row>
    <row r="6" spans="1:26" ht="39.75" customHeight="1" x14ac:dyDescent="0.35">
      <c r="A6" s="103" t="s">
        <v>6</v>
      </c>
      <c r="B6" s="103" t="s">
        <v>91</v>
      </c>
      <c r="C6" s="103" t="s">
        <v>8</v>
      </c>
      <c r="D6" s="9" t="s">
        <v>9</v>
      </c>
      <c r="E6" s="103" t="s">
        <v>10</v>
      </c>
      <c r="F6" s="103" t="s">
        <v>11</v>
      </c>
      <c r="G6" s="104" t="s">
        <v>12</v>
      </c>
      <c r="H6" s="10" t="s">
        <v>13</v>
      </c>
      <c r="I6" s="10" t="s">
        <v>14</v>
      </c>
      <c r="J6" s="25" t="s">
        <v>15</v>
      </c>
      <c r="K6" s="25" t="s">
        <v>16</v>
      </c>
      <c r="L6" s="11" t="s">
        <v>17</v>
      </c>
      <c r="M6" s="103" t="s">
        <v>18</v>
      </c>
      <c r="N6" s="25" t="s">
        <v>19</v>
      </c>
      <c r="O6" s="103" t="s">
        <v>92</v>
      </c>
      <c r="P6" s="11" t="s">
        <v>93</v>
      </c>
      <c r="Q6" s="9" t="s">
        <v>94</v>
      </c>
    </row>
    <row r="7" spans="1:26" ht="14.5" x14ac:dyDescent="0.35">
      <c r="A7" s="40">
        <v>1</v>
      </c>
      <c r="B7" s="46"/>
      <c r="C7" s="326"/>
      <c r="D7" s="46"/>
      <c r="E7" s="40" t="s">
        <v>23</v>
      </c>
      <c r="F7" s="40" t="s">
        <v>113</v>
      </c>
      <c r="G7" s="277"/>
      <c r="H7" s="278">
        <v>44927</v>
      </c>
      <c r="I7" s="278">
        <v>45291</v>
      </c>
      <c r="J7" s="16">
        <f t="shared" ref="J7:J18" si="0">I7-H7</f>
        <v>364</v>
      </c>
      <c r="K7" s="327"/>
      <c r="L7" s="327"/>
      <c r="M7" s="46"/>
      <c r="N7" s="18">
        <v>1</v>
      </c>
      <c r="O7" s="53">
        <f t="shared" ref="O7:O18" si="1">N7*G7</f>
        <v>0</v>
      </c>
      <c r="P7" s="46"/>
      <c r="Q7" s="53">
        <f t="shared" ref="Q7:Q18" si="2">P7*G7</f>
        <v>0</v>
      </c>
      <c r="R7" s="73"/>
      <c r="S7" s="73"/>
      <c r="T7" s="73"/>
      <c r="U7" s="73"/>
      <c r="V7" s="73"/>
      <c r="W7" s="73"/>
      <c r="X7" s="73"/>
      <c r="Y7" s="73"/>
      <c r="Z7" s="73"/>
    </row>
    <row r="8" spans="1:26" ht="14.5" x14ac:dyDescent="0.35">
      <c r="A8" s="40">
        <v>2</v>
      </c>
      <c r="B8" s="46"/>
      <c r="C8" s="326"/>
      <c r="D8" s="46"/>
      <c r="E8" s="40" t="s">
        <v>23</v>
      </c>
      <c r="F8" s="40" t="s">
        <v>113</v>
      </c>
      <c r="G8" s="277"/>
      <c r="H8" s="278">
        <v>44927</v>
      </c>
      <c r="I8" s="278">
        <v>45291</v>
      </c>
      <c r="J8" s="16">
        <f t="shared" si="0"/>
        <v>364</v>
      </c>
      <c r="K8" s="327"/>
      <c r="L8" s="327"/>
      <c r="M8" s="46"/>
      <c r="N8" s="18">
        <v>1</v>
      </c>
      <c r="O8" s="53">
        <f t="shared" si="1"/>
        <v>0</v>
      </c>
      <c r="P8" s="46"/>
      <c r="Q8" s="53">
        <f t="shared" si="2"/>
        <v>0</v>
      </c>
      <c r="R8" s="73"/>
      <c r="S8" s="73"/>
      <c r="T8" s="73"/>
      <c r="U8" s="73"/>
      <c r="V8" s="73"/>
      <c r="W8" s="73"/>
      <c r="X8" s="73"/>
      <c r="Y8" s="73"/>
      <c r="Z8" s="73"/>
    </row>
    <row r="9" spans="1:26" ht="14.5" x14ac:dyDescent="0.35">
      <c r="A9" s="40">
        <v>3</v>
      </c>
      <c r="B9" s="46"/>
      <c r="C9" s="326"/>
      <c r="D9" s="46"/>
      <c r="E9" s="40" t="s">
        <v>23</v>
      </c>
      <c r="F9" s="40" t="s">
        <v>113</v>
      </c>
      <c r="G9" s="277"/>
      <c r="H9" s="278">
        <v>44927</v>
      </c>
      <c r="I9" s="278">
        <v>45291</v>
      </c>
      <c r="J9" s="16">
        <f t="shared" si="0"/>
        <v>364</v>
      </c>
      <c r="K9" s="327"/>
      <c r="L9" s="327"/>
      <c r="M9" s="46"/>
      <c r="N9" s="18">
        <v>1</v>
      </c>
      <c r="O9" s="53">
        <f t="shared" si="1"/>
        <v>0</v>
      </c>
      <c r="P9" s="46"/>
      <c r="Q9" s="53">
        <f t="shared" si="2"/>
        <v>0</v>
      </c>
      <c r="R9" s="73"/>
      <c r="S9" s="73"/>
      <c r="T9" s="73"/>
      <c r="U9" s="73"/>
      <c r="V9" s="73"/>
      <c r="W9" s="73"/>
      <c r="X9" s="73"/>
      <c r="Y9" s="73"/>
      <c r="Z9" s="73"/>
    </row>
    <row r="10" spans="1:26" ht="14.5" x14ac:dyDescent="0.35">
      <c r="A10" s="40">
        <v>4</v>
      </c>
      <c r="B10" s="46"/>
      <c r="C10" s="326"/>
      <c r="D10" s="46"/>
      <c r="E10" s="40" t="s">
        <v>23</v>
      </c>
      <c r="F10" s="40" t="s">
        <v>113</v>
      </c>
      <c r="G10" s="277"/>
      <c r="H10" s="278">
        <v>44927</v>
      </c>
      <c r="I10" s="278">
        <v>45291</v>
      </c>
      <c r="J10" s="16">
        <f t="shared" si="0"/>
        <v>364</v>
      </c>
      <c r="K10" s="327"/>
      <c r="L10" s="327"/>
      <c r="M10" s="46"/>
      <c r="N10" s="18">
        <v>1</v>
      </c>
      <c r="O10" s="53">
        <f t="shared" si="1"/>
        <v>0</v>
      </c>
      <c r="P10" s="46"/>
      <c r="Q10" s="53">
        <f t="shared" si="2"/>
        <v>0</v>
      </c>
      <c r="R10" s="73"/>
      <c r="S10" s="73"/>
      <c r="T10" s="73"/>
      <c r="U10" s="73"/>
      <c r="V10" s="73"/>
      <c r="W10" s="73"/>
      <c r="X10" s="73"/>
      <c r="Y10" s="73"/>
      <c r="Z10" s="73"/>
    </row>
    <row r="11" spans="1:26" ht="14.5" x14ac:dyDescent="0.35">
      <c r="A11" s="40">
        <v>5</v>
      </c>
      <c r="B11" s="46"/>
      <c r="C11" s="326"/>
      <c r="D11" s="46"/>
      <c r="E11" s="40" t="s">
        <v>23</v>
      </c>
      <c r="F11" s="40" t="s">
        <v>113</v>
      </c>
      <c r="G11" s="277"/>
      <c r="H11" s="278">
        <v>44927</v>
      </c>
      <c r="I11" s="278">
        <v>45291</v>
      </c>
      <c r="J11" s="16">
        <f t="shared" si="0"/>
        <v>364</v>
      </c>
      <c r="K11" s="327"/>
      <c r="L11" s="327"/>
      <c r="M11" s="46"/>
      <c r="N11" s="18">
        <v>1</v>
      </c>
      <c r="O11" s="53">
        <f t="shared" si="1"/>
        <v>0</v>
      </c>
      <c r="P11" s="46"/>
      <c r="Q11" s="53">
        <f t="shared" si="2"/>
        <v>0</v>
      </c>
      <c r="R11" s="73"/>
      <c r="S11" s="73"/>
      <c r="T11" s="73"/>
      <c r="U11" s="73"/>
      <c r="V11" s="73"/>
      <c r="W11" s="73"/>
      <c r="X11" s="73"/>
      <c r="Y11" s="73"/>
      <c r="Z11" s="73"/>
    </row>
    <row r="12" spans="1:26" ht="14.5" x14ac:dyDescent="0.35">
      <c r="A12" s="40">
        <v>6</v>
      </c>
      <c r="B12" s="46"/>
      <c r="C12" s="326"/>
      <c r="D12" s="46"/>
      <c r="E12" s="40" t="s">
        <v>23</v>
      </c>
      <c r="F12" s="40" t="s">
        <v>113</v>
      </c>
      <c r="G12" s="277"/>
      <c r="H12" s="278">
        <v>44927</v>
      </c>
      <c r="I12" s="278">
        <v>45291</v>
      </c>
      <c r="J12" s="16">
        <f t="shared" si="0"/>
        <v>364</v>
      </c>
      <c r="K12" s="327"/>
      <c r="L12" s="327"/>
      <c r="M12" s="46"/>
      <c r="N12" s="18">
        <v>1</v>
      </c>
      <c r="O12" s="53">
        <f t="shared" si="1"/>
        <v>0</v>
      </c>
      <c r="P12" s="46"/>
      <c r="Q12" s="53">
        <f t="shared" si="2"/>
        <v>0</v>
      </c>
      <c r="R12" s="73"/>
      <c r="S12" s="73"/>
      <c r="T12" s="73"/>
      <c r="U12" s="73"/>
      <c r="V12" s="73"/>
      <c r="W12" s="73"/>
      <c r="X12" s="73"/>
      <c r="Y12" s="73"/>
      <c r="Z12" s="73"/>
    </row>
    <row r="13" spans="1:26" ht="14.5" x14ac:dyDescent="0.35">
      <c r="A13" s="40">
        <v>7</v>
      </c>
      <c r="B13" s="46"/>
      <c r="C13" s="326"/>
      <c r="D13" s="46"/>
      <c r="E13" s="40" t="s">
        <v>23</v>
      </c>
      <c r="F13" s="40" t="s">
        <v>113</v>
      </c>
      <c r="G13" s="277"/>
      <c r="H13" s="278">
        <v>44927</v>
      </c>
      <c r="I13" s="278">
        <v>45291</v>
      </c>
      <c r="J13" s="16">
        <f t="shared" si="0"/>
        <v>364</v>
      </c>
      <c r="K13" s="327"/>
      <c r="L13" s="327"/>
      <c r="M13" s="46"/>
      <c r="N13" s="18">
        <v>1</v>
      </c>
      <c r="O13" s="53">
        <f t="shared" si="1"/>
        <v>0</v>
      </c>
      <c r="P13" s="46"/>
      <c r="Q13" s="53">
        <f t="shared" si="2"/>
        <v>0</v>
      </c>
      <c r="R13" s="73"/>
      <c r="S13" s="73"/>
      <c r="T13" s="73"/>
      <c r="U13" s="73"/>
      <c r="V13" s="73"/>
      <c r="W13" s="73"/>
      <c r="X13" s="73"/>
      <c r="Y13" s="73"/>
      <c r="Z13" s="73"/>
    </row>
    <row r="14" spans="1:26" ht="14.5" x14ac:dyDescent="0.35">
      <c r="A14" s="40">
        <v>8</v>
      </c>
      <c r="B14" s="46"/>
      <c r="C14" s="326"/>
      <c r="D14" s="46"/>
      <c r="E14" s="40" t="s">
        <v>23</v>
      </c>
      <c r="F14" s="40" t="s">
        <v>113</v>
      </c>
      <c r="G14" s="277"/>
      <c r="H14" s="278">
        <v>45139</v>
      </c>
      <c r="I14" s="278">
        <v>45291</v>
      </c>
      <c r="J14" s="16">
        <f t="shared" si="0"/>
        <v>152</v>
      </c>
      <c r="K14" s="327"/>
      <c r="L14" s="327"/>
      <c r="M14" s="46"/>
      <c r="N14" s="18">
        <v>0.5</v>
      </c>
      <c r="O14" s="53">
        <f t="shared" si="1"/>
        <v>0</v>
      </c>
      <c r="P14" s="46"/>
      <c r="Q14" s="53">
        <f t="shared" si="2"/>
        <v>0</v>
      </c>
      <c r="R14" s="73"/>
      <c r="S14" s="73"/>
      <c r="T14" s="73"/>
      <c r="U14" s="73"/>
      <c r="V14" s="73"/>
      <c r="W14" s="73"/>
      <c r="X14" s="73"/>
      <c r="Y14" s="73"/>
      <c r="Z14" s="73"/>
    </row>
    <row r="15" spans="1:26" ht="14.5" x14ac:dyDescent="0.35">
      <c r="A15" s="40">
        <v>9</v>
      </c>
      <c r="B15" s="46"/>
      <c r="C15" s="326"/>
      <c r="D15" s="46"/>
      <c r="E15" s="40" t="s">
        <v>508</v>
      </c>
      <c r="F15" s="40" t="s">
        <v>113</v>
      </c>
      <c r="G15" s="277"/>
      <c r="H15" s="278">
        <v>44927</v>
      </c>
      <c r="I15" s="278">
        <v>45016</v>
      </c>
      <c r="J15" s="16">
        <f t="shared" si="0"/>
        <v>89</v>
      </c>
      <c r="K15" s="327"/>
      <c r="L15" s="327"/>
      <c r="M15" s="46"/>
      <c r="N15" s="18">
        <v>0.5</v>
      </c>
      <c r="O15" s="53">
        <f t="shared" si="1"/>
        <v>0</v>
      </c>
      <c r="P15" s="46"/>
      <c r="Q15" s="53">
        <f t="shared" si="2"/>
        <v>0</v>
      </c>
      <c r="R15" s="73"/>
      <c r="S15" s="73"/>
      <c r="T15" s="73"/>
      <c r="U15" s="73"/>
      <c r="V15" s="73"/>
      <c r="W15" s="73"/>
      <c r="X15" s="73"/>
      <c r="Y15" s="73"/>
      <c r="Z15" s="73"/>
    </row>
    <row r="16" spans="1:26" ht="14.5" x14ac:dyDescent="0.35">
      <c r="A16" s="40">
        <v>10</v>
      </c>
      <c r="B16" s="46"/>
      <c r="C16" s="326"/>
      <c r="D16" s="46"/>
      <c r="E16" s="40" t="s">
        <v>508</v>
      </c>
      <c r="F16" s="40" t="s">
        <v>101</v>
      </c>
      <c r="G16" s="277"/>
      <c r="H16" s="278">
        <v>44927</v>
      </c>
      <c r="I16" s="278">
        <v>45291</v>
      </c>
      <c r="J16" s="16">
        <f t="shared" si="0"/>
        <v>364</v>
      </c>
      <c r="K16" s="327"/>
      <c r="L16" s="327"/>
      <c r="M16" s="46"/>
      <c r="N16" s="18">
        <v>1</v>
      </c>
      <c r="O16" s="53">
        <f t="shared" si="1"/>
        <v>0</v>
      </c>
      <c r="P16" s="46"/>
      <c r="Q16" s="53">
        <f t="shared" si="2"/>
        <v>0</v>
      </c>
      <c r="R16" s="73"/>
      <c r="S16" s="73"/>
      <c r="T16" s="73"/>
      <c r="U16" s="73"/>
      <c r="V16" s="73"/>
      <c r="W16" s="73"/>
      <c r="X16" s="73"/>
      <c r="Y16" s="73"/>
      <c r="Z16" s="73"/>
    </row>
    <row r="17" spans="1:26" ht="14.5" x14ac:dyDescent="0.35">
      <c r="A17" s="40">
        <v>11</v>
      </c>
      <c r="B17" s="46"/>
      <c r="C17" s="326"/>
      <c r="D17" s="46"/>
      <c r="E17" s="40" t="s">
        <v>23</v>
      </c>
      <c r="F17" s="40" t="s">
        <v>113</v>
      </c>
      <c r="G17" s="277"/>
      <c r="H17" s="278">
        <v>44927</v>
      </c>
      <c r="I17" s="278">
        <v>45291</v>
      </c>
      <c r="J17" s="16">
        <f t="shared" si="0"/>
        <v>364</v>
      </c>
      <c r="K17" s="327"/>
      <c r="L17" s="327"/>
      <c r="M17" s="46"/>
      <c r="N17" s="18">
        <v>1</v>
      </c>
      <c r="O17" s="53">
        <f t="shared" si="1"/>
        <v>0</v>
      </c>
      <c r="P17" s="46"/>
      <c r="Q17" s="53">
        <f t="shared" si="2"/>
        <v>0</v>
      </c>
      <c r="R17" s="73"/>
      <c r="S17" s="73"/>
      <c r="T17" s="73"/>
      <c r="U17" s="73"/>
      <c r="V17" s="73"/>
      <c r="W17" s="73"/>
      <c r="X17" s="73"/>
      <c r="Y17" s="73"/>
      <c r="Z17" s="73"/>
    </row>
    <row r="18" spans="1:26" ht="14.5" x14ac:dyDescent="0.35">
      <c r="A18" s="40">
        <v>12</v>
      </c>
      <c r="B18" s="46"/>
      <c r="C18" s="326"/>
      <c r="D18" s="46"/>
      <c r="E18" s="40" t="s">
        <v>23</v>
      </c>
      <c r="F18" s="40" t="s">
        <v>113</v>
      </c>
      <c r="G18" s="277"/>
      <c r="H18" s="278">
        <v>44927</v>
      </c>
      <c r="I18" s="278">
        <v>45291</v>
      </c>
      <c r="J18" s="16">
        <f t="shared" si="0"/>
        <v>364</v>
      </c>
      <c r="K18" s="327"/>
      <c r="L18" s="327"/>
      <c r="M18" s="46"/>
      <c r="N18" s="18">
        <v>1</v>
      </c>
      <c r="O18" s="53">
        <f t="shared" si="1"/>
        <v>0</v>
      </c>
      <c r="P18" s="46"/>
      <c r="Q18" s="53">
        <f t="shared" si="2"/>
        <v>0</v>
      </c>
      <c r="R18" s="73"/>
      <c r="S18" s="73"/>
      <c r="T18" s="73"/>
      <c r="U18" s="73"/>
      <c r="V18" s="73"/>
      <c r="W18" s="73"/>
      <c r="X18" s="73"/>
      <c r="Y18" s="73"/>
      <c r="Z18" s="73"/>
    </row>
    <row r="19" spans="1:26" ht="14.5" x14ac:dyDescent="0.35">
      <c r="A19" s="40">
        <v>13</v>
      </c>
      <c r="B19" s="46"/>
      <c r="C19" s="68"/>
      <c r="D19" s="46"/>
      <c r="E19" s="40" t="s">
        <v>23</v>
      </c>
      <c r="F19" s="40" t="s">
        <v>101</v>
      </c>
      <c r="G19" s="277"/>
      <c r="H19" s="278"/>
      <c r="I19" s="278"/>
      <c r="J19" s="16"/>
      <c r="K19" s="327"/>
      <c r="L19" s="327"/>
      <c r="M19" s="46"/>
      <c r="N19" s="18"/>
      <c r="O19" s="46"/>
      <c r="P19" s="46"/>
      <c r="Q19" s="46"/>
      <c r="R19" s="73"/>
      <c r="S19" s="73"/>
      <c r="T19" s="73"/>
      <c r="U19" s="73"/>
      <c r="V19" s="73"/>
      <c r="W19" s="73"/>
      <c r="X19" s="73"/>
      <c r="Y19" s="73"/>
      <c r="Z19" s="73"/>
    </row>
    <row r="20" spans="1:26" ht="14.5" x14ac:dyDescent="0.35">
      <c r="A20" s="40">
        <v>14</v>
      </c>
      <c r="B20" s="46"/>
      <c r="C20" s="68"/>
      <c r="D20" s="46"/>
      <c r="E20" s="40" t="s">
        <v>23</v>
      </c>
      <c r="F20" s="40" t="s">
        <v>101</v>
      </c>
      <c r="G20" s="277"/>
      <c r="H20" s="278"/>
      <c r="I20" s="278"/>
      <c r="J20" s="16"/>
      <c r="K20" s="327"/>
      <c r="L20" s="327"/>
      <c r="M20" s="46"/>
      <c r="N20" s="18"/>
      <c r="O20" s="46"/>
      <c r="P20" s="46"/>
      <c r="Q20" s="46"/>
      <c r="R20" s="73"/>
      <c r="S20" s="73"/>
      <c r="T20" s="73"/>
      <c r="U20" s="73"/>
      <c r="V20" s="73"/>
      <c r="W20" s="73"/>
      <c r="X20" s="73"/>
      <c r="Y20" s="73"/>
      <c r="Z20" s="73"/>
    </row>
    <row r="21" spans="1:26" ht="15.75" customHeight="1" x14ac:dyDescent="0.35">
      <c r="A21" s="41"/>
      <c r="B21" s="73"/>
      <c r="C21" s="231"/>
      <c r="D21" s="73"/>
      <c r="E21" s="73"/>
      <c r="F21" s="73"/>
      <c r="G21" s="94">
        <f>SUM(G7:G18)</f>
        <v>0</v>
      </c>
      <c r="H21" s="328"/>
      <c r="I21" s="328"/>
      <c r="J21" s="231"/>
      <c r="K21" s="73"/>
      <c r="L21" s="73"/>
      <c r="M21" s="73"/>
      <c r="N21" s="73"/>
      <c r="O21" s="73"/>
      <c r="P21" s="73"/>
      <c r="Q21" s="73"/>
      <c r="R21" s="73"/>
      <c r="S21" s="73"/>
      <c r="T21" s="73"/>
      <c r="U21" s="73"/>
      <c r="V21" s="73"/>
      <c r="W21" s="73"/>
      <c r="X21" s="73"/>
      <c r="Y21" s="73"/>
      <c r="Z21" s="73"/>
    </row>
    <row r="22" spans="1:26" ht="15.75" customHeight="1" x14ac:dyDescent="0.35">
      <c r="A22" s="41"/>
      <c r="B22" s="329" t="s">
        <v>30</v>
      </c>
      <c r="C22" s="231"/>
      <c r="D22" s="73"/>
      <c r="E22" s="73"/>
      <c r="F22" s="73"/>
      <c r="G22" s="73">
        <f>G16/4</f>
        <v>0</v>
      </c>
      <c r="H22" s="328"/>
      <c r="I22" s="328"/>
      <c r="J22" s="231"/>
      <c r="K22" s="73"/>
      <c r="L22" s="73"/>
      <c r="M22" s="73"/>
      <c r="N22" s="73"/>
      <c r="O22" s="73"/>
      <c r="P22" s="73"/>
      <c r="Q22" s="73"/>
      <c r="R22" s="73"/>
      <c r="S22" s="73"/>
      <c r="T22" s="73"/>
      <c r="U22" s="73"/>
      <c r="V22" s="73"/>
      <c r="W22" s="73"/>
      <c r="X22" s="73"/>
      <c r="Y22" s="73"/>
      <c r="Z22" s="73"/>
    </row>
    <row r="23" spans="1:26" ht="15.75" customHeight="1" x14ac:dyDescent="0.35">
      <c r="A23" s="41"/>
      <c r="B23" s="330" t="s">
        <v>31</v>
      </c>
      <c r="C23" s="231"/>
      <c r="D23" s="73"/>
      <c r="E23" s="73"/>
      <c r="F23" s="73"/>
      <c r="G23" s="73">
        <f>G22/12</f>
        <v>0</v>
      </c>
      <c r="H23" s="328"/>
      <c r="I23" s="328"/>
      <c r="J23" s="231"/>
      <c r="K23" s="73"/>
      <c r="L23" s="73"/>
      <c r="M23" s="73"/>
      <c r="N23" s="73"/>
      <c r="O23" s="73"/>
      <c r="P23" s="73"/>
      <c r="Q23" s="73"/>
      <c r="R23" s="73"/>
      <c r="S23" s="73"/>
      <c r="T23" s="73"/>
      <c r="U23" s="73"/>
      <c r="V23" s="73"/>
      <c r="W23" s="73"/>
      <c r="X23" s="73"/>
      <c r="Y23" s="73"/>
      <c r="Z23" s="73"/>
    </row>
    <row r="24" spans="1:26" ht="15.75" customHeight="1" x14ac:dyDescent="0.35">
      <c r="A24" s="41"/>
      <c r="B24" s="331" t="s">
        <v>32</v>
      </c>
      <c r="C24" s="231"/>
      <c r="D24" s="73"/>
      <c r="E24" s="73"/>
      <c r="F24" s="73"/>
      <c r="G24" s="73"/>
      <c r="H24" s="328"/>
      <c r="I24" s="328"/>
      <c r="J24" s="231"/>
      <c r="K24" s="73"/>
      <c r="L24" s="73"/>
      <c r="M24" s="73"/>
      <c r="N24" s="73"/>
      <c r="O24" s="73"/>
      <c r="P24" s="73"/>
      <c r="Q24" s="73"/>
      <c r="R24" s="73"/>
      <c r="S24" s="73"/>
      <c r="T24" s="73"/>
      <c r="U24" s="73"/>
      <c r="V24" s="73"/>
      <c r="W24" s="73"/>
      <c r="X24" s="73"/>
      <c r="Y24" s="73"/>
      <c r="Z24" s="73"/>
    </row>
    <row r="25" spans="1:26" ht="15.75" customHeight="1" x14ac:dyDescent="0.35">
      <c r="A25" s="41"/>
      <c r="B25" s="331" t="s">
        <v>33</v>
      </c>
      <c r="C25" s="231"/>
      <c r="D25" s="73"/>
      <c r="E25" s="73"/>
      <c r="F25" s="73"/>
      <c r="G25" s="73"/>
      <c r="H25" s="328"/>
      <c r="I25" s="328"/>
      <c r="J25" s="231"/>
      <c r="K25" s="73"/>
      <c r="L25" s="73"/>
      <c r="M25" s="73"/>
      <c r="N25" s="73"/>
      <c r="O25" s="73"/>
      <c r="P25" s="73"/>
      <c r="Q25" s="73"/>
      <c r="R25" s="73"/>
      <c r="S25" s="73"/>
      <c r="T25" s="73"/>
      <c r="U25" s="73"/>
      <c r="V25" s="73"/>
      <c r="W25" s="73"/>
      <c r="X25" s="73"/>
      <c r="Y25" s="73"/>
      <c r="Z25" s="73"/>
    </row>
    <row r="26" spans="1:26" ht="15.75" customHeight="1" x14ac:dyDescent="0.35">
      <c r="A26" s="41"/>
      <c r="B26" s="331" t="s">
        <v>34</v>
      </c>
      <c r="C26" s="231"/>
      <c r="D26" s="73"/>
      <c r="E26" s="73"/>
      <c r="F26" s="73"/>
      <c r="G26" s="73"/>
      <c r="H26" s="328"/>
      <c r="I26" s="328"/>
      <c r="J26" s="231"/>
      <c r="K26" s="73"/>
      <c r="L26" s="73"/>
      <c r="M26" s="73"/>
      <c r="N26" s="73"/>
      <c r="O26" s="73"/>
      <c r="P26" s="73"/>
      <c r="Q26" s="73"/>
      <c r="R26" s="73"/>
      <c r="S26" s="73"/>
      <c r="T26" s="73"/>
      <c r="U26" s="73"/>
      <c r="V26" s="73"/>
      <c r="W26" s="73"/>
      <c r="X26" s="73"/>
      <c r="Y26" s="73"/>
      <c r="Z26" s="73"/>
    </row>
    <row r="27" spans="1:26" ht="15.75" customHeight="1" x14ac:dyDescent="0.35">
      <c r="A27" s="41"/>
      <c r="B27" s="331" t="s">
        <v>35</v>
      </c>
      <c r="C27" s="231"/>
      <c r="D27" s="73"/>
      <c r="E27" s="73"/>
      <c r="F27" s="73"/>
      <c r="G27" s="73"/>
      <c r="H27" s="328"/>
      <c r="I27" s="328"/>
      <c r="J27" s="231"/>
      <c r="K27" s="73"/>
      <c r="L27" s="73"/>
      <c r="M27" s="73"/>
      <c r="N27" s="73"/>
      <c r="O27" s="73"/>
      <c r="P27" s="73"/>
      <c r="Q27" s="73"/>
      <c r="R27" s="73"/>
      <c r="S27" s="73"/>
      <c r="T27" s="73"/>
      <c r="U27" s="73"/>
      <c r="V27" s="73"/>
      <c r="W27" s="73"/>
      <c r="X27" s="73"/>
      <c r="Y27" s="73"/>
      <c r="Z27" s="73"/>
    </row>
    <row r="28" spans="1:26" ht="15.75" customHeight="1" x14ac:dyDescent="0.35">
      <c r="A28" s="41"/>
      <c r="B28" s="331" t="s">
        <v>36</v>
      </c>
      <c r="C28" s="231"/>
      <c r="D28" s="73"/>
      <c r="E28" s="73"/>
      <c r="F28" s="73"/>
      <c r="G28" s="73"/>
      <c r="H28" s="328"/>
      <c r="I28" s="328"/>
      <c r="J28" s="231"/>
      <c r="K28" s="73"/>
      <c r="L28" s="73"/>
      <c r="M28" s="73"/>
      <c r="N28" s="73"/>
      <c r="O28" s="73"/>
      <c r="P28" s="73"/>
      <c r="Q28" s="73"/>
      <c r="R28" s="73"/>
      <c r="S28" s="73"/>
      <c r="T28" s="73"/>
      <c r="U28" s="73"/>
      <c r="V28" s="73"/>
      <c r="W28" s="73"/>
      <c r="X28" s="73"/>
      <c r="Y28" s="73"/>
      <c r="Z28" s="73"/>
    </row>
    <row r="29" spans="1:26" ht="15.75" customHeight="1" x14ac:dyDescent="0.35">
      <c r="A29" s="41"/>
      <c r="B29" s="331" t="s">
        <v>37</v>
      </c>
      <c r="C29" s="231"/>
      <c r="D29" s="73"/>
      <c r="E29" s="73"/>
      <c r="F29" s="73"/>
      <c r="G29" s="73"/>
      <c r="H29" s="328"/>
      <c r="I29" s="328"/>
      <c r="J29" s="231"/>
      <c r="K29" s="73"/>
      <c r="L29" s="73"/>
      <c r="M29" s="73"/>
      <c r="N29" s="73"/>
      <c r="O29" s="73"/>
      <c r="P29" s="73"/>
      <c r="Q29" s="73"/>
      <c r="R29" s="73"/>
      <c r="S29" s="73"/>
      <c r="T29" s="73"/>
      <c r="U29" s="73"/>
      <c r="V29" s="73"/>
      <c r="W29" s="73"/>
      <c r="X29" s="73"/>
      <c r="Y29" s="73"/>
      <c r="Z29" s="73"/>
    </row>
    <row r="30" spans="1:26" ht="15.75" customHeight="1" x14ac:dyDescent="0.35">
      <c r="A30" s="41"/>
      <c r="B30" s="331" t="s">
        <v>38</v>
      </c>
      <c r="C30" s="231"/>
      <c r="D30" s="73"/>
      <c r="E30" s="73"/>
      <c r="F30" s="73"/>
      <c r="G30" s="73"/>
      <c r="H30" s="328"/>
      <c r="I30" s="328"/>
      <c r="J30" s="231"/>
      <c r="K30" s="73"/>
      <c r="L30" s="73"/>
      <c r="M30" s="73"/>
      <c r="N30" s="73"/>
      <c r="O30" s="73"/>
      <c r="P30" s="73"/>
      <c r="Q30" s="73"/>
      <c r="R30" s="73"/>
      <c r="S30" s="73"/>
      <c r="T30" s="73"/>
      <c r="U30" s="73"/>
      <c r="V30" s="73"/>
      <c r="W30" s="73"/>
      <c r="X30" s="73"/>
      <c r="Y30" s="73"/>
      <c r="Z30" s="73"/>
    </row>
    <row r="31" spans="1:26" ht="15.75" customHeight="1" x14ac:dyDescent="0.35">
      <c r="A31" s="41"/>
      <c r="B31" s="331" t="s">
        <v>39</v>
      </c>
      <c r="C31" s="231"/>
      <c r="D31" s="73"/>
      <c r="E31" s="73"/>
      <c r="F31" s="73"/>
      <c r="G31" s="73"/>
      <c r="H31" s="328"/>
      <c r="I31" s="328"/>
      <c r="J31" s="231"/>
      <c r="K31" s="73"/>
      <c r="L31" s="73"/>
      <c r="M31" s="73"/>
      <c r="N31" s="73"/>
      <c r="O31" s="73"/>
      <c r="P31" s="73"/>
      <c r="Q31" s="73"/>
      <c r="R31" s="73"/>
      <c r="S31" s="73"/>
      <c r="T31" s="73"/>
      <c r="U31" s="73"/>
      <c r="V31" s="73"/>
      <c r="W31" s="73"/>
      <c r="X31" s="73"/>
      <c r="Y31" s="73"/>
      <c r="Z31" s="73"/>
    </row>
    <row r="32" spans="1:26" ht="15.75" customHeight="1" x14ac:dyDescent="0.35">
      <c r="A32" s="41"/>
      <c r="B32" s="331" t="s">
        <v>40</v>
      </c>
      <c r="C32" s="231"/>
      <c r="D32" s="73"/>
      <c r="E32" s="73"/>
      <c r="F32" s="73"/>
      <c r="G32" s="73"/>
      <c r="H32" s="328"/>
      <c r="I32" s="328"/>
      <c r="J32" s="231"/>
      <c r="K32" s="73"/>
      <c r="L32" s="73"/>
      <c r="M32" s="73"/>
      <c r="N32" s="73"/>
      <c r="O32" s="73"/>
      <c r="P32" s="73"/>
      <c r="Q32" s="73"/>
      <c r="R32" s="73"/>
      <c r="S32" s="73"/>
      <c r="T32" s="73"/>
      <c r="U32" s="73"/>
      <c r="V32" s="73"/>
      <c r="W32" s="73"/>
      <c r="X32" s="73"/>
      <c r="Y32" s="73"/>
      <c r="Z32" s="73"/>
    </row>
    <row r="33" spans="1:26" ht="15.75" customHeight="1" x14ac:dyDescent="0.35">
      <c r="A33" s="41"/>
      <c r="B33" s="73"/>
      <c r="C33" s="231"/>
      <c r="D33" s="73"/>
      <c r="E33" s="73"/>
      <c r="F33" s="73"/>
      <c r="G33" s="73"/>
      <c r="H33" s="328"/>
      <c r="I33" s="328"/>
      <c r="J33" s="231"/>
      <c r="K33" s="73"/>
      <c r="L33" s="73"/>
      <c r="M33" s="73"/>
      <c r="N33" s="73"/>
      <c r="O33" s="73"/>
      <c r="P33" s="73"/>
      <c r="Q33" s="73"/>
      <c r="R33" s="73"/>
      <c r="S33" s="73"/>
      <c r="T33" s="73"/>
      <c r="U33" s="73"/>
      <c r="V33" s="73"/>
      <c r="W33" s="73"/>
      <c r="X33" s="73"/>
      <c r="Y33" s="73"/>
      <c r="Z33" s="73"/>
    </row>
    <row r="34" spans="1:26" ht="15.75" customHeight="1" x14ac:dyDescent="0.35">
      <c r="A34" s="41"/>
      <c r="B34" s="329" t="s">
        <v>41</v>
      </c>
      <c r="C34" s="231"/>
      <c r="D34" s="73"/>
      <c r="E34" s="73"/>
      <c r="F34" s="73"/>
      <c r="G34" s="73"/>
      <c r="H34" s="328"/>
      <c r="I34" s="328"/>
      <c r="J34" s="231"/>
      <c r="K34" s="73"/>
      <c r="L34" s="73"/>
      <c r="M34" s="73"/>
      <c r="N34" s="73"/>
      <c r="O34" s="73"/>
      <c r="P34" s="73"/>
      <c r="Q34" s="73"/>
      <c r="R34" s="73"/>
      <c r="S34" s="73"/>
      <c r="T34" s="73"/>
      <c r="U34" s="73"/>
      <c r="V34" s="73"/>
      <c r="W34" s="73"/>
      <c r="X34" s="73"/>
      <c r="Y34" s="73"/>
      <c r="Z34" s="73"/>
    </row>
    <row r="35" spans="1:26" ht="15.75" customHeight="1" x14ac:dyDescent="0.35">
      <c r="A35" s="41"/>
      <c r="B35" s="332" t="s">
        <v>42</v>
      </c>
      <c r="C35" s="231"/>
      <c r="D35" s="73"/>
      <c r="E35" s="73"/>
      <c r="F35" s="73"/>
      <c r="G35" s="73"/>
      <c r="H35" s="328"/>
      <c r="I35" s="328"/>
      <c r="J35" s="231"/>
      <c r="K35" s="73"/>
      <c r="L35" s="73"/>
      <c r="M35" s="73"/>
      <c r="N35" s="73"/>
      <c r="O35" s="73"/>
      <c r="P35" s="73"/>
      <c r="Q35" s="73"/>
      <c r="R35" s="73"/>
      <c r="S35" s="73"/>
      <c r="T35" s="73"/>
      <c r="U35" s="73"/>
      <c r="V35" s="73"/>
      <c r="W35" s="73"/>
      <c r="X35" s="73"/>
      <c r="Y35" s="73"/>
      <c r="Z35" s="73"/>
    </row>
    <row r="36" spans="1:26" ht="15.75" customHeight="1" x14ac:dyDescent="0.35">
      <c r="A36" s="41"/>
      <c r="B36" s="73"/>
      <c r="C36" s="231"/>
      <c r="D36" s="73"/>
      <c r="E36" s="73"/>
      <c r="F36" s="73"/>
      <c r="G36" s="73"/>
      <c r="H36" s="328"/>
      <c r="I36" s="328"/>
      <c r="J36" s="231"/>
      <c r="K36" s="73"/>
      <c r="L36" s="73"/>
      <c r="M36" s="73"/>
      <c r="N36" s="73"/>
      <c r="O36" s="73"/>
      <c r="P36" s="73"/>
      <c r="Q36" s="73"/>
      <c r="R36" s="73"/>
      <c r="S36" s="73"/>
      <c r="T36" s="73"/>
      <c r="U36" s="73"/>
      <c r="V36" s="73"/>
      <c r="W36" s="73"/>
      <c r="X36" s="73"/>
      <c r="Y36" s="73"/>
      <c r="Z36" s="73"/>
    </row>
    <row r="37" spans="1:26" ht="15.75" customHeight="1" x14ac:dyDescent="0.35">
      <c r="A37" s="41"/>
      <c r="B37" s="73"/>
      <c r="C37" s="231"/>
      <c r="D37" s="73"/>
      <c r="E37" s="73"/>
      <c r="F37" s="73"/>
      <c r="G37" s="73"/>
      <c r="H37" s="328"/>
      <c r="I37" s="328"/>
      <c r="J37" s="231"/>
      <c r="K37" s="73"/>
      <c r="L37" s="73"/>
      <c r="M37" s="73"/>
      <c r="N37" s="73"/>
      <c r="O37" s="73"/>
      <c r="P37" s="73"/>
      <c r="Q37" s="73"/>
      <c r="R37" s="73"/>
      <c r="S37" s="73"/>
      <c r="T37" s="73"/>
      <c r="U37" s="73"/>
      <c r="V37" s="73"/>
      <c r="W37" s="73"/>
      <c r="X37" s="73"/>
      <c r="Y37" s="73"/>
      <c r="Z37" s="73"/>
    </row>
    <row r="38" spans="1:26" ht="15.75" customHeight="1" x14ac:dyDescent="0.35">
      <c r="A38" s="41"/>
      <c r="B38" s="73"/>
      <c r="C38" s="231"/>
      <c r="D38" s="73"/>
      <c r="E38" s="73"/>
      <c r="F38" s="73"/>
      <c r="G38" s="73"/>
      <c r="H38" s="328"/>
      <c r="I38" s="328"/>
      <c r="J38" s="231"/>
      <c r="K38" s="73"/>
      <c r="L38" s="73"/>
      <c r="M38" s="73"/>
      <c r="N38" s="73"/>
      <c r="O38" s="73"/>
      <c r="P38" s="73"/>
      <c r="Q38" s="73"/>
      <c r="R38" s="73"/>
      <c r="S38" s="73"/>
      <c r="T38" s="73"/>
      <c r="U38" s="73"/>
      <c r="V38" s="73"/>
      <c r="W38" s="73"/>
      <c r="X38" s="73"/>
      <c r="Y38" s="73"/>
      <c r="Z38" s="73"/>
    </row>
    <row r="39" spans="1:26" ht="15.75" customHeight="1" x14ac:dyDescent="0.35">
      <c r="A39" s="41"/>
      <c r="B39" s="73"/>
      <c r="C39" s="231"/>
      <c r="D39" s="73"/>
      <c r="E39" s="73"/>
      <c r="F39" s="73"/>
      <c r="G39" s="73"/>
      <c r="H39" s="328"/>
      <c r="I39" s="328"/>
      <c r="J39" s="231"/>
      <c r="K39" s="73"/>
      <c r="L39" s="73"/>
      <c r="M39" s="73"/>
      <c r="N39" s="73"/>
      <c r="O39" s="73"/>
      <c r="P39" s="73"/>
      <c r="Q39" s="73"/>
      <c r="R39" s="73"/>
      <c r="S39" s="73"/>
      <c r="T39" s="73"/>
      <c r="U39" s="73"/>
      <c r="V39" s="73"/>
      <c r="W39" s="73"/>
      <c r="X39" s="73"/>
      <c r="Y39" s="73"/>
      <c r="Z39" s="73"/>
    </row>
    <row r="40" spans="1:26" ht="15.75" customHeight="1" x14ac:dyDescent="0.35">
      <c r="A40" s="41"/>
      <c r="B40" s="73"/>
      <c r="C40" s="231"/>
      <c r="D40" s="73"/>
      <c r="E40" s="73"/>
      <c r="F40" s="73"/>
      <c r="G40" s="73"/>
      <c r="H40" s="328"/>
      <c r="I40" s="328"/>
      <c r="J40" s="231"/>
      <c r="K40" s="73"/>
      <c r="L40" s="73"/>
      <c r="M40" s="73"/>
      <c r="N40" s="73"/>
      <c r="O40" s="73"/>
      <c r="P40" s="73"/>
      <c r="Q40" s="73"/>
      <c r="R40" s="73"/>
      <c r="S40" s="73"/>
      <c r="T40" s="73"/>
      <c r="U40" s="73"/>
      <c r="V40" s="73"/>
      <c r="W40" s="73"/>
      <c r="X40" s="73"/>
      <c r="Y40" s="73"/>
      <c r="Z40" s="73"/>
    </row>
    <row r="41" spans="1:26" ht="15.75" customHeight="1" x14ac:dyDescent="0.35">
      <c r="A41" s="41"/>
      <c r="B41" s="73"/>
      <c r="C41" s="231"/>
      <c r="D41" s="73"/>
      <c r="E41" s="73"/>
      <c r="F41" s="73"/>
      <c r="G41" s="73"/>
      <c r="H41" s="328"/>
      <c r="I41" s="328"/>
      <c r="J41" s="231"/>
      <c r="K41" s="73"/>
      <c r="L41" s="73"/>
      <c r="M41" s="73"/>
      <c r="N41" s="73"/>
      <c r="O41" s="73"/>
      <c r="P41" s="73"/>
      <c r="Q41" s="73"/>
      <c r="R41" s="73"/>
      <c r="S41" s="73"/>
      <c r="T41" s="73"/>
      <c r="U41" s="73"/>
      <c r="V41" s="73"/>
      <c r="W41" s="73"/>
      <c r="X41" s="73"/>
      <c r="Y41" s="73"/>
      <c r="Z41" s="73"/>
    </row>
    <row r="42" spans="1:26" ht="15.75" customHeight="1" x14ac:dyDescent="0.35">
      <c r="A42" s="41"/>
      <c r="B42" s="73"/>
      <c r="C42" s="333"/>
      <c r="D42" s="334"/>
      <c r="E42" s="73"/>
      <c r="F42" s="73"/>
      <c r="G42" s="73"/>
      <c r="H42" s="328"/>
      <c r="I42" s="328"/>
      <c r="J42" s="231"/>
      <c r="K42" s="73"/>
      <c r="L42" s="73"/>
      <c r="M42" s="73"/>
      <c r="N42" s="73"/>
      <c r="O42" s="73"/>
      <c r="P42" s="73"/>
      <c r="Q42" s="73"/>
      <c r="R42" s="73"/>
      <c r="S42" s="73"/>
      <c r="T42" s="73"/>
      <c r="U42" s="73"/>
      <c r="V42" s="73"/>
      <c r="W42" s="73"/>
      <c r="X42" s="73"/>
      <c r="Y42" s="73"/>
      <c r="Z42" s="73"/>
    </row>
    <row r="43" spans="1:26" ht="15.75" customHeight="1" x14ac:dyDescent="0.35">
      <c r="A43" s="41"/>
      <c r="B43" s="73"/>
      <c r="C43" s="231"/>
      <c r="D43" s="73"/>
      <c r="E43" s="73"/>
      <c r="F43" s="73"/>
      <c r="G43" s="73"/>
      <c r="H43" s="328"/>
      <c r="I43" s="328"/>
      <c r="J43" s="231"/>
      <c r="K43" s="73"/>
      <c r="L43" s="73"/>
      <c r="M43" s="73"/>
      <c r="N43" s="73"/>
      <c r="O43" s="73"/>
      <c r="P43" s="73"/>
      <c r="Q43" s="73"/>
      <c r="R43" s="73"/>
      <c r="S43" s="73"/>
      <c r="T43" s="73"/>
      <c r="U43" s="73"/>
      <c r="V43" s="73"/>
      <c r="W43" s="73"/>
      <c r="X43" s="73"/>
      <c r="Y43" s="73"/>
      <c r="Z43" s="73"/>
    </row>
    <row r="44" spans="1:26" ht="15.75" customHeight="1" x14ac:dyDescent="0.35">
      <c r="A44" s="41"/>
      <c r="B44" s="73"/>
      <c r="C44" s="231"/>
      <c r="D44" s="73"/>
      <c r="E44" s="73"/>
      <c r="F44" s="73"/>
      <c r="G44" s="73"/>
      <c r="H44" s="328"/>
      <c r="I44" s="328"/>
      <c r="J44" s="231"/>
      <c r="K44" s="73"/>
      <c r="L44" s="73"/>
      <c r="M44" s="73"/>
      <c r="N44" s="73"/>
      <c r="O44" s="73"/>
      <c r="P44" s="73"/>
      <c r="Q44" s="73"/>
      <c r="R44" s="73"/>
      <c r="S44" s="73"/>
      <c r="T44" s="73"/>
      <c r="U44" s="73"/>
      <c r="V44" s="73"/>
      <c r="W44" s="73"/>
      <c r="X44" s="73"/>
      <c r="Y44" s="73"/>
      <c r="Z44" s="73"/>
    </row>
    <row r="45" spans="1:26" ht="15.75" customHeight="1" x14ac:dyDescent="0.35">
      <c r="A45" s="41"/>
      <c r="B45" s="73"/>
      <c r="C45" s="231"/>
      <c r="D45" s="73"/>
      <c r="E45" s="73"/>
      <c r="F45" s="73"/>
      <c r="G45" s="73"/>
      <c r="H45" s="328"/>
      <c r="I45" s="328"/>
      <c r="J45" s="231"/>
      <c r="K45" s="73"/>
      <c r="L45" s="73"/>
      <c r="M45" s="73"/>
      <c r="N45" s="73"/>
      <c r="O45" s="73"/>
      <c r="P45" s="73"/>
      <c r="Q45" s="73"/>
      <c r="R45" s="73"/>
      <c r="S45" s="73"/>
      <c r="T45" s="73"/>
      <c r="U45" s="73"/>
      <c r="V45" s="73"/>
      <c r="W45" s="73"/>
      <c r="X45" s="73"/>
      <c r="Y45" s="73"/>
      <c r="Z45" s="73"/>
    </row>
    <row r="46" spans="1:26" ht="15.75" customHeight="1" x14ac:dyDescent="0.35">
      <c r="A46" s="41"/>
      <c r="B46" s="73"/>
      <c r="C46" s="231"/>
      <c r="D46" s="73"/>
      <c r="E46" s="73"/>
      <c r="F46" s="73"/>
      <c r="G46" s="73"/>
      <c r="H46" s="328"/>
      <c r="I46" s="328"/>
      <c r="J46" s="231"/>
      <c r="K46" s="73"/>
      <c r="L46" s="73"/>
      <c r="M46" s="73"/>
      <c r="N46" s="73"/>
      <c r="O46" s="73"/>
      <c r="P46" s="73"/>
      <c r="Q46" s="73"/>
      <c r="R46" s="73"/>
      <c r="S46" s="73"/>
      <c r="T46" s="73"/>
      <c r="U46" s="73"/>
      <c r="V46" s="73"/>
      <c r="W46" s="73"/>
      <c r="X46" s="73"/>
      <c r="Y46" s="73"/>
      <c r="Z46" s="73"/>
    </row>
    <row r="47" spans="1:26" ht="15.75" customHeight="1" x14ac:dyDescent="0.35">
      <c r="A47" s="41"/>
      <c r="B47" s="73"/>
      <c r="C47" s="231"/>
      <c r="D47" s="73"/>
      <c r="E47" s="73"/>
      <c r="F47" s="73"/>
      <c r="G47" s="73"/>
      <c r="H47" s="328"/>
      <c r="I47" s="328"/>
      <c r="J47" s="231"/>
      <c r="K47" s="73"/>
      <c r="L47" s="73"/>
      <c r="M47" s="73"/>
      <c r="N47" s="73"/>
      <c r="O47" s="73"/>
      <c r="P47" s="73"/>
      <c r="Q47" s="73"/>
      <c r="R47" s="73"/>
      <c r="S47" s="73"/>
      <c r="T47" s="73"/>
      <c r="U47" s="73"/>
      <c r="V47" s="73"/>
      <c r="W47" s="73"/>
      <c r="X47" s="73"/>
      <c r="Y47" s="73"/>
      <c r="Z47" s="73"/>
    </row>
    <row r="48" spans="1:26" ht="15.75" customHeight="1" x14ac:dyDescent="0.35">
      <c r="A48" s="41"/>
      <c r="B48" s="73"/>
      <c r="C48" s="231"/>
      <c r="D48" s="73"/>
      <c r="E48" s="73"/>
      <c r="F48" s="73"/>
      <c r="G48" s="73"/>
      <c r="H48" s="328"/>
      <c r="I48" s="328"/>
      <c r="J48" s="231"/>
      <c r="K48" s="73"/>
      <c r="L48" s="73"/>
      <c r="M48" s="73"/>
      <c r="N48" s="73"/>
      <c r="O48" s="73"/>
      <c r="P48" s="73"/>
      <c r="Q48" s="73"/>
      <c r="R48" s="73"/>
      <c r="S48" s="73"/>
      <c r="T48" s="73"/>
      <c r="U48" s="73"/>
      <c r="V48" s="73"/>
      <c r="W48" s="73"/>
      <c r="X48" s="73"/>
      <c r="Y48" s="73"/>
      <c r="Z48" s="73"/>
    </row>
    <row r="49" spans="1:26" ht="15.75" customHeight="1" x14ac:dyDescent="0.35">
      <c r="A49" s="41"/>
      <c r="B49" s="73"/>
      <c r="C49" s="231"/>
      <c r="D49" s="73"/>
      <c r="E49" s="73"/>
      <c r="F49" s="73"/>
      <c r="G49" s="73"/>
      <c r="H49" s="328"/>
      <c r="I49" s="328"/>
      <c r="J49" s="231"/>
      <c r="K49" s="73"/>
      <c r="L49" s="73"/>
      <c r="M49" s="73"/>
      <c r="N49" s="73"/>
      <c r="O49" s="73"/>
      <c r="P49" s="73"/>
      <c r="Q49" s="73"/>
      <c r="R49" s="73"/>
      <c r="S49" s="73"/>
      <c r="T49" s="73"/>
      <c r="U49" s="73"/>
      <c r="V49" s="73"/>
      <c r="W49" s="73"/>
      <c r="X49" s="73"/>
      <c r="Y49" s="73"/>
      <c r="Z49" s="73"/>
    </row>
    <row r="50" spans="1:26" ht="15.75" customHeight="1" x14ac:dyDescent="0.35">
      <c r="A50" s="41"/>
      <c r="B50" s="73"/>
      <c r="C50" s="231"/>
      <c r="D50" s="73"/>
      <c r="E50" s="73"/>
      <c r="F50" s="73"/>
      <c r="G50" s="73"/>
      <c r="H50" s="328"/>
      <c r="I50" s="328"/>
      <c r="J50" s="231"/>
      <c r="K50" s="73"/>
      <c r="L50" s="73"/>
      <c r="M50" s="73"/>
      <c r="N50" s="73"/>
      <c r="O50" s="73"/>
      <c r="P50" s="73"/>
      <c r="Q50" s="73"/>
      <c r="R50" s="73"/>
      <c r="S50" s="73"/>
      <c r="T50" s="73"/>
      <c r="U50" s="73"/>
      <c r="V50" s="73"/>
      <c r="W50" s="73"/>
      <c r="X50" s="73"/>
      <c r="Y50" s="73"/>
      <c r="Z50" s="73"/>
    </row>
    <row r="51" spans="1:26" ht="15.75" customHeight="1" x14ac:dyDescent="0.35">
      <c r="A51" s="41"/>
      <c r="B51" s="73"/>
      <c r="C51" s="231"/>
      <c r="D51" s="73"/>
      <c r="E51" s="73"/>
      <c r="F51" s="73"/>
      <c r="G51" s="73"/>
      <c r="H51" s="328"/>
      <c r="I51" s="328"/>
      <c r="J51" s="231"/>
      <c r="K51" s="73"/>
      <c r="L51" s="73"/>
      <c r="M51" s="73"/>
      <c r="N51" s="73"/>
      <c r="O51" s="73"/>
      <c r="P51" s="73"/>
      <c r="Q51" s="73"/>
      <c r="R51" s="73"/>
      <c r="S51" s="73"/>
      <c r="T51" s="73"/>
      <c r="U51" s="73"/>
      <c r="V51" s="73"/>
      <c r="W51" s="73"/>
      <c r="X51" s="73"/>
      <c r="Y51" s="73"/>
      <c r="Z51" s="73"/>
    </row>
    <row r="52" spans="1:26" ht="15.75" customHeight="1" x14ac:dyDescent="0.35">
      <c r="A52" s="41"/>
      <c r="B52" s="73"/>
      <c r="C52" s="231"/>
      <c r="D52" s="73"/>
      <c r="E52" s="73"/>
      <c r="F52" s="73"/>
      <c r="G52" s="73"/>
      <c r="H52" s="328"/>
      <c r="I52" s="328"/>
      <c r="J52" s="231"/>
      <c r="K52" s="73"/>
      <c r="L52" s="73"/>
      <c r="M52" s="73"/>
      <c r="N52" s="73"/>
      <c r="O52" s="73"/>
      <c r="P52" s="73"/>
      <c r="Q52" s="73"/>
      <c r="R52" s="73"/>
      <c r="S52" s="73"/>
      <c r="T52" s="73"/>
      <c r="U52" s="73"/>
      <c r="V52" s="73"/>
      <c r="W52" s="73"/>
      <c r="X52" s="73"/>
      <c r="Y52" s="73"/>
      <c r="Z52" s="73"/>
    </row>
    <row r="53" spans="1:26" ht="15.75" customHeight="1" x14ac:dyDescent="0.35">
      <c r="A53" s="41"/>
      <c r="B53" s="73"/>
      <c r="C53" s="231"/>
      <c r="D53" s="73"/>
      <c r="E53" s="73"/>
      <c r="F53" s="73"/>
      <c r="G53" s="73"/>
      <c r="H53" s="328"/>
      <c r="I53" s="328"/>
      <c r="J53" s="231"/>
      <c r="K53" s="73"/>
      <c r="L53" s="73"/>
      <c r="M53" s="73"/>
      <c r="N53" s="73"/>
      <c r="O53" s="73"/>
      <c r="P53" s="73"/>
      <c r="Q53" s="73"/>
      <c r="R53" s="73"/>
      <c r="S53" s="73"/>
      <c r="T53" s="73"/>
      <c r="U53" s="73"/>
      <c r="V53" s="73"/>
      <c r="W53" s="73"/>
      <c r="X53" s="73"/>
      <c r="Y53" s="73"/>
      <c r="Z53" s="73"/>
    </row>
    <row r="54" spans="1:26" ht="15.75" customHeight="1" x14ac:dyDescent="0.35">
      <c r="A54" s="41"/>
      <c r="B54" s="73"/>
      <c r="C54" s="231"/>
      <c r="D54" s="73"/>
      <c r="E54" s="73"/>
      <c r="F54" s="73"/>
      <c r="G54" s="73"/>
      <c r="H54" s="328"/>
      <c r="I54" s="328"/>
      <c r="J54" s="231"/>
      <c r="K54" s="73"/>
      <c r="L54" s="73"/>
      <c r="M54" s="73"/>
      <c r="N54" s="73"/>
      <c r="O54" s="73"/>
      <c r="P54" s="73"/>
      <c r="Q54" s="73"/>
      <c r="R54" s="73"/>
      <c r="S54" s="73"/>
      <c r="T54" s="73"/>
      <c r="U54" s="73"/>
      <c r="V54" s="73"/>
      <c r="W54" s="73"/>
      <c r="X54" s="73"/>
      <c r="Y54" s="73"/>
      <c r="Z54" s="73"/>
    </row>
    <row r="55" spans="1:26" ht="15.75" customHeight="1" x14ac:dyDescent="0.35">
      <c r="A55" s="41"/>
      <c r="B55" s="73"/>
      <c r="C55" s="231"/>
      <c r="D55" s="73"/>
      <c r="E55" s="73"/>
      <c r="F55" s="73"/>
      <c r="G55" s="73"/>
      <c r="H55" s="328"/>
      <c r="I55" s="328"/>
      <c r="J55" s="231"/>
      <c r="K55" s="73"/>
      <c r="L55" s="73"/>
      <c r="M55" s="73"/>
      <c r="N55" s="73"/>
      <c r="O55" s="73"/>
      <c r="P55" s="73"/>
      <c r="Q55" s="73"/>
      <c r="R55" s="73"/>
      <c r="S55" s="73"/>
      <c r="T55" s="73"/>
      <c r="U55" s="73"/>
      <c r="V55" s="73"/>
      <c r="W55" s="73"/>
      <c r="X55" s="73"/>
      <c r="Y55" s="73"/>
      <c r="Z55" s="73"/>
    </row>
    <row r="56" spans="1:26" ht="15.75" customHeight="1" x14ac:dyDescent="0.35">
      <c r="A56" s="41"/>
      <c r="B56" s="73"/>
      <c r="C56" s="231"/>
      <c r="D56" s="73"/>
      <c r="E56" s="73"/>
      <c r="F56" s="73"/>
      <c r="G56" s="73"/>
      <c r="H56" s="328"/>
      <c r="I56" s="328"/>
      <c r="J56" s="231"/>
      <c r="K56" s="73"/>
      <c r="L56" s="73"/>
      <c r="M56" s="73"/>
      <c r="N56" s="73"/>
      <c r="O56" s="73"/>
      <c r="P56" s="73"/>
      <c r="Q56" s="73"/>
      <c r="R56" s="73"/>
      <c r="S56" s="73"/>
      <c r="T56" s="73"/>
      <c r="U56" s="73"/>
      <c r="V56" s="73"/>
      <c r="W56" s="73"/>
      <c r="X56" s="73"/>
      <c r="Y56" s="73"/>
      <c r="Z56" s="73"/>
    </row>
    <row r="57" spans="1:26" ht="15.75" customHeight="1" x14ac:dyDescent="0.35">
      <c r="A57" s="41"/>
      <c r="B57" s="73"/>
      <c r="C57" s="231"/>
      <c r="D57" s="73"/>
      <c r="E57" s="73"/>
      <c r="F57" s="73"/>
      <c r="G57" s="73"/>
      <c r="H57" s="328"/>
      <c r="I57" s="328"/>
      <c r="J57" s="231"/>
      <c r="K57" s="73"/>
      <c r="L57" s="73"/>
      <c r="M57" s="73"/>
      <c r="N57" s="73"/>
      <c r="O57" s="73"/>
      <c r="P57" s="73"/>
      <c r="Q57" s="73"/>
      <c r="R57" s="73"/>
      <c r="S57" s="73"/>
      <c r="T57" s="73"/>
      <c r="U57" s="73"/>
      <c r="V57" s="73"/>
      <c r="W57" s="73"/>
      <c r="X57" s="73"/>
      <c r="Y57" s="73"/>
      <c r="Z57" s="73"/>
    </row>
    <row r="58" spans="1:26" ht="15.75" customHeight="1" x14ac:dyDescent="0.35">
      <c r="A58" s="41"/>
      <c r="B58" s="73"/>
      <c r="C58" s="231"/>
      <c r="D58" s="73"/>
      <c r="E58" s="73"/>
      <c r="F58" s="73"/>
      <c r="G58" s="73"/>
      <c r="H58" s="328"/>
      <c r="I58" s="328"/>
      <c r="J58" s="231"/>
      <c r="K58" s="73"/>
      <c r="L58" s="73"/>
      <c r="M58" s="73"/>
      <c r="N58" s="73"/>
      <c r="O58" s="73"/>
      <c r="P58" s="73"/>
      <c r="Q58" s="73"/>
      <c r="R58" s="73"/>
      <c r="S58" s="73"/>
      <c r="T58" s="73"/>
      <c r="U58" s="73"/>
      <c r="V58" s="73"/>
      <c r="W58" s="73"/>
      <c r="X58" s="73"/>
      <c r="Y58" s="73"/>
      <c r="Z58" s="73"/>
    </row>
    <row r="59" spans="1:26" ht="15.75" customHeight="1" x14ac:dyDescent="0.35">
      <c r="A59" s="41"/>
      <c r="B59" s="73"/>
      <c r="C59" s="231"/>
      <c r="D59" s="73"/>
      <c r="E59" s="73"/>
      <c r="F59" s="73"/>
      <c r="G59" s="73"/>
      <c r="H59" s="328"/>
      <c r="I59" s="328"/>
      <c r="J59" s="231"/>
      <c r="K59" s="73"/>
      <c r="L59" s="73"/>
      <c r="M59" s="73"/>
      <c r="N59" s="73"/>
      <c r="O59" s="73"/>
      <c r="P59" s="73"/>
      <c r="Q59" s="73"/>
      <c r="R59" s="73"/>
      <c r="S59" s="73"/>
      <c r="T59" s="73"/>
      <c r="U59" s="73"/>
      <c r="V59" s="73"/>
      <c r="W59" s="73"/>
      <c r="X59" s="73"/>
      <c r="Y59" s="73"/>
      <c r="Z59" s="73"/>
    </row>
    <row r="60" spans="1:26" ht="15.75" customHeight="1" x14ac:dyDescent="0.35">
      <c r="A60" s="41"/>
      <c r="B60" s="73"/>
      <c r="C60" s="231"/>
      <c r="D60" s="73"/>
      <c r="E60" s="73"/>
      <c r="F60" s="73"/>
      <c r="G60" s="73"/>
      <c r="H60" s="328"/>
      <c r="I60" s="328"/>
      <c r="J60" s="231"/>
      <c r="K60" s="73"/>
      <c r="L60" s="73"/>
      <c r="M60" s="73"/>
      <c r="N60" s="73"/>
      <c r="O60" s="73"/>
      <c r="P60" s="73"/>
      <c r="Q60" s="73"/>
      <c r="R60" s="73"/>
      <c r="S60" s="73"/>
      <c r="T60" s="73"/>
      <c r="U60" s="73"/>
      <c r="V60" s="73"/>
      <c r="W60" s="73"/>
      <c r="X60" s="73"/>
      <c r="Y60" s="73"/>
      <c r="Z60" s="73"/>
    </row>
    <row r="61" spans="1:26" ht="15.75" customHeight="1" x14ac:dyDescent="0.35">
      <c r="A61" s="41"/>
      <c r="B61" s="73"/>
      <c r="C61" s="231"/>
      <c r="D61" s="73"/>
      <c r="E61" s="73"/>
      <c r="F61" s="73"/>
      <c r="G61" s="73"/>
      <c r="H61" s="328"/>
      <c r="I61" s="328"/>
      <c r="J61" s="231"/>
      <c r="K61" s="73"/>
      <c r="L61" s="73"/>
      <c r="M61" s="73"/>
      <c r="N61" s="73"/>
      <c r="O61" s="73"/>
      <c r="P61" s="73"/>
      <c r="Q61" s="73"/>
      <c r="R61" s="73"/>
      <c r="S61" s="73"/>
      <c r="T61" s="73"/>
      <c r="U61" s="73"/>
      <c r="V61" s="73"/>
      <c r="W61" s="73"/>
      <c r="X61" s="73"/>
      <c r="Y61" s="73"/>
      <c r="Z61" s="73"/>
    </row>
    <row r="62" spans="1:26" ht="15.75" customHeight="1" x14ac:dyDescent="0.35">
      <c r="A62" s="41"/>
      <c r="B62" s="73"/>
      <c r="C62" s="231"/>
      <c r="D62" s="73"/>
      <c r="E62" s="73"/>
      <c r="F62" s="73"/>
      <c r="G62" s="73"/>
      <c r="H62" s="328"/>
      <c r="I62" s="328"/>
      <c r="J62" s="231"/>
      <c r="K62" s="73"/>
      <c r="L62" s="73"/>
      <c r="M62" s="73"/>
      <c r="N62" s="73"/>
      <c r="O62" s="73"/>
      <c r="P62" s="73"/>
      <c r="Q62" s="73"/>
      <c r="R62" s="73"/>
      <c r="S62" s="73"/>
      <c r="T62" s="73"/>
      <c r="U62" s="73"/>
      <c r="V62" s="73"/>
      <c r="W62" s="73"/>
      <c r="X62" s="73"/>
      <c r="Y62" s="73"/>
      <c r="Z62" s="73"/>
    </row>
    <row r="63" spans="1:26" ht="15.75" customHeight="1" x14ac:dyDescent="0.35">
      <c r="A63" s="41"/>
      <c r="B63" s="73"/>
      <c r="C63" s="231"/>
      <c r="D63" s="73"/>
      <c r="E63" s="73"/>
      <c r="F63" s="73"/>
      <c r="G63" s="73"/>
      <c r="H63" s="328"/>
      <c r="I63" s="328"/>
      <c r="J63" s="231"/>
      <c r="K63" s="73"/>
      <c r="L63" s="73"/>
      <c r="M63" s="73"/>
      <c r="N63" s="73"/>
      <c r="O63" s="73"/>
      <c r="P63" s="73"/>
      <c r="Q63" s="73"/>
      <c r="R63" s="73"/>
      <c r="S63" s="73"/>
      <c r="T63" s="73"/>
      <c r="U63" s="73"/>
      <c r="V63" s="73"/>
      <c r="W63" s="73"/>
      <c r="X63" s="73"/>
      <c r="Y63" s="73"/>
      <c r="Z63" s="73"/>
    </row>
    <row r="64" spans="1:26" ht="15.75" customHeight="1" x14ac:dyDescent="0.35">
      <c r="A64" s="41"/>
      <c r="B64" s="73"/>
      <c r="C64" s="231"/>
      <c r="D64" s="73"/>
      <c r="E64" s="73"/>
      <c r="F64" s="73"/>
      <c r="G64" s="73"/>
      <c r="H64" s="328"/>
      <c r="I64" s="328"/>
      <c r="J64" s="231"/>
      <c r="K64" s="73"/>
      <c r="L64" s="73"/>
      <c r="M64" s="73"/>
      <c r="N64" s="73"/>
      <c r="O64" s="73"/>
      <c r="P64" s="73"/>
      <c r="Q64" s="73"/>
      <c r="R64" s="73"/>
      <c r="S64" s="73"/>
      <c r="T64" s="73"/>
      <c r="U64" s="73"/>
      <c r="V64" s="73"/>
      <c r="W64" s="73"/>
      <c r="X64" s="73"/>
      <c r="Y64" s="73"/>
      <c r="Z64" s="73"/>
    </row>
    <row r="65" spans="1:26" ht="15.75" customHeight="1" x14ac:dyDescent="0.35">
      <c r="A65" s="41"/>
      <c r="B65" s="73"/>
      <c r="C65" s="231"/>
      <c r="D65" s="73"/>
      <c r="E65" s="73"/>
      <c r="F65" s="73"/>
      <c r="G65" s="73"/>
      <c r="H65" s="328"/>
      <c r="I65" s="328"/>
      <c r="J65" s="231"/>
      <c r="K65" s="73"/>
      <c r="L65" s="73"/>
      <c r="M65" s="73"/>
      <c r="N65" s="73"/>
      <c r="O65" s="73"/>
      <c r="P65" s="73"/>
      <c r="Q65" s="73"/>
      <c r="R65" s="73"/>
      <c r="S65" s="73"/>
      <c r="T65" s="73"/>
      <c r="U65" s="73"/>
      <c r="V65" s="73"/>
      <c r="W65" s="73"/>
      <c r="X65" s="73"/>
      <c r="Y65" s="73"/>
      <c r="Z65" s="73"/>
    </row>
    <row r="66" spans="1:26" ht="15.75" customHeight="1" x14ac:dyDescent="0.35">
      <c r="A66" s="41"/>
      <c r="B66" s="73"/>
      <c r="C66" s="231"/>
      <c r="D66" s="73"/>
      <c r="E66" s="73"/>
      <c r="F66" s="73"/>
      <c r="G66" s="73"/>
      <c r="H66" s="328"/>
      <c r="I66" s="328"/>
      <c r="J66" s="231"/>
      <c r="K66" s="73"/>
      <c r="L66" s="73"/>
      <c r="M66" s="73"/>
      <c r="N66" s="73"/>
      <c r="O66" s="73"/>
      <c r="P66" s="73"/>
      <c r="Q66" s="73"/>
      <c r="R66" s="73"/>
      <c r="S66" s="73"/>
      <c r="T66" s="73"/>
      <c r="U66" s="73"/>
      <c r="V66" s="73"/>
      <c r="W66" s="73"/>
      <c r="X66" s="73"/>
      <c r="Y66" s="73"/>
      <c r="Z66" s="73"/>
    </row>
    <row r="67" spans="1:26" ht="15.75" customHeight="1" x14ac:dyDescent="0.35">
      <c r="A67" s="41"/>
      <c r="B67" s="73"/>
      <c r="C67" s="231"/>
      <c r="D67" s="73"/>
      <c r="E67" s="73"/>
      <c r="F67" s="73"/>
      <c r="G67" s="73"/>
      <c r="H67" s="328"/>
      <c r="I67" s="328"/>
      <c r="J67" s="231"/>
      <c r="K67" s="73"/>
      <c r="L67" s="73"/>
      <c r="M67" s="73"/>
      <c r="N67" s="73"/>
      <c r="O67" s="73"/>
      <c r="P67" s="73"/>
      <c r="Q67" s="73"/>
      <c r="R67" s="73"/>
      <c r="S67" s="73"/>
      <c r="T67" s="73"/>
      <c r="U67" s="73"/>
      <c r="V67" s="73"/>
      <c r="W67" s="73"/>
      <c r="X67" s="73"/>
      <c r="Y67" s="73"/>
      <c r="Z67" s="73"/>
    </row>
    <row r="68" spans="1:26" ht="15.75" customHeight="1" x14ac:dyDescent="0.35">
      <c r="A68" s="41"/>
      <c r="B68" s="73"/>
      <c r="C68" s="231"/>
      <c r="D68" s="73"/>
      <c r="E68" s="73"/>
      <c r="F68" s="73"/>
      <c r="G68" s="73"/>
      <c r="H68" s="328"/>
      <c r="I68" s="328"/>
      <c r="J68" s="231"/>
      <c r="K68" s="73"/>
      <c r="L68" s="73"/>
      <c r="M68" s="73"/>
      <c r="N68" s="73"/>
      <c r="O68" s="73"/>
      <c r="P68" s="73"/>
      <c r="Q68" s="73"/>
      <c r="R68" s="73"/>
      <c r="S68" s="73"/>
      <c r="T68" s="73"/>
      <c r="U68" s="73"/>
      <c r="V68" s="73"/>
      <c r="W68" s="73"/>
      <c r="X68" s="73"/>
      <c r="Y68" s="73"/>
      <c r="Z68" s="73"/>
    </row>
    <row r="69" spans="1:26" ht="15.75" customHeight="1" x14ac:dyDescent="0.35">
      <c r="A69" s="41"/>
      <c r="B69" s="73"/>
      <c r="C69" s="231"/>
      <c r="D69" s="73"/>
      <c r="E69" s="73"/>
      <c r="F69" s="73"/>
      <c r="G69" s="73"/>
      <c r="H69" s="328"/>
      <c r="I69" s="328"/>
      <c r="J69" s="231"/>
      <c r="K69" s="73"/>
      <c r="L69" s="73"/>
      <c r="M69" s="73"/>
      <c r="N69" s="73"/>
      <c r="O69" s="73"/>
      <c r="P69" s="73"/>
      <c r="Q69" s="73"/>
      <c r="R69" s="73"/>
      <c r="S69" s="73"/>
      <c r="T69" s="73"/>
      <c r="U69" s="73"/>
      <c r="V69" s="73"/>
      <c r="W69" s="73"/>
      <c r="X69" s="73"/>
      <c r="Y69" s="73"/>
      <c r="Z69" s="73"/>
    </row>
    <row r="70" spans="1:26" ht="15.75" customHeight="1" x14ac:dyDescent="0.35">
      <c r="A70" s="41"/>
      <c r="B70" s="73"/>
      <c r="C70" s="231"/>
      <c r="D70" s="73"/>
      <c r="E70" s="73"/>
      <c r="F70" s="73"/>
      <c r="G70" s="73"/>
      <c r="H70" s="328"/>
      <c r="I70" s="328"/>
      <c r="J70" s="231"/>
      <c r="K70" s="73"/>
      <c r="L70" s="73"/>
      <c r="M70" s="73"/>
      <c r="N70" s="73"/>
      <c r="O70" s="73"/>
      <c r="P70" s="73"/>
      <c r="Q70" s="73"/>
      <c r="R70" s="73"/>
      <c r="S70" s="73"/>
      <c r="T70" s="73"/>
      <c r="U70" s="73"/>
      <c r="V70" s="73"/>
      <c r="W70" s="73"/>
      <c r="X70" s="73"/>
      <c r="Y70" s="73"/>
      <c r="Z70" s="73"/>
    </row>
    <row r="71" spans="1:26" ht="15.75" customHeight="1" x14ac:dyDescent="0.35">
      <c r="A71" s="41"/>
      <c r="B71" s="73"/>
      <c r="C71" s="231"/>
      <c r="D71" s="73"/>
      <c r="E71" s="73"/>
      <c r="F71" s="73"/>
      <c r="G71" s="73"/>
      <c r="H71" s="328"/>
      <c r="I71" s="328"/>
      <c r="J71" s="231"/>
      <c r="K71" s="73"/>
      <c r="L71" s="73"/>
      <c r="M71" s="73"/>
      <c r="N71" s="73"/>
      <c r="O71" s="73"/>
      <c r="P71" s="73"/>
      <c r="Q71" s="73"/>
      <c r="R71" s="73"/>
      <c r="S71" s="73"/>
      <c r="T71" s="73"/>
      <c r="U71" s="73"/>
      <c r="V71" s="73"/>
      <c r="W71" s="73"/>
      <c r="X71" s="73"/>
      <c r="Y71" s="73"/>
      <c r="Z71" s="73"/>
    </row>
    <row r="72" spans="1:26" ht="15.75" customHeight="1" x14ac:dyDescent="0.35">
      <c r="A72" s="41"/>
      <c r="B72" s="73"/>
      <c r="C72" s="231"/>
      <c r="D72" s="73"/>
      <c r="E72" s="73"/>
      <c r="F72" s="73"/>
      <c r="G72" s="73"/>
      <c r="H72" s="328"/>
      <c r="I72" s="328"/>
      <c r="J72" s="231"/>
      <c r="K72" s="73"/>
      <c r="L72" s="73"/>
      <c r="M72" s="73"/>
      <c r="N72" s="73"/>
      <c r="O72" s="73"/>
      <c r="P72" s="73"/>
      <c r="Q72" s="73"/>
      <c r="R72" s="73"/>
      <c r="S72" s="73"/>
      <c r="T72" s="73"/>
      <c r="U72" s="73"/>
      <c r="V72" s="73"/>
      <c r="W72" s="73"/>
      <c r="X72" s="73"/>
      <c r="Y72" s="73"/>
      <c r="Z72" s="73"/>
    </row>
    <row r="73" spans="1:26" ht="15.75" customHeight="1" x14ac:dyDescent="0.35">
      <c r="A73" s="41"/>
      <c r="B73" s="73"/>
      <c r="C73" s="231"/>
      <c r="D73" s="73"/>
      <c r="E73" s="73"/>
      <c r="F73" s="73"/>
      <c r="G73" s="73"/>
      <c r="H73" s="328"/>
      <c r="I73" s="328"/>
      <c r="J73" s="231"/>
      <c r="K73" s="73"/>
      <c r="L73" s="73"/>
      <c r="M73" s="73"/>
      <c r="N73" s="73"/>
      <c r="O73" s="73"/>
      <c r="P73" s="73"/>
      <c r="Q73" s="73"/>
      <c r="R73" s="73"/>
      <c r="S73" s="73"/>
      <c r="T73" s="73"/>
      <c r="U73" s="73"/>
      <c r="V73" s="73"/>
      <c r="W73" s="73"/>
      <c r="X73" s="73"/>
      <c r="Y73" s="73"/>
      <c r="Z73" s="73"/>
    </row>
    <row r="74" spans="1:26" ht="15.75" customHeight="1" x14ac:dyDescent="0.35">
      <c r="A74" s="41"/>
      <c r="B74" s="73"/>
      <c r="C74" s="231"/>
      <c r="D74" s="73"/>
      <c r="E74" s="73"/>
      <c r="F74" s="73"/>
      <c r="G74" s="73"/>
      <c r="H74" s="328"/>
      <c r="I74" s="328"/>
      <c r="J74" s="231"/>
      <c r="K74" s="73"/>
      <c r="L74" s="73"/>
      <c r="M74" s="73"/>
      <c r="N74" s="73"/>
      <c r="O74" s="73"/>
      <c r="P74" s="73"/>
      <c r="Q74" s="73"/>
      <c r="R74" s="73"/>
      <c r="S74" s="73"/>
      <c r="T74" s="73"/>
      <c r="U74" s="73"/>
      <c r="V74" s="73"/>
      <c r="W74" s="73"/>
      <c r="X74" s="73"/>
      <c r="Y74" s="73"/>
      <c r="Z74" s="73"/>
    </row>
    <row r="75" spans="1:26" ht="15.75" customHeight="1" x14ac:dyDescent="0.35">
      <c r="A75" s="41"/>
      <c r="B75" s="73"/>
      <c r="C75" s="231"/>
      <c r="D75" s="73"/>
      <c r="E75" s="73"/>
      <c r="F75" s="73"/>
      <c r="G75" s="73"/>
      <c r="H75" s="328"/>
      <c r="I75" s="328"/>
      <c r="J75" s="231"/>
      <c r="K75" s="73"/>
      <c r="L75" s="73"/>
      <c r="M75" s="73"/>
      <c r="N75" s="73"/>
      <c r="O75" s="73"/>
      <c r="P75" s="73"/>
      <c r="Q75" s="73"/>
      <c r="R75" s="73"/>
      <c r="S75" s="73"/>
      <c r="T75" s="73"/>
      <c r="U75" s="73"/>
      <c r="V75" s="73"/>
      <c r="W75" s="73"/>
      <c r="X75" s="73"/>
      <c r="Y75" s="73"/>
      <c r="Z75" s="73"/>
    </row>
    <row r="76" spans="1:26" ht="15.75" customHeight="1" x14ac:dyDescent="0.35">
      <c r="A76" s="41"/>
      <c r="B76" s="73"/>
      <c r="C76" s="231"/>
      <c r="D76" s="73"/>
      <c r="E76" s="73"/>
      <c r="F76" s="73"/>
      <c r="G76" s="73"/>
      <c r="H76" s="328"/>
      <c r="I76" s="328"/>
      <c r="J76" s="231"/>
      <c r="K76" s="73"/>
      <c r="L76" s="73"/>
      <c r="M76" s="73"/>
      <c r="N76" s="73"/>
      <c r="O76" s="73"/>
      <c r="P76" s="73"/>
      <c r="Q76" s="73"/>
      <c r="R76" s="73"/>
      <c r="S76" s="73"/>
      <c r="T76" s="73"/>
      <c r="U76" s="73"/>
      <c r="V76" s="73"/>
      <c r="W76" s="73"/>
      <c r="X76" s="73"/>
      <c r="Y76" s="73"/>
      <c r="Z76" s="73"/>
    </row>
    <row r="77" spans="1:26" ht="15.75" customHeight="1" x14ac:dyDescent="0.35">
      <c r="A77" s="41"/>
      <c r="B77" s="73"/>
      <c r="C77" s="231"/>
      <c r="D77" s="73"/>
      <c r="E77" s="73"/>
      <c r="F77" s="73"/>
      <c r="G77" s="73"/>
      <c r="H77" s="328"/>
      <c r="I77" s="328"/>
      <c r="J77" s="231"/>
      <c r="K77" s="73"/>
      <c r="L77" s="73"/>
      <c r="M77" s="73"/>
      <c r="N77" s="73"/>
      <c r="O77" s="73"/>
      <c r="P77" s="73"/>
      <c r="Q77" s="73"/>
      <c r="R77" s="73"/>
      <c r="S77" s="73"/>
      <c r="T77" s="73"/>
      <c r="U77" s="73"/>
      <c r="V77" s="73"/>
      <c r="W77" s="73"/>
      <c r="X77" s="73"/>
      <c r="Y77" s="73"/>
      <c r="Z77" s="73"/>
    </row>
    <row r="78" spans="1:26" ht="15.75" customHeight="1" x14ac:dyDescent="0.35">
      <c r="A78" s="41"/>
      <c r="B78" s="73"/>
      <c r="C78" s="231"/>
      <c r="D78" s="73"/>
      <c r="E78" s="73"/>
      <c r="F78" s="73"/>
      <c r="G78" s="73"/>
      <c r="H78" s="328"/>
      <c r="I78" s="328"/>
      <c r="J78" s="231"/>
      <c r="K78" s="73"/>
      <c r="L78" s="73"/>
      <c r="M78" s="73"/>
      <c r="N78" s="73"/>
      <c r="O78" s="73"/>
      <c r="P78" s="73"/>
      <c r="Q78" s="73"/>
      <c r="R78" s="73"/>
      <c r="S78" s="73"/>
      <c r="T78" s="73"/>
      <c r="U78" s="73"/>
      <c r="V78" s="73"/>
      <c r="W78" s="73"/>
      <c r="X78" s="73"/>
      <c r="Y78" s="73"/>
      <c r="Z78" s="73"/>
    </row>
    <row r="79" spans="1:26" ht="15.75" customHeight="1" x14ac:dyDescent="0.35">
      <c r="A79" s="41"/>
      <c r="B79" s="73"/>
      <c r="C79" s="231"/>
      <c r="D79" s="73"/>
      <c r="E79" s="73"/>
      <c r="F79" s="73"/>
      <c r="G79" s="73"/>
      <c r="H79" s="328"/>
      <c r="I79" s="328"/>
      <c r="J79" s="231"/>
      <c r="K79" s="73"/>
      <c r="L79" s="73"/>
      <c r="M79" s="73"/>
      <c r="N79" s="73"/>
      <c r="O79" s="73"/>
      <c r="P79" s="73"/>
      <c r="Q79" s="73"/>
      <c r="R79" s="73"/>
      <c r="S79" s="73"/>
      <c r="T79" s="73"/>
      <c r="U79" s="73"/>
      <c r="V79" s="73"/>
      <c r="W79" s="73"/>
      <c r="X79" s="73"/>
      <c r="Y79" s="73"/>
      <c r="Z79" s="73"/>
    </row>
    <row r="80" spans="1:26" ht="15.75" customHeight="1" x14ac:dyDescent="0.35">
      <c r="A80" s="41"/>
      <c r="B80" s="73"/>
      <c r="C80" s="231"/>
      <c r="D80" s="73"/>
      <c r="E80" s="73"/>
      <c r="F80" s="73"/>
      <c r="G80" s="73"/>
      <c r="H80" s="328"/>
      <c r="I80" s="328"/>
      <c r="J80" s="231"/>
      <c r="K80" s="73"/>
      <c r="L80" s="73"/>
      <c r="M80" s="73"/>
      <c r="N80" s="73"/>
      <c r="O80" s="73"/>
      <c r="P80" s="73"/>
      <c r="Q80" s="73"/>
      <c r="R80" s="73"/>
      <c r="S80" s="73"/>
      <c r="T80" s="73"/>
      <c r="U80" s="73"/>
      <c r="V80" s="73"/>
      <c r="W80" s="73"/>
      <c r="X80" s="73"/>
      <c r="Y80" s="73"/>
      <c r="Z80" s="73"/>
    </row>
    <row r="81" spans="1:26" ht="15.75" customHeight="1" x14ac:dyDescent="0.35">
      <c r="A81" s="41"/>
      <c r="B81" s="73"/>
      <c r="C81" s="231"/>
      <c r="D81" s="73"/>
      <c r="E81" s="73"/>
      <c r="F81" s="73"/>
      <c r="G81" s="73"/>
      <c r="H81" s="328"/>
      <c r="I81" s="328"/>
      <c r="J81" s="231"/>
      <c r="K81" s="73"/>
      <c r="L81" s="73"/>
      <c r="M81" s="73"/>
      <c r="N81" s="73"/>
      <c r="O81" s="73"/>
      <c r="P81" s="73"/>
      <c r="Q81" s="73"/>
      <c r="R81" s="73"/>
      <c r="S81" s="73"/>
      <c r="T81" s="73"/>
      <c r="U81" s="73"/>
      <c r="V81" s="73"/>
      <c r="W81" s="73"/>
      <c r="X81" s="73"/>
      <c r="Y81" s="73"/>
      <c r="Z81" s="73"/>
    </row>
    <row r="82" spans="1:26" ht="15.75" customHeight="1" x14ac:dyDescent="0.35">
      <c r="A82" s="41"/>
      <c r="B82" s="73"/>
      <c r="C82" s="231"/>
      <c r="D82" s="73"/>
      <c r="E82" s="73"/>
      <c r="F82" s="73"/>
      <c r="G82" s="73"/>
      <c r="H82" s="328"/>
      <c r="I82" s="328"/>
      <c r="J82" s="231"/>
      <c r="K82" s="73"/>
      <c r="L82" s="73"/>
      <c r="M82" s="73"/>
      <c r="N82" s="73"/>
      <c r="O82" s="73"/>
      <c r="P82" s="73"/>
      <c r="Q82" s="73"/>
      <c r="R82" s="73"/>
      <c r="S82" s="73"/>
      <c r="T82" s="73"/>
      <c r="U82" s="73"/>
      <c r="V82" s="73"/>
      <c r="W82" s="73"/>
      <c r="X82" s="73"/>
      <c r="Y82" s="73"/>
      <c r="Z82" s="73"/>
    </row>
    <row r="83" spans="1:26" ht="15.75" customHeight="1" x14ac:dyDescent="0.35">
      <c r="A83" s="41"/>
      <c r="B83" s="73"/>
      <c r="C83" s="231"/>
      <c r="D83" s="73"/>
      <c r="E83" s="73"/>
      <c r="F83" s="73"/>
      <c r="G83" s="73"/>
      <c r="H83" s="328"/>
      <c r="I83" s="328"/>
      <c r="J83" s="231"/>
      <c r="K83" s="73"/>
      <c r="L83" s="73"/>
      <c r="M83" s="73"/>
      <c r="N83" s="73"/>
      <c r="O83" s="73"/>
      <c r="P83" s="73"/>
      <c r="Q83" s="73"/>
      <c r="R83" s="73"/>
      <c r="S83" s="73"/>
      <c r="T83" s="73"/>
      <c r="U83" s="73"/>
      <c r="V83" s="73"/>
      <c r="W83" s="73"/>
      <c r="X83" s="73"/>
      <c r="Y83" s="73"/>
      <c r="Z83" s="73"/>
    </row>
    <row r="84" spans="1:26" ht="15.75" customHeight="1" x14ac:dyDescent="0.35">
      <c r="A84" s="41"/>
      <c r="B84" s="73"/>
      <c r="C84" s="231"/>
      <c r="D84" s="73"/>
      <c r="E84" s="73"/>
      <c r="F84" s="73"/>
      <c r="G84" s="73"/>
      <c r="H84" s="328"/>
      <c r="I84" s="328"/>
      <c r="J84" s="231"/>
      <c r="K84" s="73"/>
      <c r="L84" s="73"/>
      <c r="M84" s="73"/>
      <c r="N84" s="73"/>
      <c r="O84" s="73"/>
      <c r="P84" s="73"/>
      <c r="Q84" s="73"/>
      <c r="R84" s="73"/>
      <c r="S84" s="73"/>
      <c r="T84" s="73"/>
      <c r="U84" s="73"/>
      <c r="V84" s="73"/>
      <c r="W84" s="73"/>
      <c r="X84" s="73"/>
      <c r="Y84" s="73"/>
      <c r="Z84" s="73"/>
    </row>
    <row r="85" spans="1:26" ht="15.75" customHeight="1" x14ac:dyDescent="0.35">
      <c r="A85" s="41"/>
      <c r="B85" s="73"/>
      <c r="C85" s="231"/>
      <c r="D85" s="73"/>
      <c r="E85" s="73"/>
      <c r="F85" s="73"/>
      <c r="G85" s="73"/>
      <c r="H85" s="328"/>
      <c r="I85" s="328"/>
      <c r="J85" s="231"/>
      <c r="K85" s="73"/>
      <c r="L85" s="73"/>
      <c r="M85" s="73"/>
      <c r="N85" s="73"/>
      <c r="O85" s="73"/>
      <c r="P85" s="73"/>
      <c r="Q85" s="73"/>
      <c r="R85" s="73"/>
      <c r="S85" s="73"/>
      <c r="T85" s="73"/>
      <c r="U85" s="73"/>
      <c r="V85" s="73"/>
      <c r="W85" s="73"/>
      <c r="X85" s="73"/>
      <c r="Y85" s="73"/>
      <c r="Z85" s="73"/>
    </row>
    <row r="86" spans="1:26" ht="15.75" customHeight="1" x14ac:dyDescent="0.35">
      <c r="A86" s="41"/>
      <c r="B86" s="73"/>
      <c r="C86" s="231"/>
      <c r="D86" s="73"/>
      <c r="E86" s="73"/>
      <c r="F86" s="73"/>
      <c r="G86" s="73"/>
      <c r="H86" s="328"/>
      <c r="I86" s="328"/>
      <c r="J86" s="231"/>
      <c r="K86" s="73"/>
      <c r="L86" s="73"/>
      <c r="M86" s="73"/>
      <c r="N86" s="73"/>
      <c r="O86" s="73"/>
      <c r="P86" s="73"/>
      <c r="Q86" s="73"/>
      <c r="R86" s="73"/>
      <c r="S86" s="73"/>
      <c r="T86" s="73"/>
      <c r="U86" s="73"/>
      <c r="V86" s="73"/>
      <c r="W86" s="73"/>
      <c r="X86" s="73"/>
      <c r="Y86" s="73"/>
      <c r="Z86" s="73"/>
    </row>
    <row r="87" spans="1:26" ht="15.75" customHeight="1" x14ac:dyDescent="0.35">
      <c r="A87" s="41"/>
      <c r="B87" s="73"/>
      <c r="C87" s="231"/>
      <c r="D87" s="73"/>
      <c r="E87" s="73"/>
      <c r="F87" s="73"/>
      <c r="G87" s="73"/>
      <c r="H87" s="328"/>
      <c r="I87" s="328"/>
      <c r="J87" s="231"/>
      <c r="K87" s="73"/>
      <c r="L87" s="73"/>
      <c r="M87" s="73"/>
      <c r="N87" s="73"/>
      <c r="O87" s="73"/>
      <c r="P87" s="73"/>
      <c r="Q87" s="73"/>
      <c r="R87" s="73"/>
      <c r="S87" s="73"/>
      <c r="T87" s="73"/>
      <c r="U87" s="73"/>
      <c r="V87" s="73"/>
      <c r="W87" s="73"/>
      <c r="X87" s="73"/>
      <c r="Y87" s="73"/>
      <c r="Z87" s="73"/>
    </row>
    <row r="88" spans="1:26" ht="15.75" customHeight="1" x14ac:dyDescent="0.35">
      <c r="A88" s="41"/>
      <c r="B88" s="73"/>
      <c r="C88" s="231"/>
      <c r="D88" s="73"/>
      <c r="E88" s="73"/>
      <c r="F88" s="73"/>
      <c r="G88" s="73"/>
      <c r="H88" s="328"/>
      <c r="I88" s="328"/>
      <c r="J88" s="231"/>
      <c r="K88" s="73"/>
      <c r="L88" s="73"/>
      <c r="M88" s="73"/>
      <c r="N88" s="73"/>
      <c r="O88" s="73"/>
      <c r="P88" s="73"/>
      <c r="Q88" s="73"/>
      <c r="R88" s="73"/>
      <c r="S88" s="73"/>
      <c r="T88" s="73"/>
      <c r="U88" s="73"/>
      <c r="V88" s="73"/>
      <c r="W88" s="73"/>
      <c r="X88" s="73"/>
      <c r="Y88" s="73"/>
      <c r="Z88" s="73"/>
    </row>
    <row r="89" spans="1:26" ht="15.75" customHeight="1" x14ac:dyDescent="0.35">
      <c r="A89" s="41"/>
      <c r="B89" s="73"/>
      <c r="C89" s="231"/>
      <c r="D89" s="73"/>
      <c r="E89" s="73"/>
      <c r="F89" s="73"/>
      <c r="G89" s="73"/>
      <c r="H89" s="328"/>
      <c r="I89" s="328"/>
      <c r="J89" s="231"/>
      <c r="K89" s="73"/>
      <c r="L89" s="73"/>
      <c r="M89" s="73"/>
      <c r="N89" s="73"/>
      <c r="O89" s="73"/>
      <c r="P89" s="73"/>
      <c r="Q89" s="73"/>
      <c r="R89" s="73"/>
      <c r="S89" s="73"/>
      <c r="T89" s="73"/>
      <c r="U89" s="73"/>
      <c r="V89" s="73"/>
      <c r="W89" s="73"/>
      <c r="X89" s="73"/>
      <c r="Y89" s="73"/>
      <c r="Z89" s="73"/>
    </row>
    <row r="90" spans="1:26" ht="15.75" customHeight="1" x14ac:dyDescent="0.35">
      <c r="A90" s="41"/>
      <c r="B90" s="73"/>
      <c r="C90" s="231"/>
      <c r="D90" s="73"/>
      <c r="E90" s="73"/>
      <c r="F90" s="73"/>
      <c r="G90" s="73"/>
      <c r="H90" s="328"/>
      <c r="I90" s="328"/>
      <c r="J90" s="231"/>
      <c r="K90" s="73"/>
      <c r="L90" s="73"/>
      <c r="M90" s="73"/>
      <c r="N90" s="73"/>
      <c r="O90" s="73"/>
      <c r="P90" s="73"/>
      <c r="Q90" s="73"/>
      <c r="R90" s="73"/>
      <c r="S90" s="73"/>
      <c r="T90" s="73"/>
      <c r="U90" s="73"/>
      <c r="V90" s="73"/>
      <c r="W90" s="73"/>
      <c r="X90" s="73"/>
      <c r="Y90" s="73"/>
      <c r="Z90" s="73"/>
    </row>
    <row r="91" spans="1:26" ht="15.75" customHeight="1" x14ac:dyDescent="0.35">
      <c r="A91" s="41"/>
      <c r="B91" s="73"/>
      <c r="C91" s="231"/>
      <c r="D91" s="73"/>
      <c r="E91" s="73"/>
      <c r="F91" s="73"/>
      <c r="G91" s="73"/>
      <c r="H91" s="328"/>
      <c r="I91" s="328"/>
      <c r="J91" s="231"/>
      <c r="K91" s="73"/>
      <c r="L91" s="73"/>
      <c r="M91" s="73"/>
      <c r="N91" s="73"/>
      <c r="O91" s="73"/>
      <c r="P91" s="73"/>
      <c r="Q91" s="73"/>
      <c r="R91" s="73"/>
      <c r="S91" s="73"/>
      <c r="T91" s="73"/>
      <c r="U91" s="73"/>
      <c r="V91" s="73"/>
      <c r="W91" s="73"/>
      <c r="X91" s="73"/>
      <c r="Y91" s="73"/>
      <c r="Z91" s="73"/>
    </row>
    <row r="92" spans="1:26" ht="15.75" customHeight="1" x14ac:dyDescent="0.35">
      <c r="A92" s="41"/>
      <c r="B92" s="73"/>
      <c r="C92" s="231"/>
      <c r="D92" s="73"/>
      <c r="E92" s="73"/>
      <c r="F92" s="73"/>
      <c r="G92" s="73"/>
      <c r="H92" s="328"/>
      <c r="I92" s="328"/>
      <c r="J92" s="231"/>
      <c r="K92" s="73"/>
      <c r="L92" s="73"/>
      <c r="M92" s="73"/>
      <c r="N92" s="73"/>
      <c r="O92" s="73"/>
      <c r="P92" s="73"/>
      <c r="Q92" s="73"/>
      <c r="R92" s="73"/>
      <c r="S92" s="73"/>
      <c r="T92" s="73"/>
      <c r="U92" s="73"/>
      <c r="V92" s="73"/>
      <c r="W92" s="73"/>
      <c r="X92" s="73"/>
      <c r="Y92" s="73"/>
      <c r="Z92" s="73"/>
    </row>
    <row r="93" spans="1:26" ht="15.75" customHeight="1" x14ac:dyDescent="0.35">
      <c r="A93" s="41"/>
      <c r="B93" s="73"/>
      <c r="C93" s="231"/>
      <c r="D93" s="73"/>
      <c r="E93" s="73"/>
      <c r="F93" s="73"/>
      <c r="G93" s="73"/>
      <c r="H93" s="328"/>
      <c r="I93" s="328"/>
      <c r="J93" s="231"/>
      <c r="K93" s="73"/>
      <c r="L93" s="73"/>
      <c r="M93" s="73"/>
      <c r="N93" s="73"/>
      <c r="O93" s="73"/>
      <c r="P93" s="73"/>
      <c r="Q93" s="73"/>
      <c r="R93" s="73"/>
      <c r="S93" s="73"/>
      <c r="T93" s="73"/>
      <c r="U93" s="73"/>
      <c r="V93" s="73"/>
      <c r="W93" s="73"/>
      <c r="X93" s="73"/>
      <c r="Y93" s="73"/>
      <c r="Z93" s="73"/>
    </row>
    <row r="94" spans="1:26" ht="15.75" customHeight="1" x14ac:dyDescent="0.35">
      <c r="A94" s="41"/>
      <c r="B94" s="73"/>
      <c r="C94" s="231"/>
      <c r="D94" s="73"/>
      <c r="E94" s="73"/>
      <c r="F94" s="73"/>
      <c r="G94" s="73"/>
      <c r="H94" s="328"/>
      <c r="I94" s="328"/>
      <c r="J94" s="231"/>
      <c r="K94" s="73"/>
      <c r="L94" s="73"/>
      <c r="M94" s="73"/>
      <c r="N94" s="73"/>
      <c r="O94" s="73"/>
      <c r="P94" s="73"/>
      <c r="Q94" s="73"/>
      <c r="R94" s="73"/>
      <c r="S94" s="73"/>
      <c r="T94" s="73"/>
      <c r="U94" s="73"/>
      <c r="V94" s="73"/>
      <c r="W94" s="73"/>
      <c r="X94" s="73"/>
      <c r="Y94" s="73"/>
      <c r="Z94" s="73"/>
    </row>
    <row r="95" spans="1:26" ht="15.75" customHeight="1" x14ac:dyDescent="0.35">
      <c r="A95" s="41"/>
      <c r="B95" s="73"/>
      <c r="C95" s="231"/>
      <c r="D95" s="73"/>
      <c r="E95" s="73"/>
      <c r="F95" s="73"/>
      <c r="G95" s="73"/>
      <c r="H95" s="328"/>
      <c r="I95" s="328"/>
      <c r="J95" s="231"/>
      <c r="K95" s="73"/>
      <c r="L95" s="73"/>
      <c r="M95" s="73"/>
      <c r="N95" s="73"/>
      <c r="O95" s="73"/>
      <c r="P95" s="73"/>
      <c r="Q95" s="73"/>
      <c r="R95" s="73"/>
      <c r="S95" s="73"/>
      <c r="T95" s="73"/>
      <c r="U95" s="73"/>
      <c r="V95" s="73"/>
      <c r="W95" s="73"/>
      <c r="X95" s="73"/>
      <c r="Y95" s="73"/>
      <c r="Z95" s="73"/>
    </row>
    <row r="96" spans="1:26" ht="15.75" customHeight="1" x14ac:dyDescent="0.35">
      <c r="A96" s="41"/>
      <c r="B96" s="73"/>
      <c r="C96" s="231"/>
      <c r="D96" s="73"/>
      <c r="E96" s="73"/>
      <c r="F96" s="73"/>
      <c r="G96" s="73"/>
      <c r="H96" s="328"/>
      <c r="I96" s="328"/>
      <c r="J96" s="231"/>
      <c r="K96" s="73"/>
      <c r="L96" s="73"/>
      <c r="M96" s="73"/>
      <c r="N96" s="73"/>
      <c r="O96" s="73"/>
      <c r="P96" s="73"/>
      <c r="Q96" s="73"/>
      <c r="R96" s="73"/>
      <c r="S96" s="73"/>
      <c r="T96" s="73"/>
      <c r="U96" s="73"/>
      <c r="V96" s="73"/>
      <c r="W96" s="73"/>
      <c r="X96" s="73"/>
      <c r="Y96" s="73"/>
      <c r="Z96" s="73"/>
    </row>
    <row r="97" spans="1:26" ht="15.75" customHeight="1" x14ac:dyDescent="0.35">
      <c r="A97" s="41"/>
      <c r="B97" s="73"/>
      <c r="C97" s="231"/>
      <c r="D97" s="73"/>
      <c r="E97" s="73"/>
      <c r="F97" s="73"/>
      <c r="G97" s="73"/>
      <c r="H97" s="328"/>
      <c r="I97" s="328"/>
      <c r="J97" s="231"/>
      <c r="K97" s="73"/>
      <c r="L97" s="73"/>
      <c r="M97" s="73"/>
      <c r="N97" s="73"/>
      <c r="O97" s="73"/>
      <c r="P97" s="73"/>
      <c r="Q97" s="73"/>
      <c r="R97" s="73"/>
      <c r="S97" s="73"/>
      <c r="T97" s="73"/>
      <c r="U97" s="73"/>
      <c r="V97" s="73"/>
      <c r="W97" s="73"/>
      <c r="X97" s="73"/>
      <c r="Y97" s="73"/>
      <c r="Z97" s="73"/>
    </row>
    <row r="98" spans="1:26" ht="15.75" customHeight="1" x14ac:dyDescent="0.35">
      <c r="A98" s="41"/>
      <c r="B98" s="73"/>
      <c r="C98" s="231"/>
      <c r="D98" s="73"/>
      <c r="E98" s="73"/>
      <c r="F98" s="73"/>
      <c r="G98" s="73"/>
      <c r="H98" s="328"/>
      <c r="I98" s="328"/>
      <c r="J98" s="231"/>
      <c r="K98" s="73"/>
      <c r="L98" s="73"/>
      <c r="M98" s="73"/>
      <c r="N98" s="73"/>
      <c r="O98" s="73"/>
      <c r="P98" s="73"/>
      <c r="Q98" s="73"/>
      <c r="R98" s="73"/>
      <c r="S98" s="73"/>
      <c r="T98" s="73"/>
      <c r="U98" s="73"/>
      <c r="V98" s="73"/>
      <c r="W98" s="73"/>
      <c r="X98" s="73"/>
      <c r="Y98" s="73"/>
      <c r="Z98" s="73"/>
    </row>
    <row r="99" spans="1:26" ht="15.75" customHeight="1" x14ac:dyDescent="0.35">
      <c r="A99" s="41"/>
      <c r="B99" s="73"/>
      <c r="C99" s="231"/>
      <c r="D99" s="73"/>
      <c r="E99" s="73"/>
      <c r="F99" s="73"/>
      <c r="G99" s="73"/>
      <c r="H99" s="328"/>
      <c r="I99" s="328"/>
      <c r="J99" s="231"/>
      <c r="K99" s="73"/>
      <c r="L99" s="73"/>
      <c r="M99" s="73"/>
      <c r="N99" s="73"/>
      <c r="O99" s="73"/>
      <c r="P99" s="73"/>
      <c r="Q99" s="73"/>
      <c r="R99" s="73"/>
      <c r="S99" s="73"/>
      <c r="T99" s="73"/>
      <c r="U99" s="73"/>
      <c r="V99" s="73"/>
      <c r="W99" s="73"/>
      <c r="X99" s="73"/>
      <c r="Y99" s="73"/>
      <c r="Z99" s="73"/>
    </row>
    <row r="100" spans="1:26" ht="15.75" customHeight="1" x14ac:dyDescent="0.35">
      <c r="A100" s="41"/>
      <c r="B100" s="73"/>
      <c r="C100" s="231"/>
      <c r="D100" s="73"/>
      <c r="E100" s="73"/>
      <c r="F100" s="73"/>
      <c r="G100" s="73"/>
      <c r="H100" s="328"/>
      <c r="I100" s="328"/>
      <c r="J100" s="231"/>
      <c r="K100" s="73"/>
      <c r="L100" s="73"/>
      <c r="M100" s="73"/>
      <c r="N100" s="73"/>
      <c r="O100" s="73"/>
      <c r="P100" s="73"/>
      <c r="Q100" s="73"/>
      <c r="R100" s="73"/>
      <c r="S100" s="73"/>
      <c r="T100" s="73"/>
      <c r="U100" s="73"/>
      <c r="V100" s="73"/>
      <c r="W100" s="73"/>
      <c r="X100" s="73"/>
      <c r="Y100" s="73"/>
      <c r="Z100" s="73"/>
    </row>
    <row r="101" spans="1:26" ht="15.75" customHeight="1" x14ac:dyDescent="0.35">
      <c r="A101" s="41"/>
      <c r="B101" s="73"/>
      <c r="C101" s="231"/>
      <c r="D101" s="73"/>
      <c r="E101" s="73"/>
      <c r="F101" s="73"/>
      <c r="G101" s="73"/>
      <c r="H101" s="328"/>
      <c r="I101" s="328"/>
      <c r="J101" s="231"/>
      <c r="K101" s="73"/>
      <c r="L101" s="73"/>
      <c r="M101" s="73"/>
      <c r="N101" s="73"/>
      <c r="O101" s="73"/>
      <c r="P101" s="73"/>
      <c r="Q101" s="73"/>
      <c r="R101" s="73"/>
      <c r="S101" s="73"/>
      <c r="T101" s="73"/>
      <c r="U101" s="73"/>
      <c r="V101" s="73"/>
      <c r="W101" s="73"/>
      <c r="X101" s="73"/>
      <c r="Y101" s="73"/>
      <c r="Z101" s="73"/>
    </row>
    <row r="102" spans="1:26" ht="15.75" customHeight="1" x14ac:dyDescent="0.35">
      <c r="A102" s="41"/>
      <c r="B102" s="73"/>
      <c r="C102" s="231"/>
      <c r="D102" s="73"/>
      <c r="E102" s="73"/>
      <c r="F102" s="73"/>
      <c r="G102" s="73"/>
      <c r="H102" s="328"/>
      <c r="I102" s="328"/>
      <c r="J102" s="231"/>
      <c r="K102" s="73"/>
      <c r="L102" s="73"/>
      <c r="M102" s="73"/>
      <c r="N102" s="73"/>
      <c r="O102" s="73"/>
      <c r="P102" s="73"/>
      <c r="Q102" s="73"/>
      <c r="R102" s="73"/>
      <c r="S102" s="73"/>
      <c r="T102" s="73"/>
      <c r="U102" s="73"/>
      <c r="V102" s="73"/>
      <c r="W102" s="73"/>
      <c r="X102" s="73"/>
      <c r="Y102" s="73"/>
      <c r="Z102" s="73"/>
    </row>
    <row r="103" spans="1:26" ht="15.75" customHeight="1" x14ac:dyDescent="0.35">
      <c r="A103" s="41"/>
      <c r="B103" s="73"/>
      <c r="C103" s="231"/>
      <c r="D103" s="73"/>
      <c r="E103" s="73"/>
      <c r="F103" s="73"/>
      <c r="G103" s="73"/>
      <c r="H103" s="328"/>
      <c r="I103" s="328"/>
      <c r="J103" s="231"/>
      <c r="K103" s="73"/>
      <c r="L103" s="73"/>
      <c r="M103" s="73"/>
      <c r="N103" s="73"/>
      <c r="O103" s="73"/>
      <c r="P103" s="73"/>
      <c r="Q103" s="73"/>
      <c r="R103" s="73"/>
      <c r="S103" s="73"/>
      <c r="T103" s="73"/>
      <c r="U103" s="73"/>
      <c r="V103" s="73"/>
      <c r="W103" s="73"/>
      <c r="X103" s="73"/>
      <c r="Y103" s="73"/>
      <c r="Z103" s="73"/>
    </row>
    <row r="104" spans="1:26" ht="15.75" customHeight="1" x14ac:dyDescent="0.35">
      <c r="A104" s="41"/>
      <c r="B104" s="73"/>
      <c r="C104" s="231"/>
      <c r="D104" s="73"/>
      <c r="E104" s="73"/>
      <c r="F104" s="73"/>
      <c r="G104" s="73"/>
      <c r="H104" s="328"/>
      <c r="I104" s="328"/>
      <c r="J104" s="231"/>
      <c r="K104" s="73"/>
      <c r="L104" s="73"/>
      <c r="M104" s="73"/>
      <c r="N104" s="73"/>
      <c r="O104" s="73"/>
      <c r="P104" s="73"/>
      <c r="Q104" s="73"/>
      <c r="R104" s="73"/>
      <c r="S104" s="73"/>
      <c r="T104" s="73"/>
      <c r="U104" s="73"/>
      <c r="V104" s="73"/>
      <c r="W104" s="73"/>
      <c r="X104" s="73"/>
      <c r="Y104" s="73"/>
      <c r="Z104" s="73"/>
    </row>
    <row r="105" spans="1:26" ht="15.75" customHeight="1" x14ac:dyDescent="0.35">
      <c r="A105" s="41"/>
      <c r="B105" s="73"/>
      <c r="C105" s="231"/>
      <c r="D105" s="73"/>
      <c r="E105" s="73"/>
      <c r="F105" s="73"/>
      <c r="G105" s="73"/>
      <c r="H105" s="328"/>
      <c r="I105" s="328"/>
      <c r="J105" s="231"/>
      <c r="K105" s="73"/>
      <c r="L105" s="73"/>
      <c r="M105" s="73"/>
      <c r="N105" s="73"/>
      <c r="O105" s="73"/>
      <c r="P105" s="73"/>
      <c r="Q105" s="73"/>
      <c r="R105" s="73"/>
      <c r="S105" s="73"/>
      <c r="T105" s="73"/>
      <c r="U105" s="73"/>
      <c r="V105" s="73"/>
      <c r="W105" s="73"/>
      <c r="X105" s="73"/>
      <c r="Y105" s="73"/>
      <c r="Z105" s="73"/>
    </row>
    <row r="106" spans="1:26" ht="15.75" customHeight="1" x14ac:dyDescent="0.35">
      <c r="A106" s="41"/>
      <c r="B106" s="73"/>
      <c r="C106" s="231"/>
      <c r="D106" s="73"/>
      <c r="E106" s="73"/>
      <c r="F106" s="73"/>
      <c r="G106" s="73"/>
      <c r="H106" s="328"/>
      <c r="I106" s="328"/>
      <c r="J106" s="231"/>
      <c r="K106" s="73"/>
      <c r="L106" s="73"/>
      <c r="M106" s="73"/>
      <c r="N106" s="73"/>
      <c r="O106" s="73"/>
      <c r="P106" s="73"/>
      <c r="Q106" s="73"/>
      <c r="R106" s="73"/>
      <c r="S106" s="73"/>
      <c r="T106" s="73"/>
      <c r="U106" s="73"/>
      <c r="V106" s="73"/>
      <c r="W106" s="73"/>
      <c r="X106" s="73"/>
      <c r="Y106" s="73"/>
      <c r="Z106" s="73"/>
    </row>
    <row r="107" spans="1:26" ht="15.75" customHeight="1" x14ac:dyDescent="0.35">
      <c r="A107" s="41"/>
      <c r="B107" s="73"/>
      <c r="C107" s="231"/>
      <c r="D107" s="73"/>
      <c r="E107" s="73"/>
      <c r="F107" s="73"/>
      <c r="G107" s="73"/>
      <c r="H107" s="328"/>
      <c r="I107" s="328"/>
      <c r="J107" s="231"/>
      <c r="K107" s="73"/>
      <c r="L107" s="73"/>
      <c r="M107" s="73"/>
      <c r="N107" s="73"/>
      <c r="O107" s="73"/>
      <c r="P107" s="73"/>
      <c r="Q107" s="73"/>
      <c r="R107" s="73"/>
      <c r="S107" s="73"/>
      <c r="T107" s="73"/>
      <c r="U107" s="73"/>
      <c r="V107" s="73"/>
      <c r="W107" s="73"/>
      <c r="X107" s="73"/>
      <c r="Y107" s="73"/>
      <c r="Z107" s="73"/>
    </row>
    <row r="108" spans="1:26" ht="15.75" customHeight="1" x14ac:dyDescent="0.35">
      <c r="A108" s="41"/>
      <c r="B108" s="73"/>
      <c r="C108" s="231"/>
      <c r="D108" s="73"/>
      <c r="E108" s="73"/>
      <c r="F108" s="73"/>
      <c r="G108" s="73"/>
      <c r="H108" s="328"/>
      <c r="I108" s="328"/>
      <c r="J108" s="231"/>
      <c r="K108" s="73"/>
      <c r="L108" s="73"/>
      <c r="M108" s="73"/>
      <c r="N108" s="73"/>
      <c r="O108" s="73"/>
      <c r="P108" s="73"/>
      <c r="Q108" s="73"/>
      <c r="R108" s="73"/>
      <c r="S108" s="73"/>
      <c r="T108" s="73"/>
      <c r="U108" s="73"/>
      <c r="V108" s="73"/>
      <c r="W108" s="73"/>
      <c r="X108" s="73"/>
      <c r="Y108" s="73"/>
      <c r="Z108" s="73"/>
    </row>
    <row r="109" spans="1:26" ht="15.75" customHeight="1" x14ac:dyDescent="0.35">
      <c r="A109" s="41"/>
      <c r="B109" s="73"/>
      <c r="C109" s="231"/>
      <c r="D109" s="73"/>
      <c r="E109" s="73"/>
      <c r="F109" s="73"/>
      <c r="G109" s="73"/>
      <c r="H109" s="328"/>
      <c r="I109" s="328"/>
      <c r="J109" s="231"/>
      <c r="K109" s="73"/>
      <c r="L109" s="73"/>
      <c r="M109" s="73"/>
      <c r="N109" s="73"/>
      <c r="O109" s="73"/>
      <c r="P109" s="73"/>
      <c r="Q109" s="73"/>
      <c r="R109" s="73"/>
      <c r="S109" s="73"/>
      <c r="T109" s="73"/>
      <c r="U109" s="73"/>
      <c r="V109" s="73"/>
      <c r="W109" s="73"/>
      <c r="X109" s="73"/>
      <c r="Y109" s="73"/>
      <c r="Z109" s="73"/>
    </row>
    <row r="110" spans="1:26" ht="15.75" customHeight="1" x14ac:dyDescent="0.35">
      <c r="A110" s="41"/>
      <c r="B110" s="73"/>
      <c r="C110" s="231"/>
      <c r="D110" s="73"/>
      <c r="E110" s="73"/>
      <c r="F110" s="73"/>
      <c r="G110" s="73"/>
      <c r="H110" s="328"/>
      <c r="I110" s="328"/>
      <c r="J110" s="231"/>
      <c r="K110" s="73"/>
      <c r="L110" s="73"/>
      <c r="M110" s="73"/>
      <c r="N110" s="73"/>
      <c r="O110" s="73"/>
      <c r="P110" s="73"/>
      <c r="Q110" s="73"/>
      <c r="R110" s="73"/>
      <c r="S110" s="73"/>
      <c r="T110" s="73"/>
      <c r="U110" s="73"/>
      <c r="V110" s="73"/>
      <c r="W110" s="73"/>
      <c r="X110" s="73"/>
      <c r="Y110" s="73"/>
      <c r="Z110" s="73"/>
    </row>
    <row r="111" spans="1:26" ht="15.75" customHeight="1" x14ac:dyDescent="0.35">
      <c r="A111" s="41"/>
      <c r="B111" s="73"/>
      <c r="C111" s="231"/>
      <c r="D111" s="73"/>
      <c r="E111" s="73"/>
      <c r="F111" s="73"/>
      <c r="G111" s="73"/>
      <c r="H111" s="328"/>
      <c r="I111" s="328"/>
      <c r="J111" s="231"/>
      <c r="K111" s="73"/>
      <c r="L111" s="73"/>
      <c r="M111" s="73"/>
      <c r="N111" s="73"/>
      <c r="O111" s="73"/>
      <c r="P111" s="73"/>
      <c r="Q111" s="73"/>
      <c r="R111" s="73"/>
      <c r="S111" s="73"/>
      <c r="T111" s="73"/>
      <c r="U111" s="73"/>
      <c r="V111" s="73"/>
      <c r="W111" s="73"/>
      <c r="X111" s="73"/>
      <c r="Y111" s="73"/>
      <c r="Z111" s="73"/>
    </row>
    <row r="112" spans="1:26" ht="15.75" customHeight="1" x14ac:dyDescent="0.35">
      <c r="A112" s="41"/>
      <c r="B112" s="73"/>
      <c r="C112" s="231"/>
      <c r="D112" s="73"/>
      <c r="E112" s="73"/>
      <c r="F112" s="73"/>
      <c r="G112" s="73"/>
      <c r="H112" s="328"/>
      <c r="I112" s="328"/>
      <c r="J112" s="231"/>
      <c r="K112" s="73"/>
      <c r="L112" s="73"/>
      <c r="M112" s="73"/>
      <c r="N112" s="73"/>
      <c r="O112" s="73"/>
      <c r="P112" s="73"/>
      <c r="Q112" s="73"/>
      <c r="R112" s="73"/>
      <c r="S112" s="73"/>
      <c r="T112" s="73"/>
      <c r="U112" s="73"/>
      <c r="V112" s="73"/>
      <c r="W112" s="73"/>
      <c r="X112" s="73"/>
      <c r="Y112" s="73"/>
      <c r="Z112" s="73"/>
    </row>
    <row r="113" spans="1:26" ht="15.75" customHeight="1" x14ac:dyDescent="0.35">
      <c r="A113" s="41"/>
      <c r="B113" s="73"/>
      <c r="C113" s="231"/>
      <c r="D113" s="73"/>
      <c r="E113" s="73"/>
      <c r="F113" s="73"/>
      <c r="G113" s="73"/>
      <c r="H113" s="328"/>
      <c r="I113" s="328"/>
      <c r="J113" s="231"/>
      <c r="K113" s="73"/>
      <c r="L113" s="73"/>
      <c r="M113" s="73"/>
      <c r="N113" s="73"/>
      <c r="O113" s="73"/>
      <c r="P113" s="73"/>
      <c r="Q113" s="73"/>
      <c r="R113" s="73"/>
      <c r="S113" s="73"/>
      <c r="T113" s="73"/>
      <c r="U113" s="73"/>
      <c r="V113" s="73"/>
      <c r="W113" s="73"/>
      <c r="X113" s="73"/>
      <c r="Y113" s="73"/>
      <c r="Z113" s="73"/>
    </row>
    <row r="114" spans="1:26" ht="15.75" customHeight="1" x14ac:dyDescent="0.35">
      <c r="A114" s="41"/>
      <c r="B114" s="73"/>
      <c r="C114" s="231"/>
      <c r="D114" s="73"/>
      <c r="E114" s="73"/>
      <c r="F114" s="73"/>
      <c r="G114" s="73"/>
      <c r="H114" s="328"/>
      <c r="I114" s="328"/>
      <c r="J114" s="231"/>
      <c r="K114" s="73"/>
      <c r="L114" s="73"/>
      <c r="M114" s="73"/>
      <c r="N114" s="73"/>
      <c r="O114" s="73"/>
      <c r="P114" s="73"/>
      <c r="Q114" s="73"/>
      <c r="R114" s="73"/>
      <c r="S114" s="73"/>
      <c r="T114" s="73"/>
      <c r="U114" s="73"/>
      <c r="V114" s="73"/>
      <c r="W114" s="73"/>
      <c r="X114" s="73"/>
      <c r="Y114" s="73"/>
      <c r="Z114" s="73"/>
    </row>
    <row r="115" spans="1:26" ht="15.75" customHeight="1" x14ac:dyDescent="0.35">
      <c r="A115" s="41"/>
      <c r="B115" s="73"/>
      <c r="C115" s="231"/>
      <c r="D115" s="73"/>
      <c r="E115" s="73"/>
      <c r="F115" s="73"/>
      <c r="G115" s="73"/>
      <c r="H115" s="328"/>
      <c r="I115" s="328"/>
      <c r="J115" s="231"/>
      <c r="K115" s="73"/>
      <c r="L115" s="73"/>
      <c r="M115" s="73"/>
      <c r="N115" s="73"/>
      <c r="O115" s="73"/>
      <c r="P115" s="73"/>
      <c r="Q115" s="73"/>
      <c r="R115" s="73"/>
      <c r="S115" s="73"/>
      <c r="T115" s="73"/>
      <c r="U115" s="73"/>
      <c r="V115" s="73"/>
      <c r="W115" s="73"/>
      <c r="X115" s="73"/>
      <c r="Y115" s="73"/>
      <c r="Z115" s="73"/>
    </row>
    <row r="116" spans="1:26" ht="15.75" customHeight="1" x14ac:dyDescent="0.35">
      <c r="A116" s="41"/>
      <c r="B116" s="73"/>
      <c r="C116" s="231"/>
      <c r="D116" s="73"/>
      <c r="E116" s="73"/>
      <c r="F116" s="73"/>
      <c r="G116" s="73"/>
      <c r="H116" s="328"/>
      <c r="I116" s="328"/>
      <c r="J116" s="231"/>
      <c r="K116" s="73"/>
      <c r="L116" s="73"/>
      <c r="M116" s="73"/>
      <c r="N116" s="73"/>
      <c r="O116" s="73"/>
      <c r="P116" s="73"/>
      <c r="Q116" s="73"/>
      <c r="R116" s="73"/>
      <c r="S116" s="73"/>
      <c r="T116" s="73"/>
      <c r="U116" s="73"/>
      <c r="V116" s="73"/>
      <c r="W116" s="73"/>
      <c r="X116" s="73"/>
      <c r="Y116" s="73"/>
      <c r="Z116" s="73"/>
    </row>
    <row r="117" spans="1:26" ht="15.75" customHeight="1" x14ac:dyDescent="0.35">
      <c r="A117" s="41"/>
      <c r="B117" s="73"/>
      <c r="C117" s="231"/>
      <c r="D117" s="73"/>
      <c r="E117" s="73"/>
      <c r="F117" s="73"/>
      <c r="G117" s="73"/>
      <c r="H117" s="328"/>
      <c r="I117" s="328"/>
      <c r="J117" s="231"/>
      <c r="K117" s="73"/>
      <c r="L117" s="73"/>
      <c r="M117" s="73"/>
      <c r="N117" s="73"/>
      <c r="O117" s="73"/>
      <c r="P117" s="73"/>
      <c r="Q117" s="73"/>
      <c r="R117" s="73"/>
      <c r="S117" s="73"/>
      <c r="T117" s="73"/>
      <c r="U117" s="73"/>
      <c r="V117" s="73"/>
      <c r="W117" s="73"/>
      <c r="X117" s="73"/>
      <c r="Y117" s="73"/>
      <c r="Z117" s="73"/>
    </row>
    <row r="118" spans="1:26" ht="15.75" customHeight="1" x14ac:dyDescent="0.35">
      <c r="A118" s="41"/>
      <c r="B118" s="73"/>
      <c r="C118" s="231"/>
      <c r="D118" s="73"/>
      <c r="E118" s="73"/>
      <c r="F118" s="73"/>
      <c r="G118" s="73"/>
      <c r="H118" s="328"/>
      <c r="I118" s="328"/>
      <c r="J118" s="231"/>
      <c r="K118" s="73"/>
      <c r="L118" s="73"/>
      <c r="M118" s="73"/>
      <c r="N118" s="73"/>
      <c r="O118" s="73"/>
      <c r="P118" s="73"/>
      <c r="Q118" s="73"/>
      <c r="R118" s="73"/>
      <c r="S118" s="73"/>
      <c r="T118" s="73"/>
      <c r="U118" s="73"/>
      <c r="V118" s="73"/>
      <c r="W118" s="73"/>
      <c r="X118" s="73"/>
      <c r="Y118" s="73"/>
      <c r="Z118" s="73"/>
    </row>
    <row r="119" spans="1:26" ht="15.75" customHeight="1" x14ac:dyDescent="0.35">
      <c r="A119" s="41"/>
      <c r="B119" s="73"/>
      <c r="C119" s="231"/>
      <c r="D119" s="73"/>
      <c r="E119" s="73"/>
      <c r="F119" s="73"/>
      <c r="G119" s="73"/>
      <c r="H119" s="328"/>
      <c r="I119" s="328"/>
      <c r="J119" s="231"/>
      <c r="K119" s="73"/>
      <c r="L119" s="73"/>
      <c r="M119" s="73"/>
      <c r="N119" s="73"/>
      <c r="O119" s="73"/>
      <c r="P119" s="73"/>
      <c r="Q119" s="73"/>
      <c r="R119" s="73"/>
      <c r="S119" s="73"/>
      <c r="T119" s="73"/>
      <c r="U119" s="73"/>
      <c r="V119" s="73"/>
      <c r="W119" s="73"/>
      <c r="X119" s="73"/>
      <c r="Y119" s="73"/>
      <c r="Z119" s="73"/>
    </row>
    <row r="120" spans="1:26" ht="15.75" customHeight="1" x14ac:dyDescent="0.35">
      <c r="A120" s="41"/>
      <c r="B120" s="73"/>
      <c r="C120" s="231"/>
      <c r="D120" s="73"/>
      <c r="E120" s="73"/>
      <c r="F120" s="73"/>
      <c r="G120" s="73"/>
      <c r="H120" s="328"/>
      <c r="I120" s="328"/>
      <c r="J120" s="231"/>
      <c r="K120" s="73"/>
      <c r="L120" s="73"/>
      <c r="M120" s="73"/>
      <c r="N120" s="73"/>
      <c r="O120" s="73"/>
      <c r="P120" s="73"/>
      <c r="Q120" s="73"/>
      <c r="R120" s="73"/>
      <c r="S120" s="73"/>
      <c r="T120" s="73"/>
      <c r="U120" s="73"/>
      <c r="V120" s="73"/>
      <c r="W120" s="73"/>
      <c r="X120" s="73"/>
      <c r="Y120" s="73"/>
      <c r="Z120" s="73"/>
    </row>
    <row r="121" spans="1:26" ht="15.75" customHeight="1" x14ac:dyDescent="0.35">
      <c r="A121" s="41"/>
      <c r="B121" s="73"/>
      <c r="C121" s="231"/>
      <c r="D121" s="73"/>
      <c r="E121" s="73"/>
      <c r="F121" s="73"/>
      <c r="G121" s="73"/>
      <c r="H121" s="328"/>
      <c r="I121" s="328"/>
      <c r="J121" s="231"/>
      <c r="K121" s="73"/>
      <c r="L121" s="73"/>
      <c r="M121" s="73"/>
      <c r="N121" s="73"/>
      <c r="O121" s="73"/>
      <c r="P121" s="73"/>
      <c r="Q121" s="73"/>
      <c r="R121" s="73"/>
      <c r="S121" s="73"/>
      <c r="T121" s="73"/>
      <c r="U121" s="73"/>
      <c r="V121" s="73"/>
      <c r="W121" s="73"/>
      <c r="X121" s="73"/>
      <c r="Y121" s="73"/>
      <c r="Z121" s="73"/>
    </row>
    <row r="122" spans="1:26" ht="15.75" customHeight="1" x14ac:dyDescent="0.35">
      <c r="A122" s="41"/>
      <c r="B122" s="73"/>
      <c r="C122" s="231"/>
      <c r="D122" s="73"/>
      <c r="E122" s="73"/>
      <c r="F122" s="73"/>
      <c r="G122" s="73"/>
      <c r="H122" s="328"/>
      <c r="I122" s="328"/>
      <c r="J122" s="231"/>
      <c r="K122" s="73"/>
      <c r="L122" s="73"/>
      <c r="M122" s="73"/>
      <c r="N122" s="73"/>
      <c r="O122" s="73"/>
      <c r="P122" s="73"/>
      <c r="Q122" s="73"/>
      <c r="R122" s="73"/>
      <c r="S122" s="73"/>
      <c r="T122" s="73"/>
      <c r="U122" s="73"/>
      <c r="V122" s="73"/>
      <c r="W122" s="73"/>
      <c r="X122" s="73"/>
      <c r="Y122" s="73"/>
      <c r="Z122" s="73"/>
    </row>
    <row r="123" spans="1:26" ht="15.75" customHeight="1" x14ac:dyDescent="0.35">
      <c r="A123" s="41"/>
      <c r="B123" s="73"/>
      <c r="C123" s="231"/>
      <c r="D123" s="73"/>
      <c r="E123" s="73"/>
      <c r="F123" s="73"/>
      <c r="G123" s="73"/>
      <c r="H123" s="328"/>
      <c r="I123" s="328"/>
      <c r="J123" s="231"/>
      <c r="K123" s="73"/>
      <c r="L123" s="73"/>
      <c r="M123" s="73"/>
      <c r="N123" s="73"/>
      <c r="O123" s="73"/>
      <c r="P123" s="73"/>
      <c r="Q123" s="73"/>
      <c r="R123" s="73"/>
      <c r="S123" s="73"/>
      <c r="T123" s="73"/>
      <c r="U123" s="73"/>
      <c r="V123" s="73"/>
      <c r="W123" s="73"/>
      <c r="X123" s="73"/>
      <c r="Y123" s="73"/>
      <c r="Z123" s="73"/>
    </row>
    <row r="124" spans="1:26" ht="15.75" customHeight="1" x14ac:dyDescent="0.35">
      <c r="A124" s="41"/>
      <c r="B124" s="73"/>
      <c r="C124" s="231"/>
      <c r="D124" s="73"/>
      <c r="E124" s="73"/>
      <c r="F124" s="73"/>
      <c r="G124" s="73"/>
      <c r="H124" s="328"/>
      <c r="I124" s="328"/>
      <c r="J124" s="231"/>
      <c r="K124" s="73"/>
      <c r="L124" s="73"/>
      <c r="M124" s="73"/>
      <c r="N124" s="73"/>
      <c r="O124" s="73"/>
      <c r="P124" s="73"/>
      <c r="Q124" s="73"/>
      <c r="R124" s="73"/>
      <c r="S124" s="73"/>
      <c r="T124" s="73"/>
      <c r="U124" s="73"/>
      <c r="V124" s="73"/>
      <c r="W124" s="73"/>
      <c r="X124" s="73"/>
      <c r="Y124" s="73"/>
      <c r="Z124" s="73"/>
    </row>
    <row r="125" spans="1:26" ht="15.75" customHeight="1" x14ac:dyDescent="0.35">
      <c r="A125" s="41"/>
      <c r="B125" s="73"/>
      <c r="C125" s="231"/>
      <c r="D125" s="73"/>
      <c r="E125" s="73"/>
      <c r="F125" s="73"/>
      <c r="G125" s="73"/>
      <c r="H125" s="328"/>
      <c r="I125" s="328"/>
      <c r="J125" s="231"/>
      <c r="K125" s="73"/>
      <c r="L125" s="73"/>
      <c r="M125" s="73"/>
      <c r="N125" s="73"/>
      <c r="O125" s="73"/>
      <c r="P125" s="73"/>
      <c r="Q125" s="73"/>
      <c r="R125" s="73"/>
      <c r="S125" s="73"/>
      <c r="T125" s="73"/>
      <c r="U125" s="73"/>
      <c r="V125" s="73"/>
      <c r="W125" s="73"/>
      <c r="X125" s="73"/>
      <c r="Y125" s="73"/>
      <c r="Z125" s="73"/>
    </row>
    <row r="126" spans="1:26" ht="15.75" customHeight="1" x14ac:dyDescent="0.35">
      <c r="A126" s="41"/>
      <c r="B126" s="73"/>
      <c r="C126" s="231"/>
      <c r="D126" s="73"/>
      <c r="E126" s="73"/>
      <c r="F126" s="73"/>
      <c r="G126" s="73"/>
      <c r="H126" s="328"/>
      <c r="I126" s="328"/>
      <c r="J126" s="231"/>
      <c r="K126" s="73"/>
      <c r="L126" s="73"/>
      <c r="M126" s="73"/>
      <c r="N126" s="73"/>
      <c r="O126" s="73"/>
      <c r="P126" s="73"/>
      <c r="Q126" s="73"/>
      <c r="R126" s="73"/>
      <c r="S126" s="73"/>
      <c r="T126" s="73"/>
      <c r="U126" s="73"/>
      <c r="V126" s="73"/>
      <c r="W126" s="73"/>
      <c r="X126" s="73"/>
      <c r="Y126" s="73"/>
      <c r="Z126" s="73"/>
    </row>
    <row r="127" spans="1:26" ht="15.75" customHeight="1" x14ac:dyDescent="0.35">
      <c r="A127" s="41"/>
      <c r="B127" s="73"/>
      <c r="C127" s="231"/>
      <c r="D127" s="73"/>
      <c r="E127" s="73"/>
      <c r="F127" s="73"/>
      <c r="G127" s="73"/>
      <c r="H127" s="328"/>
      <c r="I127" s="328"/>
      <c r="J127" s="231"/>
      <c r="K127" s="73"/>
      <c r="L127" s="73"/>
      <c r="M127" s="73"/>
      <c r="N127" s="73"/>
      <c r="O127" s="73"/>
      <c r="P127" s="73"/>
      <c r="Q127" s="73"/>
      <c r="R127" s="73"/>
      <c r="S127" s="73"/>
      <c r="T127" s="73"/>
      <c r="U127" s="73"/>
      <c r="V127" s="73"/>
      <c r="W127" s="73"/>
      <c r="X127" s="73"/>
      <c r="Y127" s="73"/>
      <c r="Z127" s="73"/>
    </row>
    <row r="128" spans="1:26" ht="15.75" customHeight="1" x14ac:dyDescent="0.35">
      <c r="A128" s="41"/>
      <c r="B128" s="73"/>
      <c r="C128" s="231"/>
      <c r="D128" s="73"/>
      <c r="E128" s="73"/>
      <c r="F128" s="73"/>
      <c r="G128" s="73"/>
      <c r="H128" s="328"/>
      <c r="I128" s="328"/>
      <c r="J128" s="231"/>
      <c r="K128" s="73"/>
      <c r="L128" s="73"/>
      <c r="M128" s="73"/>
      <c r="N128" s="73"/>
      <c r="O128" s="73"/>
      <c r="P128" s="73"/>
      <c r="Q128" s="73"/>
      <c r="R128" s="73"/>
      <c r="S128" s="73"/>
      <c r="T128" s="73"/>
      <c r="U128" s="73"/>
      <c r="V128" s="73"/>
      <c r="W128" s="73"/>
      <c r="X128" s="73"/>
      <c r="Y128" s="73"/>
      <c r="Z128" s="73"/>
    </row>
    <row r="129" spans="1:26" ht="15.75" customHeight="1" x14ac:dyDescent="0.35">
      <c r="A129" s="41"/>
      <c r="B129" s="73"/>
      <c r="C129" s="231"/>
      <c r="D129" s="73"/>
      <c r="E129" s="73"/>
      <c r="F129" s="73"/>
      <c r="G129" s="73"/>
      <c r="H129" s="328"/>
      <c r="I129" s="328"/>
      <c r="J129" s="231"/>
      <c r="K129" s="73"/>
      <c r="L129" s="73"/>
      <c r="M129" s="73"/>
      <c r="N129" s="73"/>
      <c r="O129" s="73"/>
      <c r="P129" s="73"/>
      <c r="Q129" s="73"/>
      <c r="R129" s="73"/>
      <c r="S129" s="73"/>
      <c r="T129" s="73"/>
      <c r="U129" s="73"/>
      <c r="V129" s="73"/>
      <c r="W129" s="73"/>
      <c r="X129" s="73"/>
      <c r="Y129" s="73"/>
      <c r="Z129" s="73"/>
    </row>
    <row r="130" spans="1:26" ht="15.75" customHeight="1" x14ac:dyDescent="0.35">
      <c r="A130" s="41"/>
      <c r="B130" s="73"/>
      <c r="C130" s="231"/>
      <c r="D130" s="73"/>
      <c r="E130" s="73"/>
      <c r="F130" s="73"/>
      <c r="G130" s="73"/>
      <c r="H130" s="328"/>
      <c r="I130" s="328"/>
      <c r="J130" s="231"/>
      <c r="K130" s="73"/>
      <c r="L130" s="73"/>
      <c r="M130" s="73"/>
      <c r="N130" s="73"/>
      <c r="O130" s="73"/>
      <c r="P130" s="73"/>
      <c r="Q130" s="73"/>
      <c r="R130" s="73"/>
      <c r="S130" s="73"/>
      <c r="T130" s="73"/>
      <c r="U130" s="73"/>
      <c r="V130" s="73"/>
      <c r="W130" s="73"/>
      <c r="X130" s="73"/>
      <c r="Y130" s="73"/>
      <c r="Z130" s="73"/>
    </row>
    <row r="131" spans="1:26" ht="15.75" customHeight="1" x14ac:dyDescent="0.35">
      <c r="A131" s="41"/>
      <c r="B131" s="73"/>
      <c r="C131" s="231"/>
      <c r="D131" s="73"/>
      <c r="E131" s="73"/>
      <c r="F131" s="73"/>
      <c r="G131" s="73"/>
      <c r="H131" s="328"/>
      <c r="I131" s="328"/>
      <c r="J131" s="231"/>
      <c r="K131" s="73"/>
      <c r="L131" s="73"/>
      <c r="M131" s="73"/>
      <c r="N131" s="73"/>
      <c r="O131" s="73"/>
      <c r="P131" s="73"/>
      <c r="Q131" s="73"/>
      <c r="R131" s="73"/>
      <c r="S131" s="73"/>
      <c r="T131" s="73"/>
      <c r="U131" s="73"/>
      <c r="V131" s="73"/>
      <c r="W131" s="73"/>
      <c r="X131" s="73"/>
      <c r="Y131" s="73"/>
      <c r="Z131" s="73"/>
    </row>
    <row r="132" spans="1:26" ht="15.75" customHeight="1" x14ac:dyDescent="0.35">
      <c r="A132" s="41"/>
      <c r="B132" s="73"/>
      <c r="C132" s="231"/>
      <c r="D132" s="73"/>
      <c r="E132" s="73"/>
      <c r="F132" s="73"/>
      <c r="G132" s="73"/>
      <c r="H132" s="328"/>
      <c r="I132" s="328"/>
      <c r="J132" s="231"/>
      <c r="K132" s="73"/>
      <c r="L132" s="73"/>
      <c r="M132" s="73"/>
      <c r="N132" s="73"/>
      <c r="O132" s="73"/>
      <c r="P132" s="73"/>
      <c r="Q132" s="73"/>
      <c r="R132" s="73"/>
      <c r="S132" s="73"/>
      <c r="T132" s="73"/>
      <c r="U132" s="73"/>
      <c r="V132" s="73"/>
      <c r="W132" s="73"/>
      <c r="X132" s="73"/>
      <c r="Y132" s="73"/>
      <c r="Z132" s="73"/>
    </row>
    <row r="133" spans="1:26" ht="15.75" customHeight="1" x14ac:dyDescent="0.35">
      <c r="A133" s="41"/>
      <c r="B133" s="73"/>
      <c r="C133" s="231"/>
      <c r="D133" s="73"/>
      <c r="E133" s="73"/>
      <c r="F133" s="73"/>
      <c r="G133" s="73"/>
      <c r="H133" s="328"/>
      <c r="I133" s="328"/>
      <c r="J133" s="231"/>
      <c r="K133" s="73"/>
      <c r="L133" s="73"/>
      <c r="M133" s="73"/>
      <c r="N133" s="73"/>
      <c r="O133" s="73"/>
      <c r="P133" s="73"/>
      <c r="Q133" s="73"/>
      <c r="R133" s="73"/>
      <c r="S133" s="73"/>
      <c r="T133" s="73"/>
      <c r="U133" s="73"/>
      <c r="V133" s="73"/>
      <c r="W133" s="73"/>
      <c r="X133" s="73"/>
      <c r="Y133" s="73"/>
      <c r="Z133" s="73"/>
    </row>
    <row r="134" spans="1:26" ht="15.75" customHeight="1" x14ac:dyDescent="0.35">
      <c r="A134" s="41"/>
      <c r="B134" s="73"/>
      <c r="C134" s="231"/>
      <c r="D134" s="73"/>
      <c r="E134" s="73"/>
      <c r="F134" s="73"/>
      <c r="G134" s="73"/>
      <c r="H134" s="328"/>
      <c r="I134" s="328"/>
      <c r="J134" s="231"/>
      <c r="K134" s="73"/>
      <c r="L134" s="73"/>
      <c r="M134" s="73"/>
      <c r="N134" s="73"/>
      <c r="O134" s="73"/>
      <c r="P134" s="73"/>
      <c r="Q134" s="73"/>
      <c r="R134" s="73"/>
      <c r="S134" s="73"/>
      <c r="T134" s="73"/>
      <c r="U134" s="73"/>
      <c r="V134" s="73"/>
      <c r="W134" s="73"/>
      <c r="X134" s="73"/>
      <c r="Y134" s="73"/>
      <c r="Z134" s="73"/>
    </row>
    <row r="135" spans="1:26" ht="15.75" customHeight="1" x14ac:dyDescent="0.35">
      <c r="A135" s="41"/>
      <c r="B135" s="73"/>
      <c r="C135" s="231"/>
      <c r="D135" s="73"/>
      <c r="E135" s="73"/>
      <c r="F135" s="73"/>
      <c r="G135" s="73"/>
      <c r="H135" s="328"/>
      <c r="I135" s="328"/>
      <c r="J135" s="231"/>
      <c r="K135" s="73"/>
      <c r="L135" s="73"/>
      <c r="M135" s="73"/>
      <c r="N135" s="73"/>
      <c r="O135" s="73"/>
      <c r="P135" s="73"/>
      <c r="Q135" s="73"/>
      <c r="R135" s="73"/>
      <c r="S135" s="73"/>
      <c r="T135" s="73"/>
      <c r="U135" s="73"/>
      <c r="V135" s="73"/>
      <c r="W135" s="73"/>
      <c r="X135" s="73"/>
      <c r="Y135" s="73"/>
      <c r="Z135" s="73"/>
    </row>
    <row r="136" spans="1:26" ht="15.75" customHeight="1" x14ac:dyDescent="0.35">
      <c r="A136" s="41"/>
      <c r="B136" s="73"/>
      <c r="C136" s="231"/>
      <c r="D136" s="73"/>
      <c r="E136" s="73"/>
      <c r="F136" s="73"/>
      <c r="G136" s="73"/>
      <c r="H136" s="328"/>
      <c r="I136" s="328"/>
      <c r="J136" s="231"/>
      <c r="K136" s="73"/>
      <c r="L136" s="73"/>
      <c r="M136" s="73"/>
      <c r="N136" s="73"/>
      <c r="O136" s="73"/>
      <c r="P136" s="73"/>
      <c r="Q136" s="73"/>
      <c r="R136" s="73"/>
      <c r="S136" s="73"/>
      <c r="T136" s="73"/>
      <c r="U136" s="73"/>
      <c r="V136" s="73"/>
      <c r="W136" s="73"/>
      <c r="X136" s="73"/>
      <c r="Y136" s="73"/>
      <c r="Z136" s="73"/>
    </row>
    <row r="137" spans="1:26" ht="15.75" customHeight="1" x14ac:dyDescent="0.35">
      <c r="A137" s="41"/>
      <c r="B137" s="73"/>
      <c r="C137" s="231"/>
      <c r="D137" s="73"/>
      <c r="E137" s="73"/>
      <c r="F137" s="73"/>
      <c r="G137" s="73"/>
      <c r="H137" s="328"/>
      <c r="I137" s="328"/>
      <c r="J137" s="231"/>
      <c r="K137" s="73"/>
      <c r="L137" s="73"/>
      <c r="M137" s="73"/>
      <c r="N137" s="73"/>
      <c r="O137" s="73"/>
      <c r="P137" s="73"/>
      <c r="Q137" s="73"/>
      <c r="R137" s="73"/>
      <c r="S137" s="73"/>
      <c r="T137" s="73"/>
      <c r="U137" s="73"/>
      <c r="V137" s="73"/>
      <c r="W137" s="73"/>
      <c r="X137" s="73"/>
      <c r="Y137" s="73"/>
      <c r="Z137" s="73"/>
    </row>
    <row r="138" spans="1:26" ht="15.75" customHeight="1" x14ac:dyDescent="0.35">
      <c r="A138" s="41"/>
      <c r="B138" s="73"/>
      <c r="C138" s="231"/>
      <c r="D138" s="73"/>
      <c r="E138" s="73"/>
      <c r="F138" s="73"/>
      <c r="G138" s="73"/>
      <c r="H138" s="328"/>
      <c r="I138" s="328"/>
      <c r="J138" s="231"/>
      <c r="K138" s="73"/>
      <c r="L138" s="73"/>
      <c r="M138" s="73"/>
      <c r="N138" s="73"/>
      <c r="O138" s="73"/>
      <c r="P138" s="73"/>
      <c r="Q138" s="73"/>
      <c r="R138" s="73"/>
      <c r="S138" s="73"/>
      <c r="T138" s="73"/>
      <c r="U138" s="73"/>
      <c r="V138" s="73"/>
      <c r="W138" s="73"/>
      <c r="X138" s="73"/>
      <c r="Y138" s="73"/>
      <c r="Z138" s="73"/>
    </row>
    <row r="139" spans="1:26" ht="15.75" customHeight="1" x14ac:dyDescent="0.35">
      <c r="A139" s="41"/>
      <c r="B139" s="73"/>
      <c r="C139" s="231"/>
      <c r="D139" s="73"/>
      <c r="E139" s="73"/>
      <c r="F139" s="73"/>
      <c r="G139" s="73"/>
      <c r="H139" s="328"/>
      <c r="I139" s="328"/>
      <c r="J139" s="231"/>
      <c r="K139" s="73"/>
      <c r="L139" s="73"/>
      <c r="M139" s="73"/>
      <c r="N139" s="73"/>
      <c r="O139" s="73"/>
      <c r="P139" s="73"/>
      <c r="Q139" s="73"/>
      <c r="R139" s="73"/>
      <c r="S139" s="73"/>
      <c r="T139" s="73"/>
      <c r="U139" s="73"/>
      <c r="V139" s="73"/>
      <c r="W139" s="73"/>
      <c r="X139" s="73"/>
      <c r="Y139" s="73"/>
      <c r="Z139" s="73"/>
    </row>
    <row r="140" spans="1:26" ht="15.75" customHeight="1" x14ac:dyDescent="0.35">
      <c r="A140" s="41"/>
      <c r="B140" s="73"/>
      <c r="C140" s="231"/>
      <c r="D140" s="73"/>
      <c r="E140" s="73"/>
      <c r="F140" s="73"/>
      <c r="G140" s="73"/>
      <c r="H140" s="328"/>
      <c r="I140" s="328"/>
      <c r="J140" s="231"/>
      <c r="K140" s="73"/>
      <c r="L140" s="73"/>
      <c r="M140" s="73"/>
      <c r="N140" s="73"/>
      <c r="O140" s="73"/>
      <c r="P140" s="73"/>
      <c r="Q140" s="73"/>
      <c r="R140" s="73"/>
      <c r="S140" s="73"/>
      <c r="T140" s="73"/>
      <c r="U140" s="73"/>
      <c r="V140" s="73"/>
      <c r="W140" s="73"/>
      <c r="X140" s="73"/>
      <c r="Y140" s="73"/>
      <c r="Z140" s="73"/>
    </row>
    <row r="141" spans="1:26" ht="15.75" customHeight="1" x14ac:dyDescent="0.35">
      <c r="A141" s="41"/>
      <c r="B141" s="73"/>
      <c r="C141" s="231"/>
      <c r="D141" s="73"/>
      <c r="E141" s="73"/>
      <c r="F141" s="73"/>
      <c r="G141" s="73"/>
      <c r="H141" s="328"/>
      <c r="I141" s="328"/>
      <c r="J141" s="231"/>
      <c r="K141" s="73"/>
      <c r="L141" s="73"/>
      <c r="M141" s="73"/>
      <c r="N141" s="73"/>
      <c r="O141" s="73"/>
      <c r="P141" s="73"/>
      <c r="Q141" s="73"/>
      <c r="R141" s="73"/>
      <c r="S141" s="73"/>
      <c r="T141" s="73"/>
      <c r="U141" s="73"/>
      <c r="V141" s="73"/>
      <c r="W141" s="73"/>
      <c r="X141" s="73"/>
      <c r="Y141" s="73"/>
      <c r="Z141" s="73"/>
    </row>
    <row r="142" spans="1:26" ht="15.75" customHeight="1" x14ac:dyDescent="0.35">
      <c r="A142" s="41"/>
      <c r="B142" s="73"/>
      <c r="C142" s="231"/>
      <c r="D142" s="73"/>
      <c r="E142" s="73"/>
      <c r="F142" s="73"/>
      <c r="G142" s="73"/>
      <c r="H142" s="328"/>
      <c r="I142" s="328"/>
      <c r="J142" s="231"/>
      <c r="K142" s="73"/>
      <c r="L142" s="73"/>
      <c r="M142" s="73"/>
      <c r="N142" s="73"/>
      <c r="O142" s="73"/>
      <c r="P142" s="73"/>
      <c r="Q142" s="73"/>
      <c r="R142" s="73"/>
      <c r="S142" s="73"/>
      <c r="T142" s="73"/>
      <c r="U142" s="73"/>
      <c r="V142" s="73"/>
      <c r="W142" s="73"/>
      <c r="X142" s="73"/>
      <c r="Y142" s="73"/>
      <c r="Z142" s="73"/>
    </row>
    <row r="143" spans="1:26" ht="15.75" customHeight="1" x14ac:dyDescent="0.35">
      <c r="A143" s="41"/>
      <c r="B143" s="73"/>
      <c r="C143" s="231"/>
      <c r="D143" s="73"/>
      <c r="E143" s="73"/>
      <c r="F143" s="73"/>
      <c r="G143" s="73"/>
      <c r="H143" s="328"/>
      <c r="I143" s="328"/>
      <c r="J143" s="231"/>
      <c r="K143" s="73"/>
      <c r="L143" s="73"/>
      <c r="M143" s="73"/>
      <c r="N143" s="73"/>
      <c r="O143" s="73"/>
      <c r="P143" s="73"/>
      <c r="Q143" s="73"/>
      <c r="R143" s="73"/>
      <c r="S143" s="73"/>
      <c r="T143" s="73"/>
      <c r="U143" s="73"/>
      <c r="V143" s="73"/>
      <c r="W143" s="73"/>
      <c r="X143" s="73"/>
      <c r="Y143" s="73"/>
      <c r="Z143" s="73"/>
    </row>
    <row r="144" spans="1:26" ht="15.75" customHeight="1" x14ac:dyDescent="0.35">
      <c r="A144" s="41"/>
      <c r="B144" s="73"/>
      <c r="C144" s="231"/>
      <c r="D144" s="73"/>
      <c r="E144" s="73"/>
      <c r="F144" s="73"/>
      <c r="G144" s="73"/>
      <c r="H144" s="328"/>
      <c r="I144" s="328"/>
      <c r="J144" s="231"/>
      <c r="K144" s="73"/>
      <c r="L144" s="73"/>
      <c r="M144" s="73"/>
      <c r="N144" s="73"/>
      <c r="O144" s="73"/>
      <c r="P144" s="73"/>
      <c r="Q144" s="73"/>
      <c r="R144" s="73"/>
      <c r="S144" s="73"/>
      <c r="T144" s="73"/>
      <c r="U144" s="73"/>
      <c r="V144" s="73"/>
      <c r="W144" s="73"/>
      <c r="X144" s="73"/>
      <c r="Y144" s="73"/>
      <c r="Z144" s="73"/>
    </row>
    <row r="145" spans="1:26" ht="15.75" customHeight="1" x14ac:dyDescent="0.35">
      <c r="A145" s="41"/>
      <c r="B145" s="73"/>
      <c r="C145" s="231"/>
      <c r="D145" s="73"/>
      <c r="E145" s="73"/>
      <c r="F145" s="73"/>
      <c r="G145" s="73"/>
      <c r="H145" s="328"/>
      <c r="I145" s="328"/>
      <c r="J145" s="231"/>
      <c r="K145" s="73"/>
      <c r="L145" s="73"/>
      <c r="M145" s="73"/>
      <c r="N145" s="73"/>
      <c r="O145" s="73"/>
      <c r="P145" s="73"/>
      <c r="Q145" s="73"/>
      <c r="R145" s="73"/>
      <c r="S145" s="73"/>
      <c r="T145" s="73"/>
      <c r="U145" s="73"/>
      <c r="V145" s="73"/>
      <c r="W145" s="73"/>
      <c r="X145" s="73"/>
      <c r="Y145" s="73"/>
      <c r="Z145" s="73"/>
    </row>
    <row r="146" spans="1:26" ht="15.75" customHeight="1" x14ac:dyDescent="0.35">
      <c r="A146" s="41"/>
      <c r="B146" s="73"/>
      <c r="C146" s="231"/>
      <c r="D146" s="73"/>
      <c r="E146" s="73"/>
      <c r="F146" s="73"/>
      <c r="G146" s="73"/>
      <c r="H146" s="328"/>
      <c r="I146" s="328"/>
      <c r="J146" s="231"/>
      <c r="K146" s="73"/>
      <c r="L146" s="73"/>
      <c r="M146" s="73"/>
      <c r="N146" s="73"/>
      <c r="O146" s="73"/>
      <c r="P146" s="73"/>
      <c r="Q146" s="73"/>
      <c r="R146" s="73"/>
      <c r="S146" s="73"/>
      <c r="T146" s="73"/>
      <c r="U146" s="73"/>
      <c r="V146" s="73"/>
      <c r="W146" s="73"/>
      <c r="X146" s="73"/>
      <c r="Y146" s="73"/>
      <c r="Z146" s="73"/>
    </row>
    <row r="147" spans="1:26" ht="15.75" customHeight="1" x14ac:dyDescent="0.35">
      <c r="A147" s="41"/>
      <c r="B147" s="73"/>
      <c r="C147" s="231"/>
      <c r="D147" s="73"/>
      <c r="E147" s="73"/>
      <c r="F147" s="73"/>
      <c r="G147" s="73"/>
      <c r="H147" s="328"/>
      <c r="I147" s="328"/>
      <c r="J147" s="231"/>
      <c r="K147" s="73"/>
      <c r="L147" s="73"/>
      <c r="M147" s="73"/>
      <c r="N147" s="73"/>
      <c r="O147" s="73"/>
      <c r="P147" s="73"/>
      <c r="Q147" s="73"/>
      <c r="R147" s="73"/>
      <c r="S147" s="73"/>
      <c r="T147" s="73"/>
      <c r="U147" s="73"/>
      <c r="V147" s="73"/>
      <c r="W147" s="73"/>
      <c r="X147" s="73"/>
      <c r="Y147" s="73"/>
      <c r="Z147" s="73"/>
    </row>
    <row r="148" spans="1:26" ht="15.75" customHeight="1" x14ac:dyDescent="0.35">
      <c r="A148" s="41"/>
      <c r="B148" s="73"/>
      <c r="C148" s="231"/>
      <c r="D148" s="73"/>
      <c r="E148" s="73"/>
      <c r="F148" s="73"/>
      <c r="G148" s="73"/>
      <c r="H148" s="328"/>
      <c r="I148" s="328"/>
      <c r="J148" s="231"/>
      <c r="K148" s="73"/>
      <c r="L148" s="73"/>
      <c r="M148" s="73"/>
      <c r="N148" s="73"/>
      <c r="O148" s="73"/>
      <c r="P148" s="73"/>
      <c r="Q148" s="73"/>
      <c r="R148" s="73"/>
      <c r="S148" s="73"/>
      <c r="T148" s="73"/>
      <c r="U148" s="73"/>
      <c r="V148" s="73"/>
      <c r="W148" s="73"/>
      <c r="X148" s="73"/>
      <c r="Y148" s="73"/>
      <c r="Z148" s="73"/>
    </row>
    <row r="149" spans="1:26" ht="15.75" customHeight="1" x14ac:dyDescent="0.35">
      <c r="A149" s="41"/>
      <c r="B149" s="73"/>
      <c r="C149" s="231"/>
      <c r="D149" s="73"/>
      <c r="E149" s="73"/>
      <c r="F149" s="73"/>
      <c r="G149" s="73"/>
      <c r="H149" s="328"/>
      <c r="I149" s="328"/>
      <c r="J149" s="231"/>
      <c r="K149" s="73"/>
      <c r="L149" s="73"/>
      <c r="M149" s="73"/>
      <c r="N149" s="73"/>
      <c r="O149" s="73"/>
      <c r="P149" s="73"/>
      <c r="Q149" s="73"/>
      <c r="R149" s="73"/>
      <c r="S149" s="73"/>
      <c r="T149" s="73"/>
      <c r="U149" s="73"/>
      <c r="V149" s="73"/>
      <c r="W149" s="73"/>
      <c r="X149" s="73"/>
      <c r="Y149" s="73"/>
      <c r="Z149" s="73"/>
    </row>
    <row r="150" spans="1:26" ht="15.75" customHeight="1" x14ac:dyDescent="0.35">
      <c r="A150" s="41"/>
      <c r="B150" s="73"/>
      <c r="C150" s="231"/>
      <c r="D150" s="73"/>
      <c r="E150" s="73"/>
      <c r="F150" s="73"/>
      <c r="G150" s="73"/>
      <c r="H150" s="328"/>
      <c r="I150" s="328"/>
      <c r="J150" s="231"/>
      <c r="K150" s="73"/>
      <c r="L150" s="73"/>
      <c r="M150" s="73"/>
      <c r="N150" s="73"/>
      <c r="O150" s="73"/>
      <c r="P150" s="73"/>
      <c r="Q150" s="73"/>
      <c r="R150" s="73"/>
      <c r="S150" s="73"/>
      <c r="T150" s="73"/>
      <c r="U150" s="73"/>
      <c r="V150" s="73"/>
      <c r="W150" s="73"/>
      <c r="X150" s="73"/>
      <c r="Y150" s="73"/>
      <c r="Z150" s="73"/>
    </row>
    <row r="151" spans="1:26" ht="15.75" customHeight="1" x14ac:dyDescent="0.35">
      <c r="A151" s="41"/>
      <c r="B151" s="73"/>
      <c r="C151" s="231"/>
      <c r="D151" s="73"/>
      <c r="E151" s="73"/>
      <c r="F151" s="73"/>
      <c r="G151" s="73"/>
      <c r="H151" s="328"/>
      <c r="I151" s="328"/>
      <c r="J151" s="231"/>
      <c r="K151" s="73"/>
      <c r="L151" s="73"/>
      <c r="M151" s="73"/>
      <c r="N151" s="73"/>
      <c r="O151" s="73"/>
      <c r="P151" s="73"/>
      <c r="Q151" s="73"/>
      <c r="R151" s="73"/>
      <c r="S151" s="73"/>
      <c r="T151" s="73"/>
      <c r="U151" s="73"/>
      <c r="V151" s="73"/>
      <c r="W151" s="73"/>
      <c r="X151" s="73"/>
      <c r="Y151" s="73"/>
      <c r="Z151" s="73"/>
    </row>
    <row r="152" spans="1:26" ht="15.75" customHeight="1" x14ac:dyDescent="0.35">
      <c r="A152" s="41"/>
      <c r="B152" s="73"/>
      <c r="C152" s="231"/>
      <c r="D152" s="73"/>
      <c r="E152" s="73"/>
      <c r="F152" s="73"/>
      <c r="G152" s="73"/>
      <c r="H152" s="328"/>
      <c r="I152" s="328"/>
      <c r="J152" s="231"/>
      <c r="K152" s="73"/>
      <c r="L152" s="73"/>
      <c r="M152" s="73"/>
      <c r="N152" s="73"/>
      <c r="O152" s="73"/>
      <c r="P152" s="73"/>
      <c r="Q152" s="73"/>
      <c r="R152" s="73"/>
      <c r="S152" s="73"/>
      <c r="T152" s="73"/>
      <c r="U152" s="73"/>
      <c r="V152" s="73"/>
      <c r="W152" s="73"/>
      <c r="X152" s="73"/>
      <c r="Y152" s="73"/>
      <c r="Z152" s="73"/>
    </row>
    <row r="153" spans="1:26" ht="15.75" customHeight="1" x14ac:dyDescent="0.35">
      <c r="A153" s="41"/>
      <c r="B153" s="73"/>
      <c r="C153" s="231"/>
      <c r="D153" s="73"/>
      <c r="E153" s="73"/>
      <c r="F153" s="73"/>
      <c r="G153" s="73"/>
      <c r="H153" s="328"/>
      <c r="I153" s="328"/>
      <c r="J153" s="231"/>
      <c r="K153" s="73"/>
      <c r="L153" s="73"/>
      <c r="M153" s="73"/>
      <c r="N153" s="73"/>
      <c r="O153" s="73"/>
      <c r="P153" s="73"/>
      <c r="Q153" s="73"/>
      <c r="R153" s="73"/>
      <c r="S153" s="73"/>
      <c r="T153" s="73"/>
      <c r="U153" s="73"/>
      <c r="V153" s="73"/>
      <c r="W153" s="73"/>
      <c r="X153" s="73"/>
      <c r="Y153" s="73"/>
      <c r="Z153" s="73"/>
    </row>
    <row r="154" spans="1:26" ht="15.75" customHeight="1" x14ac:dyDescent="0.35">
      <c r="A154" s="41"/>
      <c r="B154" s="73"/>
      <c r="C154" s="231"/>
      <c r="D154" s="73"/>
      <c r="E154" s="73"/>
      <c r="F154" s="73"/>
      <c r="G154" s="73"/>
      <c r="H154" s="328"/>
      <c r="I154" s="328"/>
      <c r="J154" s="231"/>
      <c r="K154" s="73"/>
      <c r="L154" s="73"/>
      <c r="M154" s="73"/>
      <c r="N154" s="73"/>
      <c r="O154" s="73"/>
      <c r="P154" s="73"/>
      <c r="Q154" s="73"/>
      <c r="R154" s="73"/>
      <c r="S154" s="73"/>
      <c r="T154" s="73"/>
      <c r="U154" s="73"/>
      <c r="V154" s="73"/>
      <c r="W154" s="73"/>
      <c r="X154" s="73"/>
      <c r="Y154" s="73"/>
      <c r="Z154" s="73"/>
    </row>
    <row r="155" spans="1:26" ht="15.75" customHeight="1" x14ac:dyDescent="0.35">
      <c r="A155" s="41"/>
      <c r="B155" s="73"/>
      <c r="C155" s="231"/>
      <c r="D155" s="73"/>
      <c r="E155" s="73"/>
      <c r="F155" s="73"/>
      <c r="G155" s="73"/>
      <c r="H155" s="328"/>
      <c r="I155" s="328"/>
      <c r="J155" s="231"/>
      <c r="K155" s="73"/>
      <c r="L155" s="73"/>
      <c r="M155" s="73"/>
      <c r="N155" s="73"/>
      <c r="O155" s="73"/>
      <c r="P155" s="73"/>
      <c r="Q155" s="73"/>
      <c r="R155" s="73"/>
      <c r="S155" s="73"/>
      <c r="T155" s="73"/>
      <c r="U155" s="73"/>
      <c r="V155" s="73"/>
      <c r="W155" s="73"/>
      <c r="X155" s="73"/>
      <c r="Y155" s="73"/>
      <c r="Z155" s="73"/>
    </row>
    <row r="156" spans="1:26" ht="15.75" customHeight="1" x14ac:dyDescent="0.35">
      <c r="A156" s="41"/>
      <c r="B156" s="73"/>
      <c r="C156" s="231"/>
      <c r="D156" s="73"/>
      <c r="E156" s="73"/>
      <c r="F156" s="73"/>
      <c r="G156" s="73"/>
      <c r="H156" s="328"/>
      <c r="I156" s="328"/>
      <c r="J156" s="231"/>
      <c r="K156" s="73"/>
      <c r="L156" s="73"/>
      <c r="M156" s="73"/>
      <c r="N156" s="73"/>
      <c r="O156" s="73"/>
      <c r="P156" s="73"/>
      <c r="Q156" s="73"/>
      <c r="R156" s="73"/>
      <c r="S156" s="73"/>
      <c r="T156" s="73"/>
      <c r="U156" s="73"/>
      <c r="V156" s="73"/>
      <c r="W156" s="73"/>
      <c r="X156" s="73"/>
      <c r="Y156" s="73"/>
      <c r="Z156" s="73"/>
    </row>
    <row r="157" spans="1:26" ht="15.75" customHeight="1" x14ac:dyDescent="0.35">
      <c r="A157" s="41"/>
      <c r="B157" s="73"/>
      <c r="C157" s="231"/>
      <c r="D157" s="73"/>
      <c r="E157" s="73"/>
      <c r="F157" s="73"/>
      <c r="G157" s="73"/>
      <c r="H157" s="328"/>
      <c r="I157" s="328"/>
      <c r="J157" s="231"/>
      <c r="K157" s="73"/>
      <c r="L157" s="73"/>
      <c r="M157" s="73"/>
      <c r="N157" s="73"/>
      <c r="O157" s="73"/>
      <c r="P157" s="73"/>
      <c r="Q157" s="73"/>
      <c r="R157" s="73"/>
      <c r="S157" s="73"/>
      <c r="T157" s="73"/>
      <c r="U157" s="73"/>
      <c r="V157" s="73"/>
      <c r="W157" s="73"/>
      <c r="X157" s="73"/>
      <c r="Y157" s="73"/>
      <c r="Z157" s="73"/>
    </row>
    <row r="158" spans="1:26" ht="15.75" customHeight="1" x14ac:dyDescent="0.35">
      <c r="A158" s="41"/>
      <c r="B158" s="73"/>
      <c r="C158" s="231"/>
      <c r="D158" s="73"/>
      <c r="E158" s="73"/>
      <c r="F158" s="73"/>
      <c r="G158" s="73"/>
      <c r="H158" s="328"/>
      <c r="I158" s="328"/>
      <c r="J158" s="231"/>
      <c r="K158" s="73"/>
      <c r="L158" s="73"/>
      <c r="M158" s="73"/>
      <c r="N158" s="73"/>
      <c r="O158" s="73"/>
      <c r="P158" s="73"/>
      <c r="Q158" s="73"/>
      <c r="R158" s="73"/>
      <c r="S158" s="73"/>
      <c r="T158" s="73"/>
      <c r="U158" s="73"/>
      <c r="V158" s="73"/>
      <c r="W158" s="73"/>
      <c r="X158" s="73"/>
      <c r="Y158" s="73"/>
      <c r="Z158" s="73"/>
    </row>
    <row r="159" spans="1:26" ht="15.75" customHeight="1" x14ac:dyDescent="0.35">
      <c r="A159" s="41"/>
      <c r="B159" s="73"/>
      <c r="C159" s="231"/>
      <c r="D159" s="73"/>
      <c r="E159" s="73"/>
      <c r="F159" s="73"/>
      <c r="G159" s="73"/>
      <c r="H159" s="328"/>
      <c r="I159" s="328"/>
      <c r="J159" s="231"/>
      <c r="K159" s="73"/>
      <c r="L159" s="73"/>
      <c r="M159" s="73"/>
      <c r="N159" s="73"/>
      <c r="O159" s="73"/>
      <c r="P159" s="73"/>
      <c r="Q159" s="73"/>
      <c r="R159" s="73"/>
      <c r="S159" s="73"/>
      <c r="T159" s="73"/>
      <c r="U159" s="73"/>
      <c r="V159" s="73"/>
      <c r="W159" s="73"/>
      <c r="X159" s="73"/>
      <c r="Y159" s="73"/>
      <c r="Z159" s="73"/>
    </row>
    <row r="160" spans="1:26" ht="15.75" customHeight="1" x14ac:dyDescent="0.35">
      <c r="A160" s="41"/>
      <c r="B160" s="73"/>
      <c r="C160" s="231"/>
      <c r="D160" s="73"/>
      <c r="E160" s="73"/>
      <c r="F160" s="73"/>
      <c r="G160" s="73"/>
      <c r="H160" s="328"/>
      <c r="I160" s="328"/>
      <c r="J160" s="231"/>
      <c r="K160" s="73"/>
      <c r="L160" s="73"/>
      <c r="M160" s="73"/>
      <c r="N160" s="73"/>
      <c r="O160" s="73"/>
      <c r="P160" s="73"/>
      <c r="Q160" s="73"/>
      <c r="R160" s="73"/>
      <c r="S160" s="73"/>
      <c r="T160" s="73"/>
      <c r="U160" s="73"/>
      <c r="V160" s="73"/>
      <c r="W160" s="73"/>
      <c r="X160" s="73"/>
      <c r="Y160" s="73"/>
      <c r="Z160" s="73"/>
    </row>
    <row r="161" spans="1:26" ht="15.75" customHeight="1" x14ac:dyDescent="0.35">
      <c r="A161" s="41"/>
      <c r="B161" s="73"/>
      <c r="C161" s="231"/>
      <c r="D161" s="73"/>
      <c r="E161" s="73"/>
      <c r="F161" s="73"/>
      <c r="G161" s="73"/>
      <c r="H161" s="328"/>
      <c r="I161" s="328"/>
      <c r="J161" s="231"/>
      <c r="K161" s="73"/>
      <c r="L161" s="73"/>
      <c r="M161" s="73"/>
      <c r="N161" s="73"/>
      <c r="O161" s="73"/>
      <c r="P161" s="73"/>
      <c r="Q161" s="73"/>
      <c r="R161" s="73"/>
      <c r="S161" s="73"/>
      <c r="T161" s="73"/>
      <c r="U161" s="73"/>
      <c r="V161" s="73"/>
      <c r="W161" s="73"/>
      <c r="X161" s="73"/>
      <c r="Y161" s="73"/>
      <c r="Z161" s="73"/>
    </row>
    <row r="162" spans="1:26" ht="15.75" customHeight="1" x14ac:dyDescent="0.35">
      <c r="A162" s="41"/>
      <c r="B162" s="73"/>
      <c r="C162" s="231"/>
      <c r="D162" s="73"/>
      <c r="E162" s="73"/>
      <c r="F162" s="73"/>
      <c r="G162" s="73"/>
      <c r="H162" s="328"/>
      <c r="I162" s="328"/>
      <c r="J162" s="231"/>
      <c r="K162" s="73"/>
      <c r="L162" s="73"/>
      <c r="M162" s="73"/>
      <c r="N162" s="73"/>
      <c r="O162" s="73"/>
      <c r="P162" s="73"/>
      <c r="Q162" s="73"/>
      <c r="R162" s="73"/>
      <c r="S162" s="73"/>
      <c r="T162" s="73"/>
      <c r="U162" s="73"/>
      <c r="V162" s="73"/>
      <c r="W162" s="73"/>
      <c r="X162" s="73"/>
      <c r="Y162" s="73"/>
      <c r="Z162" s="73"/>
    </row>
    <row r="163" spans="1:26" ht="15.75" customHeight="1" x14ac:dyDescent="0.35">
      <c r="A163" s="41"/>
      <c r="B163" s="73"/>
      <c r="C163" s="231"/>
      <c r="D163" s="73"/>
      <c r="E163" s="73"/>
      <c r="F163" s="73"/>
      <c r="G163" s="73"/>
      <c r="H163" s="328"/>
      <c r="I163" s="328"/>
      <c r="J163" s="231"/>
      <c r="K163" s="73"/>
      <c r="L163" s="73"/>
      <c r="M163" s="73"/>
      <c r="N163" s="73"/>
      <c r="O163" s="73"/>
      <c r="P163" s="73"/>
      <c r="Q163" s="73"/>
      <c r="R163" s="73"/>
      <c r="S163" s="73"/>
      <c r="T163" s="73"/>
      <c r="U163" s="73"/>
      <c r="V163" s="73"/>
      <c r="W163" s="73"/>
      <c r="X163" s="73"/>
      <c r="Y163" s="73"/>
      <c r="Z163" s="73"/>
    </row>
    <row r="164" spans="1:26" ht="15.75" customHeight="1" x14ac:dyDescent="0.35">
      <c r="A164" s="41"/>
      <c r="B164" s="73"/>
      <c r="C164" s="231"/>
      <c r="D164" s="73"/>
      <c r="E164" s="73"/>
      <c r="F164" s="73"/>
      <c r="G164" s="73"/>
      <c r="H164" s="328"/>
      <c r="I164" s="328"/>
      <c r="J164" s="231"/>
      <c r="K164" s="73"/>
      <c r="L164" s="73"/>
      <c r="M164" s="73"/>
      <c r="N164" s="73"/>
      <c r="O164" s="73"/>
      <c r="P164" s="73"/>
      <c r="Q164" s="73"/>
      <c r="R164" s="73"/>
      <c r="S164" s="73"/>
      <c r="T164" s="73"/>
      <c r="U164" s="73"/>
      <c r="V164" s="73"/>
      <c r="W164" s="73"/>
      <c r="X164" s="73"/>
      <c r="Y164" s="73"/>
      <c r="Z164" s="73"/>
    </row>
    <row r="165" spans="1:26" ht="15.75" customHeight="1" x14ac:dyDescent="0.35">
      <c r="A165" s="41"/>
      <c r="B165" s="73"/>
      <c r="C165" s="231"/>
      <c r="D165" s="73"/>
      <c r="E165" s="73"/>
      <c r="F165" s="73"/>
      <c r="G165" s="73"/>
      <c r="H165" s="328"/>
      <c r="I165" s="328"/>
      <c r="J165" s="231"/>
      <c r="K165" s="73"/>
      <c r="L165" s="73"/>
      <c r="M165" s="73"/>
      <c r="N165" s="73"/>
      <c r="O165" s="73"/>
      <c r="P165" s="73"/>
      <c r="Q165" s="73"/>
      <c r="R165" s="73"/>
      <c r="S165" s="73"/>
      <c r="T165" s="73"/>
      <c r="U165" s="73"/>
      <c r="V165" s="73"/>
      <c r="W165" s="73"/>
      <c r="X165" s="73"/>
      <c r="Y165" s="73"/>
      <c r="Z165" s="73"/>
    </row>
    <row r="166" spans="1:26" ht="15.75" customHeight="1" x14ac:dyDescent="0.35">
      <c r="A166" s="41"/>
      <c r="B166" s="73"/>
      <c r="C166" s="231"/>
      <c r="D166" s="73"/>
      <c r="E166" s="73"/>
      <c r="F166" s="73"/>
      <c r="G166" s="73"/>
      <c r="H166" s="328"/>
      <c r="I166" s="328"/>
      <c r="J166" s="231"/>
      <c r="K166" s="73"/>
      <c r="L166" s="73"/>
      <c r="M166" s="73"/>
      <c r="N166" s="73"/>
      <c r="O166" s="73"/>
      <c r="P166" s="73"/>
      <c r="Q166" s="73"/>
      <c r="R166" s="73"/>
      <c r="S166" s="73"/>
      <c r="T166" s="73"/>
      <c r="U166" s="73"/>
      <c r="V166" s="73"/>
      <c r="W166" s="73"/>
      <c r="X166" s="73"/>
      <c r="Y166" s="73"/>
      <c r="Z166" s="73"/>
    </row>
    <row r="167" spans="1:26" ht="15.75" customHeight="1" x14ac:dyDescent="0.35">
      <c r="A167" s="41"/>
      <c r="B167" s="73"/>
      <c r="C167" s="231"/>
      <c r="D167" s="73"/>
      <c r="E167" s="73"/>
      <c r="F167" s="73"/>
      <c r="G167" s="73"/>
      <c r="H167" s="328"/>
      <c r="I167" s="328"/>
      <c r="J167" s="231"/>
      <c r="K167" s="73"/>
      <c r="L167" s="73"/>
      <c r="M167" s="73"/>
      <c r="N167" s="73"/>
      <c r="O167" s="73"/>
      <c r="P167" s="73"/>
      <c r="Q167" s="73"/>
      <c r="R167" s="73"/>
      <c r="S167" s="73"/>
      <c r="T167" s="73"/>
      <c r="U167" s="73"/>
      <c r="V167" s="73"/>
      <c r="W167" s="73"/>
      <c r="X167" s="73"/>
      <c r="Y167" s="73"/>
      <c r="Z167" s="73"/>
    </row>
    <row r="168" spans="1:26" ht="15.75" customHeight="1" x14ac:dyDescent="0.35">
      <c r="A168" s="41"/>
      <c r="B168" s="73"/>
      <c r="C168" s="231"/>
      <c r="D168" s="73"/>
      <c r="E168" s="73"/>
      <c r="F168" s="73"/>
      <c r="G168" s="73"/>
      <c r="H168" s="328"/>
      <c r="I168" s="328"/>
      <c r="J168" s="231"/>
      <c r="K168" s="73"/>
      <c r="L168" s="73"/>
      <c r="M168" s="73"/>
      <c r="N168" s="73"/>
      <c r="O168" s="73"/>
      <c r="P168" s="73"/>
      <c r="Q168" s="73"/>
      <c r="R168" s="73"/>
      <c r="S168" s="73"/>
      <c r="T168" s="73"/>
      <c r="U168" s="73"/>
      <c r="V168" s="73"/>
      <c r="W168" s="73"/>
      <c r="X168" s="73"/>
      <c r="Y168" s="73"/>
      <c r="Z168" s="73"/>
    </row>
    <row r="169" spans="1:26" ht="15.75" customHeight="1" x14ac:dyDescent="0.35">
      <c r="A169" s="41"/>
      <c r="B169" s="73"/>
      <c r="C169" s="231"/>
      <c r="D169" s="73"/>
      <c r="E169" s="73"/>
      <c r="F169" s="73"/>
      <c r="G169" s="73"/>
      <c r="H169" s="328"/>
      <c r="I169" s="328"/>
      <c r="J169" s="231"/>
      <c r="K169" s="73"/>
      <c r="L169" s="73"/>
      <c r="M169" s="73"/>
      <c r="N169" s="73"/>
      <c r="O169" s="73"/>
      <c r="P169" s="73"/>
      <c r="Q169" s="73"/>
      <c r="R169" s="73"/>
      <c r="S169" s="73"/>
      <c r="T169" s="73"/>
      <c r="U169" s="73"/>
      <c r="V169" s="73"/>
      <c r="W169" s="73"/>
      <c r="X169" s="73"/>
      <c r="Y169" s="73"/>
      <c r="Z169" s="73"/>
    </row>
    <row r="170" spans="1:26" ht="15.75" customHeight="1" x14ac:dyDescent="0.35">
      <c r="A170" s="41"/>
      <c r="B170" s="73"/>
      <c r="C170" s="231"/>
      <c r="D170" s="73"/>
      <c r="E170" s="73"/>
      <c r="F170" s="73"/>
      <c r="G170" s="73"/>
      <c r="H170" s="328"/>
      <c r="I170" s="328"/>
      <c r="J170" s="231"/>
      <c r="K170" s="73"/>
      <c r="L170" s="73"/>
      <c r="M170" s="73"/>
      <c r="N170" s="73"/>
      <c r="O170" s="73"/>
      <c r="P170" s="73"/>
      <c r="Q170" s="73"/>
      <c r="R170" s="73"/>
      <c r="S170" s="73"/>
      <c r="T170" s="73"/>
      <c r="U170" s="73"/>
      <c r="V170" s="73"/>
      <c r="W170" s="73"/>
      <c r="X170" s="73"/>
      <c r="Y170" s="73"/>
      <c r="Z170" s="73"/>
    </row>
    <row r="171" spans="1:26" ht="15.75" customHeight="1" x14ac:dyDescent="0.35">
      <c r="A171" s="41"/>
      <c r="B171" s="73"/>
      <c r="C171" s="231"/>
      <c r="D171" s="73"/>
      <c r="E171" s="73"/>
      <c r="F171" s="73"/>
      <c r="G171" s="73"/>
      <c r="H171" s="328"/>
      <c r="I171" s="328"/>
      <c r="J171" s="231"/>
      <c r="K171" s="73"/>
      <c r="L171" s="73"/>
      <c r="M171" s="73"/>
      <c r="N171" s="73"/>
      <c r="O171" s="73"/>
      <c r="P171" s="73"/>
      <c r="Q171" s="73"/>
      <c r="R171" s="73"/>
      <c r="S171" s="73"/>
      <c r="T171" s="73"/>
      <c r="U171" s="73"/>
      <c r="V171" s="73"/>
      <c r="W171" s="73"/>
      <c r="X171" s="73"/>
      <c r="Y171" s="73"/>
      <c r="Z171" s="73"/>
    </row>
    <row r="172" spans="1:26" ht="15.75" customHeight="1" x14ac:dyDescent="0.35">
      <c r="A172" s="41"/>
      <c r="B172" s="73"/>
      <c r="C172" s="231"/>
      <c r="D172" s="73"/>
      <c r="E172" s="73"/>
      <c r="F172" s="73"/>
      <c r="G172" s="73"/>
      <c r="H172" s="328"/>
      <c r="I172" s="328"/>
      <c r="J172" s="231"/>
      <c r="K172" s="73"/>
      <c r="L172" s="73"/>
      <c r="M172" s="73"/>
      <c r="N172" s="73"/>
      <c r="O172" s="73"/>
      <c r="P172" s="73"/>
      <c r="Q172" s="73"/>
      <c r="R172" s="73"/>
      <c r="S172" s="73"/>
      <c r="T172" s="73"/>
      <c r="U172" s="73"/>
      <c r="V172" s="73"/>
      <c r="W172" s="73"/>
      <c r="X172" s="73"/>
      <c r="Y172" s="73"/>
      <c r="Z172" s="73"/>
    </row>
    <row r="173" spans="1:26" ht="15.75" customHeight="1" x14ac:dyDescent="0.35">
      <c r="A173" s="41"/>
      <c r="B173" s="73"/>
      <c r="C173" s="231"/>
      <c r="D173" s="73"/>
      <c r="E173" s="73"/>
      <c r="F173" s="73"/>
      <c r="G173" s="73"/>
      <c r="H173" s="328"/>
      <c r="I173" s="328"/>
      <c r="J173" s="231"/>
      <c r="K173" s="73"/>
      <c r="L173" s="73"/>
      <c r="M173" s="73"/>
      <c r="N173" s="73"/>
      <c r="O173" s="73"/>
      <c r="P173" s="73"/>
      <c r="Q173" s="73"/>
      <c r="R173" s="73"/>
      <c r="S173" s="73"/>
      <c r="T173" s="73"/>
      <c r="U173" s="73"/>
      <c r="V173" s="73"/>
      <c r="W173" s="73"/>
      <c r="X173" s="73"/>
      <c r="Y173" s="73"/>
      <c r="Z173" s="73"/>
    </row>
    <row r="174" spans="1:26" ht="15.75" customHeight="1" x14ac:dyDescent="0.35">
      <c r="A174" s="41"/>
      <c r="B174" s="73"/>
      <c r="C174" s="231"/>
      <c r="D174" s="73"/>
      <c r="E174" s="73"/>
      <c r="F174" s="73"/>
      <c r="G174" s="73"/>
      <c r="H174" s="328"/>
      <c r="I174" s="328"/>
      <c r="J174" s="231"/>
      <c r="K174" s="73"/>
      <c r="L174" s="73"/>
      <c r="M174" s="73"/>
      <c r="N174" s="73"/>
      <c r="O174" s="73"/>
      <c r="P174" s="73"/>
      <c r="Q174" s="73"/>
      <c r="R174" s="73"/>
      <c r="S174" s="73"/>
      <c r="T174" s="73"/>
      <c r="U174" s="73"/>
      <c r="V174" s="73"/>
      <c r="W174" s="73"/>
      <c r="X174" s="73"/>
      <c r="Y174" s="73"/>
      <c r="Z174" s="73"/>
    </row>
    <row r="175" spans="1:26" ht="15.75" customHeight="1" x14ac:dyDescent="0.35">
      <c r="A175" s="41"/>
      <c r="B175" s="73"/>
      <c r="C175" s="231"/>
      <c r="D175" s="73"/>
      <c r="E175" s="73"/>
      <c r="F175" s="73"/>
      <c r="G175" s="73"/>
      <c r="H175" s="328"/>
      <c r="I175" s="328"/>
      <c r="J175" s="231"/>
      <c r="K175" s="73"/>
      <c r="L175" s="73"/>
      <c r="M175" s="73"/>
      <c r="N175" s="73"/>
      <c r="O175" s="73"/>
      <c r="P175" s="73"/>
      <c r="Q175" s="73"/>
      <c r="R175" s="73"/>
      <c r="S175" s="73"/>
      <c r="T175" s="73"/>
      <c r="U175" s="73"/>
      <c r="V175" s="73"/>
      <c r="W175" s="73"/>
      <c r="X175" s="73"/>
      <c r="Y175" s="73"/>
      <c r="Z175" s="73"/>
    </row>
    <row r="176" spans="1:26" ht="15.75" customHeight="1" x14ac:dyDescent="0.35">
      <c r="A176" s="41"/>
      <c r="B176" s="73"/>
      <c r="C176" s="231"/>
      <c r="D176" s="73"/>
      <c r="E176" s="73"/>
      <c r="F176" s="73"/>
      <c r="G176" s="73"/>
      <c r="H176" s="328"/>
      <c r="I176" s="328"/>
      <c r="J176" s="231"/>
      <c r="K176" s="73"/>
      <c r="L176" s="73"/>
      <c r="M176" s="73"/>
      <c r="N176" s="73"/>
      <c r="O176" s="73"/>
      <c r="P176" s="73"/>
      <c r="Q176" s="73"/>
      <c r="R176" s="73"/>
      <c r="S176" s="73"/>
      <c r="T176" s="73"/>
      <c r="U176" s="73"/>
      <c r="V176" s="73"/>
      <c r="W176" s="73"/>
      <c r="X176" s="73"/>
      <c r="Y176" s="73"/>
      <c r="Z176" s="73"/>
    </row>
    <row r="177" spans="1:26" ht="15.75" customHeight="1" x14ac:dyDescent="0.35">
      <c r="A177" s="41"/>
      <c r="B177" s="73"/>
      <c r="C177" s="231"/>
      <c r="D177" s="73"/>
      <c r="E177" s="73"/>
      <c r="F177" s="73"/>
      <c r="G177" s="73"/>
      <c r="H177" s="328"/>
      <c r="I177" s="328"/>
      <c r="J177" s="231"/>
      <c r="K177" s="73"/>
      <c r="L177" s="73"/>
      <c r="M177" s="73"/>
      <c r="N177" s="73"/>
      <c r="O177" s="73"/>
      <c r="P177" s="73"/>
      <c r="Q177" s="73"/>
      <c r="R177" s="73"/>
      <c r="S177" s="73"/>
      <c r="T177" s="73"/>
      <c r="U177" s="73"/>
      <c r="V177" s="73"/>
      <c r="W177" s="73"/>
      <c r="X177" s="73"/>
      <c r="Y177" s="73"/>
      <c r="Z177" s="73"/>
    </row>
    <row r="178" spans="1:26" ht="15.75" customHeight="1" x14ac:dyDescent="0.35">
      <c r="A178" s="41"/>
      <c r="B178" s="73"/>
      <c r="C178" s="231"/>
      <c r="D178" s="73"/>
      <c r="E178" s="73"/>
      <c r="F178" s="73"/>
      <c r="G178" s="73"/>
      <c r="H178" s="328"/>
      <c r="I178" s="328"/>
      <c r="J178" s="231"/>
      <c r="K178" s="73"/>
      <c r="L178" s="73"/>
      <c r="M178" s="73"/>
      <c r="N178" s="73"/>
      <c r="O178" s="73"/>
      <c r="P178" s="73"/>
      <c r="Q178" s="73"/>
      <c r="R178" s="73"/>
      <c r="S178" s="73"/>
      <c r="T178" s="73"/>
      <c r="U178" s="73"/>
      <c r="V178" s="73"/>
      <c r="W178" s="73"/>
      <c r="X178" s="73"/>
      <c r="Y178" s="73"/>
      <c r="Z178" s="73"/>
    </row>
    <row r="179" spans="1:26" ht="15.75" customHeight="1" x14ac:dyDescent="0.35">
      <c r="A179" s="41"/>
      <c r="B179" s="73"/>
      <c r="C179" s="231"/>
      <c r="D179" s="73"/>
      <c r="E179" s="73"/>
      <c r="F179" s="73"/>
      <c r="G179" s="73"/>
      <c r="H179" s="328"/>
      <c r="I179" s="328"/>
      <c r="J179" s="231"/>
      <c r="K179" s="73"/>
      <c r="L179" s="73"/>
      <c r="M179" s="73"/>
      <c r="N179" s="73"/>
      <c r="O179" s="73"/>
      <c r="P179" s="73"/>
      <c r="Q179" s="73"/>
      <c r="R179" s="73"/>
      <c r="S179" s="73"/>
      <c r="T179" s="73"/>
      <c r="U179" s="73"/>
      <c r="V179" s="73"/>
      <c r="W179" s="73"/>
      <c r="X179" s="73"/>
      <c r="Y179" s="73"/>
      <c r="Z179" s="73"/>
    </row>
    <row r="180" spans="1:26" ht="15.75" customHeight="1" x14ac:dyDescent="0.35">
      <c r="A180" s="41"/>
      <c r="B180" s="73"/>
      <c r="C180" s="231"/>
      <c r="D180" s="73"/>
      <c r="E180" s="73"/>
      <c r="F180" s="73"/>
      <c r="G180" s="73"/>
      <c r="H180" s="328"/>
      <c r="I180" s="328"/>
      <c r="J180" s="231"/>
      <c r="K180" s="73"/>
      <c r="L180" s="73"/>
      <c r="M180" s="73"/>
      <c r="N180" s="73"/>
      <c r="O180" s="73"/>
      <c r="P180" s="73"/>
      <c r="Q180" s="73"/>
      <c r="R180" s="73"/>
      <c r="S180" s="73"/>
      <c r="T180" s="73"/>
      <c r="U180" s="73"/>
      <c r="V180" s="73"/>
      <c r="W180" s="73"/>
      <c r="X180" s="73"/>
      <c r="Y180" s="73"/>
      <c r="Z180" s="73"/>
    </row>
    <row r="181" spans="1:26" ht="15.75" customHeight="1" x14ac:dyDescent="0.35">
      <c r="A181" s="41"/>
      <c r="B181" s="73"/>
      <c r="C181" s="231"/>
      <c r="D181" s="73"/>
      <c r="E181" s="73"/>
      <c r="F181" s="73"/>
      <c r="G181" s="73"/>
      <c r="H181" s="328"/>
      <c r="I181" s="328"/>
      <c r="J181" s="231"/>
      <c r="K181" s="73"/>
      <c r="L181" s="73"/>
      <c r="M181" s="73"/>
      <c r="N181" s="73"/>
      <c r="O181" s="73"/>
      <c r="P181" s="73"/>
      <c r="Q181" s="73"/>
      <c r="R181" s="73"/>
      <c r="S181" s="73"/>
      <c r="T181" s="73"/>
      <c r="U181" s="73"/>
      <c r="V181" s="73"/>
      <c r="W181" s="73"/>
      <c r="X181" s="73"/>
      <c r="Y181" s="73"/>
      <c r="Z181" s="73"/>
    </row>
    <row r="182" spans="1:26" ht="15.75" customHeight="1" x14ac:dyDescent="0.35">
      <c r="A182" s="41"/>
      <c r="B182" s="73"/>
      <c r="C182" s="231"/>
      <c r="D182" s="73"/>
      <c r="E182" s="73"/>
      <c r="F182" s="73"/>
      <c r="G182" s="73"/>
      <c r="H182" s="328"/>
      <c r="I182" s="328"/>
      <c r="J182" s="231"/>
      <c r="K182" s="73"/>
      <c r="L182" s="73"/>
      <c r="M182" s="73"/>
      <c r="N182" s="73"/>
      <c r="O182" s="73"/>
      <c r="P182" s="73"/>
      <c r="Q182" s="73"/>
      <c r="R182" s="73"/>
      <c r="S182" s="73"/>
      <c r="T182" s="73"/>
      <c r="U182" s="73"/>
      <c r="V182" s="73"/>
      <c r="W182" s="73"/>
      <c r="X182" s="73"/>
      <c r="Y182" s="73"/>
      <c r="Z182" s="73"/>
    </row>
    <row r="183" spans="1:26" ht="15.75" customHeight="1" x14ac:dyDescent="0.35">
      <c r="A183" s="41"/>
      <c r="B183" s="73"/>
      <c r="C183" s="231"/>
      <c r="D183" s="73"/>
      <c r="E183" s="73"/>
      <c r="F183" s="73"/>
      <c r="G183" s="73"/>
      <c r="H183" s="328"/>
      <c r="I183" s="328"/>
      <c r="J183" s="231"/>
      <c r="K183" s="73"/>
      <c r="L183" s="73"/>
      <c r="M183" s="73"/>
      <c r="N183" s="73"/>
      <c r="O183" s="73"/>
      <c r="P183" s="73"/>
      <c r="Q183" s="73"/>
      <c r="R183" s="73"/>
      <c r="S183" s="73"/>
      <c r="T183" s="73"/>
      <c r="U183" s="73"/>
      <c r="V183" s="73"/>
      <c r="W183" s="73"/>
      <c r="X183" s="73"/>
      <c r="Y183" s="73"/>
      <c r="Z183" s="73"/>
    </row>
    <row r="184" spans="1:26" ht="15.75" customHeight="1" x14ac:dyDescent="0.35">
      <c r="A184" s="41"/>
      <c r="B184" s="73"/>
      <c r="C184" s="231"/>
      <c r="D184" s="73"/>
      <c r="E184" s="73"/>
      <c r="F184" s="73"/>
      <c r="G184" s="73"/>
      <c r="H184" s="328"/>
      <c r="I184" s="328"/>
      <c r="J184" s="231"/>
      <c r="K184" s="73"/>
      <c r="L184" s="73"/>
      <c r="M184" s="73"/>
      <c r="N184" s="73"/>
      <c r="O184" s="73"/>
      <c r="P184" s="73"/>
      <c r="Q184" s="73"/>
      <c r="R184" s="73"/>
      <c r="S184" s="73"/>
      <c r="T184" s="73"/>
      <c r="U184" s="73"/>
      <c r="V184" s="73"/>
      <c r="W184" s="73"/>
      <c r="X184" s="73"/>
      <c r="Y184" s="73"/>
      <c r="Z184" s="73"/>
    </row>
    <row r="185" spans="1:26" ht="15.75" customHeight="1" x14ac:dyDescent="0.35">
      <c r="A185" s="41"/>
      <c r="B185" s="73"/>
      <c r="C185" s="231"/>
      <c r="D185" s="73"/>
      <c r="E185" s="73"/>
      <c r="F185" s="73"/>
      <c r="G185" s="73"/>
      <c r="H185" s="328"/>
      <c r="I185" s="328"/>
      <c r="J185" s="231"/>
      <c r="K185" s="73"/>
      <c r="L185" s="73"/>
      <c r="M185" s="73"/>
      <c r="N185" s="73"/>
      <c r="O185" s="73"/>
      <c r="P185" s="73"/>
      <c r="Q185" s="73"/>
      <c r="R185" s="73"/>
      <c r="S185" s="73"/>
      <c r="T185" s="73"/>
      <c r="U185" s="73"/>
      <c r="V185" s="73"/>
      <c r="W185" s="73"/>
      <c r="X185" s="73"/>
      <c r="Y185" s="73"/>
      <c r="Z185" s="73"/>
    </row>
    <row r="186" spans="1:26" ht="15.75" customHeight="1" x14ac:dyDescent="0.35">
      <c r="A186" s="41"/>
      <c r="B186" s="73"/>
      <c r="C186" s="231"/>
      <c r="D186" s="73"/>
      <c r="E186" s="73"/>
      <c r="F186" s="73"/>
      <c r="G186" s="73"/>
      <c r="H186" s="328"/>
      <c r="I186" s="328"/>
      <c r="J186" s="231"/>
      <c r="K186" s="73"/>
      <c r="L186" s="73"/>
      <c r="M186" s="73"/>
      <c r="N186" s="73"/>
      <c r="O186" s="73"/>
      <c r="P186" s="73"/>
      <c r="Q186" s="73"/>
      <c r="R186" s="73"/>
      <c r="S186" s="73"/>
      <c r="T186" s="73"/>
      <c r="U186" s="73"/>
      <c r="V186" s="73"/>
      <c r="W186" s="73"/>
      <c r="X186" s="73"/>
      <c r="Y186" s="73"/>
      <c r="Z186" s="73"/>
    </row>
    <row r="187" spans="1:26" ht="15.75" customHeight="1" x14ac:dyDescent="0.35">
      <c r="A187" s="41"/>
      <c r="B187" s="73"/>
      <c r="C187" s="231"/>
      <c r="D187" s="73"/>
      <c r="E187" s="73"/>
      <c r="F187" s="73"/>
      <c r="G187" s="73"/>
      <c r="H187" s="328"/>
      <c r="I187" s="328"/>
      <c r="J187" s="231"/>
      <c r="K187" s="73"/>
      <c r="L187" s="73"/>
      <c r="M187" s="73"/>
      <c r="N187" s="73"/>
      <c r="O187" s="73"/>
      <c r="P187" s="73"/>
      <c r="Q187" s="73"/>
      <c r="R187" s="73"/>
      <c r="S187" s="73"/>
      <c r="T187" s="73"/>
      <c r="U187" s="73"/>
      <c r="V187" s="73"/>
      <c r="W187" s="73"/>
      <c r="X187" s="73"/>
      <c r="Y187" s="73"/>
      <c r="Z187" s="73"/>
    </row>
    <row r="188" spans="1:26" ht="15.75" customHeight="1" x14ac:dyDescent="0.35">
      <c r="A188" s="41"/>
      <c r="B188" s="73"/>
      <c r="C188" s="231"/>
      <c r="D188" s="73"/>
      <c r="E188" s="73"/>
      <c r="F188" s="73"/>
      <c r="G188" s="73"/>
      <c r="H188" s="328"/>
      <c r="I188" s="328"/>
      <c r="J188" s="231"/>
      <c r="K188" s="73"/>
      <c r="L188" s="73"/>
      <c r="M188" s="73"/>
      <c r="N188" s="73"/>
      <c r="O188" s="73"/>
      <c r="P188" s="73"/>
      <c r="Q188" s="73"/>
      <c r="R188" s="73"/>
      <c r="S188" s="73"/>
      <c r="T188" s="73"/>
      <c r="U188" s="73"/>
      <c r="V188" s="73"/>
      <c r="W188" s="73"/>
      <c r="X188" s="73"/>
      <c r="Y188" s="73"/>
      <c r="Z188" s="73"/>
    </row>
    <row r="189" spans="1:26" ht="15.75" customHeight="1" x14ac:dyDescent="0.35">
      <c r="A189" s="41"/>
      <c r="B189" s="73"/>
      <c r="C189" s="231"/>
      <c r="D189" s="73"/>
      <c r="E189" s="73"/>
      <c r="F189" s="73"/>
      <c r="G189" s="73"/>
      <c r="H189" s="328"/>
      <c r="I189" s="328"/>
      <c r="J189" s="231"/>
      <c r="K189" s="73"/>
      <c r="L189" s="73"/>
      <c r="M189" s="73"/>
      <c r="N189" s="73"/>
      <c r="O189" s="73"/>
      <c r="P189" s="73"/>
      <c r="Q189" s="73"/>
      <c r="R189" s="73"/>
      <c r="S189" s="73"/>
      <c r="T189" s="73"/>
      <c r="U189" s="73"/>
      <c r="V189" s="73"/>
      <c r="W189" s="73"/>
      <c r="X189" s="73"/>
      <c r="Y189" s="73"/>
      <c r="Z189" s="73"/>
    </row>
    <row r="190" spans="1:26" ht="15.75" customHeight="1" x14ac:dyDescent="0.35">
      <c r="A190" s="41"/>
      <c r="B190" s="73"/>
      <c r="C190" s="231"/>
      <c r="D190" s="73"/>
      <c r="E190" s="73"/>
      <c r="F190" s="73"/>
      <c r="G190" s="73"/>
      <c r="H190" s="328"/>
      <c r="I190" s="328"/>
      <c r="J190" s="231"/>
      <c r="K190" s="73"/>
      <c r="L190" s="73"/>
      <c r="M190" s="73"/>
      <c r="N190" s="73"/>
      <c r="O190" s="73"/>
      <c r="P190" s="73"/>
      <c r="Q190" s="73"/>
      <c r="R190" s="73"/>
      <c r="S190" s="73"/>
      <c r="T190" s="73"/>
      <c r="U190" s="73"/>
      <c r="V190" s="73"/>
      <c r="W190" s="73"/>
      <c r="X190" s="73"/>
      <c r="Y190" s="73"/>
      <c r="Z190" s="73"/>
    </row>
    <row r="191" spans="1:26" ht="15.75" customHeight="1" x14ac:dyDescent="0.35">
      <c r="A191" s="41"/>
      <c r="B191" s="73"/>
      <c r="C191" s="231"/>
      <c r="D191" s="73"/>
      <c r="E191" s="73"/>
      <c r="F191" s="73"/>
      <c r="G191" s="73"/>
      <c r="H191" s="328"/>
      <c r="I191" s="328"/>
      <c r="J191" s="231"/>
      <c r="K191" s="73"/>
      <c r="L191" s="73"/>
      <c r="M191" s="73"/>
      <c r="N191" s="73"/>
      <c r="O191" s="73"/>
      <c r="P191" s="73"/>
      <c r="Q191" s="73"/>
      <c r="R191" s="73"/>
      <c r="S191" s="73"/>
      <c r="T191" s="73"/>
      <c r="U191" s="73"/>
      <c r="V191" s="73"/>
      <c r="W191" s="73"/>
      <c r="X191" s="73"/>
      <c r="Y191" s="73"/>
      <c r="Z191" s="73"/>
    </row>
    <row r="192" spans="1:26" ht="15.75" customHeight="1" x14ac:dyDescent="0.35">
      <c r="A192" s="41"/>
      <c r="B192" s="73"/>
      <c r="C192" s="231"/>
      <c r="D192" s="73"/>
      <c r="E192" s="73"/>
      <c r="F192" s="73"/>
      <c r="G192" s="73"/>
      <c r="H192" s="328"/>
      <c r="I192" s="328"/>
      <c r="J192" s="231"/>
      <c r="K192" s="73"/>
      <c r="L192" s="73"/>
      <c r="M192" s="73"/>
      <c r="N192" s="73"/>
      <c r="O192" s="73"/>
      <c r="P192" s="73"/>
      <c r="Q192" s="73"/>
      <c r="R192" s="73"/>
      <c r="S192" s="73"/>
      <c r="T192" s="73"/>
      <c r="U192" s="73"/>
      <c r="V192" s="73"/>
      <c r="W192" s="73"/>
      <c r="X192" s="73"/>
      <c r="Y192" s="73"/>
      <c r="Z192" s="73"/>
    </row>
    <row r="193" spans="1:26" ht="15.75" customHeight="1" x14ac:dyDescent="0.35">
      <c r="A193" s="41"/>
      <c r="B193" s="73"/>
      <c r="C193" s="231"/>
      <c r="D193" s="73"/>
      <c r="E193" s="73"/>
      <c r="F193" s="73"/>
      <c r="G193" s="73"/>
      <c r="H193" s="328"/>
      <c r="I193" s="328"/>
      <c r="J193" s="231"/>
      <c r="K193" s="73"/>
      <c r="L193" s="73"/>
      <c r="M193" s="73"/>
      <c r="N193" s="73"/>
      <c r="O193" s="73"/>
      <c r="P193" s="73"/>
      <c r="Q193" s="73"/>
      <c r="R193" s="73"/>
      <c r="S193" s="73"/>
      <c r="T193" s="73"/>
      <c r="U193" s="73"/>
      <c r="V193" s="73"/>
      <c r="W193" s="73"/>
      <c r="X193" s="73"/>
      <c r="Y193" s="73"/>
      <c r="Z193" s="73"/>
    </row>
    <row r="194" spans="1:26" ht="15.75" customHeight="1" x14ac:dyDescent="0.35">
      <c r="A194" s="41"/>
      <c r="B194" s="73"/>
      <c r="C194" s="231"/>
      <c r="D194" s="73"/>
      <c r="E194" s="73"/>
      <c r="F194" s="73"/>
      <c r="G194" s="73"/>
      <c r="H194" s="328"/>
      <c r="I194" s="328"/>
      <c r="J194" s="231"/>
      <c r="K194" s="73"/>
      <c r="L194" s="73"/>
      <c r="M194" s="73"/>
      <c r="N194" s="73"/>
      <c r="O194" s="73"/>
      <c r="P194" s="73"/>
      <c r="Q194" s="73"/>
      <c r="R194" s="73"/>
      <c r="S194" s="73"/>
      <c r="T194" s="73"/>
      <c r="U194" s="73"/>
      <c r="V194" s="73"/>
      <c r="W194" s="73"/>
      <c r="X194" s="73"/>
      <c r="Y194" s="73"/>
      <c r="Z194" s="73"/>
    </row>
    <row r="195" spans="1:26" ht="15.75" customHeight="1" x14ac:dyDescent="0.35">
      <c r="A195" s="41"/>
      <c r="B195" s="73"/>
      <c r="C195" s="231"/>
      <c r="D195" s="73"/>
      <c r="E195" s="73"/>
      <c r="F195" s="73"/>
      <c r="G195" s="73"/>
      <c r="H195" s="328"/>
      <c r="I195" s="328"/>
      <c r="J195" s="231"/>
      <c r="K195" s="73"/>
      <c r="L195" s="73"/>
      <c r="M195" s="73"/>
      <c r="N195" s="73"/>
      <c r="O195" s="73"/>
      <c r="P195" s="73"/>
      <c r="Q195" s="73"/>
      <c r="R195" s="73"/>
      <c r="S195" s="73"/>
      <c r="T195" s="73"/>
      <c r="U195" s="73"/>
      <c r="V195" s="73"/>
      <c r="W195" s="73"/>
      <c r="X195" s="73"/>
      <c r="Y195" s="73"/>
      <c r="Z195" s="73"/>
    </row>
    <row r="196" spans="1:26" ht="15.75" customHeight="1" x14ac:dyDescent="0.35">
      <c r="A196" s="41"/>
      <c r="B196" s="73"/>
      <c r="C196" s="231"/>
      <c r="D196" s="73"/>
      <c r="E196" s="73"/>
      <c r="F196" s="73"/>
      <c r="G196" s="73"/>
      <c r="H196" s="328"/>
      <c r="I196" s="328"/>
      <c r="J196" s="231"/>
      <c r="K196" s="73"/>
      <c r="L196" s="73"/>
      <c r="M196" s="73"/>
      <c r="N196" s="73"/>
      <c r="O196" s="73"/>
      <c r="P196" s="73"/>
      <c r="Q196" s="73"/>
      <c r="R196" s="73"/>
      <c r="S196" s="73"/>
      <c r="T196" s="73"/>
      <c r="U196" s="73"/>
      <c r="V196" s="73"/>
      <c r="W196" s="73"/>
      <c r="X196" s="73"/>
      <c r="Y196" s="73"/>
      <c r="Z196" s="73"/>
    </row>
    <row r="197" spans="1:26" ht="15.75" customHeight="1" x14ac:dyDescent="0.35">
      <c r="A197" s="41"/>
      <c r="B197" s="73"/>
      <c r="C197" s="231"/>
      <c r="D197" s="73"/>
      <c r="E197" s="73"/>
      <c r="F197" s="73"/>
      <c r="G197" s="73"/>
      <c r="H197" s="328"/>
      <c r="I197" s="328"/>
      <c r="J197" s="231"/>
      <c r="K197" s="73"/>
      <c r="L197" s="73"/>
      <c r="M197" s="73"/>
      <c r="N197" s="73"/>
      <c r="O197" s="73"/>
      <c r="P197" s="73"/>
      <c r="Q197" s="73"/>
      <c r="R197" s="73"/>
      <c r="S197" s="73"/>
      <c r="T197" s="73"/>
      <c r="U197" s="73"/>
      <c r="V197" s="73"/>
      <c r="W197" s="73"/>
      <c r="X197" s="73"/>
      <c r="Y197" s="73"/>
      <c r="Z197" s="73"/>
    </row>
    <row r="198" spans="1:26" ht="15.75" customHeight="1" x14ac:dyDescent="0.35">
      <c r="A198" s="41"/>
      <c r="B198" s="73"/>
      <c r="C198" s="231"/>
      <c r="D198" s="73"/>
      <c r="E198" s="73"/>
      <c r="F198" s="73"/>
      <c r="G198" s="73"/>
      <c r="H198" s="328"/>
      <c r="I198" s="328"/>
      <c r="J198" s="231"/>
      <c r="K198" s="73"/>
      <c r="L198" s="73"/>
      <c r="M198" s="73"/>
      <c r="N198" s="73"/>
      <c r="O198" s="73"/>
      <c r="P198" s="73"/>
      <c r="Q198" s="73"/>
      <c r="R198" s="73"/>
      <c r="S198" s="73"/>
      <c r="T198" s="73"/>
      <c r="U198" s="73"/>
      <c r="V198" s="73"/>
      <c r="W198" s="73"/>
      <c r="X198" s="73"/>
      <c r="Y198" s="73"/>
      <c r="Z198" s="73"/>
    </row>
    <row r="199" spans="1:26" ht="15.75" customHeight="1" x14ac:dyDescent="0.35">
      <c r="A199" s="41"/>
      <c r="B199" s="73"/>
      <c r="C199" s="231"/>
      <c r="D199" s="73"/>
      <c r="E199" s="73"/>
      <c r="F199" s="73"/>
      <c r="G199" s="73"/>
      <c r="H199" s="328"/>
      <c r="I199" s="328"/>
      <c r="J199" s="231"/>
      <c r="K199" s="73"/>
      <c r="L199" s="73"/>
      <c r="M199" s="73"/>
      <c r="N199" s="73"/>
      <c r="O199" s="73"/>
      <c r="P199" s="73"/>
      <c r="Q199" s="73"/>
      <c r="R199" s="73"/>
      <c r="S199" s="73"/>
      <c r="T199" s="73"/>
      <c r="U199" s="73"/>
      <c r="V199" s="73"/>
      <c r="W199" s="73"/>
      <c r="X199" s="73"/>
      <c r="Y199" s="73"/>
      <c r="Z199" s="73"/>
    </row>
    <row r="200" spans="1:26" ht="15.75" customHeight="1" x14ac:dyDescent="0.35">
      <c r="A200" s="41"/>
      <c r="B200" s="73"/>
      <c r="C200" s="231"/>
      <c r="D200" s="73"/>
      <c r="E200" s="73"/>
      <c r="F200" s="73"/>
      <c r="G200" s="73"/>
      <c r="H200" s="328"/>
      <c r="I200" s="328"/>
      <c r="J200" s="231"/>
      <c r="K200" s="73"/>
      <c r="L200" s="73"/>
      <c r="M200" s="73"/>
      <c r="N200" s="73"/>
      <c r="O200" s="73"/>
      <c r="P200" s="73"/>
      <c r="Q200" s="73"/>
      <c r="R200" s="73"/>
      <c r="S200" s="73"/>
      <c r="T200" s="73"/>
      <c r="U200" s="73"/>
      <c r="V200" s="73"/>
      <c r="W200" s="73"/>
      <c r="X200" s="73"/>
      <c r="Y200" s="73"/>
      <c r="Z200" s="73"/>
    </row>
    <row r="201" spans="1:26" ht="15.75" customHeight="1" x14ac:dyDescent="0.35">
      <c r="A201" s="41"/>
      <c r="B201" s="73"/>
      <c r="C201" s="231"/>
      <c r="D201" s="73"/>
      <c r="E201" s="73"/>
      <c r="F201" s="73"/>
      <c r="G201" s="73"/>
      <c r="H201" s="328"/>
      <c r="I201" s="328"/>
      <c r="J201" s="231"/>
      <c r="K201" s="73"/>
      <c r="L201" s="73"/>
      <c r="M201" s="73"/>
      <c r="N201" s="73"/>
      <c r="O201" s="73"/>
      <c r="P201" s="73"/>
      <c r="Q201" s="73"/>
      <c r="R201" s="73"/>
      <c r="S201" s="73"/>
      <c r="T201" s="73"/>
      <c r="U201" s="73"/>
      <c r="V201" s="73"/>
      <c r="W201" s="73"/>
      <c r="X201" s="73"/>
      <c r="Y201" s="73"/>
      <c r="Z201" s="73"/>
    </row>
    <row r="202" spans="1:26" ht="15.75" customHeight="1" x14ac:dyDescent="0.35">
      <c r="A202" s="41"/>
      <c r="B202" s="73"/>
      <c r="C202" s="231"/>
      <c r="D202" s="73"/>
      <c r="E202" s="73"/>
      <c r="F202" s="73"/>
      <c r="G202" s="73"/>
      <c r="H202" s="328"/>
      <c r="I202" s="328"/>
      <c r="J202" s="231"/>
      <c r="K202" s="73"/>
      <c r="L202" s="73"/>
      <c r="M202" s="73"/>
      <c r="N202" s="73"/>
      <c r="O202" s="73"/>
      <c r="P202" s="73"/>
      <c r="Q202" s="73"/>
      <c r="R202" s="73"/>
      <c r="S202" s="73"/>
      <c r="T202" s="73"/>
      <c r="U202" s="73"/>
      <c r="V202" s="73"/>
      <c r="W202" s="73"/>
      <c r="X202" s="73"/>
      <c r="Y202" s="73"/>
      <c r="Z202" s="73"/>
    </row>
    <row r="203" spans="1:26" ht="15.75" customHeight="1" x14ac:dyDescent="0.35">
      <c r="A203" s="41"/>
      <c r="B203" s="73"/>
      <c r="C203" s="231"/>
      <c r="D203" s="73"/>
      <c r="E203" s="73"/>
      <c r="F203" s="73"/>
      <c r="G203" s="73"/>
      <c r="H203" s="328"/>
      <c r="I203" s="328"/>
      <c r="J203" s="231"/>
      <c r="K203" s="73"/>
      <c r="L203" s="73"/>
      <c r="M203" s="73"/>
      <c r="N203" s="73"/>
      <c r="O203" s="73"/>
      <c r="P203" s="73"/>
      <c r="Q203" s="73"/>
      <c r="R203" s="73"/>
      <c r="S203" s="73"/>
      <c r="T203" s="73"/>
      <c r="U203" s="73"/>
      <c r="V203" s="73"/>
      <c r="W203" s="73"/>
      <c r="X203" s="73"/>
      <c r="Y203" s="73"/>
      <c r="Z203" s="73"/>
    </row>
    <row r="204" spans="1:26" ht="15.75" customHeight="1" x14ac:dyDescent="0.35">
      <c r="A204" s="41"/>
      <c r="B204" s="73"/>
      <c r="C204" s="231"/>
      <c r="D204" s="73"/>
      <c r="E204" s="73"/>
      <c r="F204" s="73"/>
      <c r="G204" s="73"/>
      <c r="H204" s="328"/>
      <c r="I204" s="328"/>
      <c r="J204" s="231"/>
      <c r="K204" s="73"/>
      <c r="L204" s="73"/>
      <c r="M204" s="73"/>
      <c r="N204" s="73"/>
      <c r="O204" s="73"/>
      <c r="P204" s="73"/>
      <c r="Q204" s="73"/>
      <c r="R204" s="73"/>
      <c r="S204" s="73"/>
      <c r="T204" s="73"/>
      <c r="U204" s="73"/>
      <c r="V204" s="73"/>
      <c r="W204" s="73"/>
      <c r="X204" s="73"/>
      <c r="Y204" s="73"/>
      <c r="Z204" s="73"/>
    </row>
    <row r="205" spans="1:26" ht="15.75" customHeight="1" x14ac:dyDescent="0.35">
      <c r="A205" s="41"/>
      <c r="B205" s="73"/>
      <c r="C205" s="231"/>
      <c r="D205" s="73"/>
      <c r="E205" s="73"/>
      <c r="F205" s="73"/>
      <c r="G205" s="73"/>
      <c r="H205" s="328"/>
      <c r="I205" s="328"/>
      <c r="J205" s="231"/>
      <c r="K205" s="73"/>
      <c r="L205" s="73"/>
      <c r="M205" s="73"/>
      <c r="N205" s="73"/>
      <c r="O205" s="73"/>
      <c r="P205" s="73"/>
      <c r="Q205" s="73"/>
      <c r="R205" s="73"/>
      <c r="S205" s="73"/>
      <c r="T205" s="73"/>
      <c r="U205" s="73"/>
      <c r="V205" s="73"/>
      <c r="W205" s="73"/>
      <c r="X205" s="73"/>
      <c r="Y205" s="73"/>
      <c r="Z205" s="73"/>
    </row>
    <row r="206" spans="1:26" ht="15.75" customHeight="1" x14ac:dyDescent="0.35">
      <c r="A206" s="41"/>
      <c r="B206" s="73"/>
      <c r="C206" s="231"/>
      <c r="D206" s="73"/>
      <c r="E206" s="73"/>
      <c r="F206" s="73"/>
      <c r="G206" s="73"/>
      <c r="H206" s="328"/>
      <c r="I206" s="328"/>
      <c r="J206" s="231"/>
      <c r="K206" s="73"/>
      <c r="L206" s="73"/>
      <c r="M206" s="73"/>
      <c r="N206" s="73"/>
      <c r="O206" s="73"/>
      <c r="P206" s="73"/>
      <c r="Q206" s="73"/>
      <c r="R206" s="73"/>
      <c r="S206" s="73"/>
      <c r="T206" s="73"/>
      <c r="U206" s="73"/>
      <c r="V206" s="73"/>
      <c r="W206" s="73"/>
      <c r="X206" s="73"/>
      <c r="Y206" s="73"/>
      <c r="Z206" s="73"/>
    </row>
    <row r="207" spans="1:26" ht="15.75" customHeight="1" x14ac:dyDescent="0.35">
      <c r="A207" s="41"/>
      <c r="B207" s="73"/>
      <c r="C207" s="231"/>
      <c r="D207" s="73"/>
      <c r="E207" s="73"/>
      <c r="F207" s="73"/>
      <c r="G207" s="73"/>
      <c r="H207" s="328"/>
      <c r="I207" s="328"/>
      <c r="J207" s="231"/>
      <c r="K207" s="73"/>
      <c r="L207" s="73"/>
      <c r="M207" s="73"/>
      <c r="N207" s="73"/>
      <c r="O207" s="73"/>
      <c r="P207" s="73"/>
      <c r="Q207" s="73"/>
      <c r="R207" s="73"/>
      <c r="S207" s="73"/>
      <c r="T207" s="73"/>
      <c r="U207" s="73"/>
      <c r="V207" s="73"/>
      <c r="W207" s="73"/>
      <c r="X207" s="73"/>
      <c r="Y207" s="73"/>
      <c r="Z207" s="73"/>
    </row>
    <row r="208" spans="1:26" ht="15.75" customHeight="1" x14ac:dyDescent="0.35">
      <c r="A208" s="41"/>
      <c r="B208" s="73"/>
      <c r="C208" s="231"/>
      <c r="D208" s="73"/>
      <c r="E208" s="73"/>
      <c r="F208" s="73"/>
      <c r="G208" s="73"/>
      <c r="H208" s="328"/>
      <c r="I208" s="328"/>
      <c r="J208" s="231"/>
      <c r="K208" s="73"/>
      <c r="L208" s="73"/>
      <c r="M208" s="73"/>
      <c r="N208" s="73"/>
      <c r="O208" s="73"/>
      <c r="P208" s="73"/>
      <c r="Q208" s="73"/>
      <c r="R208" s="73"/>
      <c r="S208" s="73"/>
      <c r="T208" s="73"/>
      <c r="U208" s="73"/>
      <c r="V208" s="73"/>
      <c r="W208" s="73"/>
      <c r="X208" s="73"/>
      <c r="Y208" s="73"/>
      <c r="Z208" s="73"/>
    </row>
    <row r="209" spans="1:26" ht="15.75" customHeight="1" x14ac:dyDescent="0.35">
      <c r="A209" s="41"/>
      <c r="B209" s="73"/>
      <c r="C209" s="231"/>
      <c r="D209" s="73"/>
      <c r="E209" s="73"/>
      <c r="F209" s="73"/>
      <c r="G209" s="73"/>
      <c r="H209" s="328"/>
      <c r="I209" s="328"/>
      <c r="J209" s="231"/>
      <c r="K209" s="73"/>
      <c r="L209" s="73"/>
      <c r="M209" s="73"/>
      <c r="N209" s="73"/>
      <c r="O209" s="73"/>
      <c r="P209" s="73"/>
      <c r="Q209" s="73"/>
      <c r="R209" s="73"/>
      <c r="S209" s="73"/>
      <c r="T209" s="73"/>
      <c r="U209" s="73"/>
      <c r="V209" s="73"/>
      <c r="W209" s="73"/>
      <c r="X209" s="73"/>
      <c r="Y209" s="73"/>
      <c r="Z209" s="73"/>
    </row>
    <row r="210" spans="1:26" ht="15.75" customHeight="1" x14ac:dyDescent="0.35">
      <c r="A210" s="41"/>
      <c r="B210" s="73"/>
      <c r="C210" s="231"/>
      <c r="D210" s="73"/>
      <c r="E210" s="73"/>
      <c r="F210" s="73"/>
      <c r="G210" s="73"/>
      <c r="H210" s="328"/>
      <c r="I210" s="328"/>
      <c r="J210" s="231"/>
      <c r="K210" s="73"/>
      <c r="L210" s="73"/>
      <c r="M210" s="73"/>
      <c r="N210" s="73"/>
      <c r="O210" s="73"/>
      <c r="P210" s="73"/>
      <c r="Q210" s="73"/>
      <c r="R210" s="73"/>
      <c r="S210" s="73"/>
      <c r="T210" s="73"/>
      <c r="U210" s="73"/>
      <c r="V210" s="73"/>
      <c r="W210" s="73"/>
      <c r="X210" s="73"/>
      <c r="Y210" s="73"/>
      <c r="Z210" s="73"/>
    </row>
    <row r="211" spans="1:26" ht="15.75" customHeight="1" x14ac:dyDescent="0.35">
      <c r="A211" s="41"/>
      <c r="B211" s="73"/>
      <c r="C211" s="231"/>
      <c r="D211" s="73"/>
      <c r="E211" s="73"/>
      <c r="F211" s="73"/>
      <c r="G211" s="73"/>
      <c r="H211" s="328"/>
      <c r="I211" s="328"/>
      <c r="J211" s="231"/>
      <c r="K211" s="73"/>
      <c r="L211" s="73"/>
      <c r="M211" s="73"/>
      <c r="N211" s="73"/>
      <c r="O211" s="73"/>
      <c r="P211" s="73"/>
      <c r="Q211" s="73"/>
      <c r="R211" s="73"/>
      <c r="S211" s="73"/>
      <c r="T211" s="73"/>
      <c r="U211" s="73"/>
      <c r="V211" s="73"/>
      <c r="W211" s="73"/>
      <c r="X211" s="73"/>
      <c r="Y211" s="73"/>
      <c r="Z211" s="73"/>
    </row>
    <row r="212" spans="1:26" ht="15.75" customHeight="1" x14ac:dyDescent="0.35">
      <c r="A212" s="41"/>
      <c r="B212" s="73"/>
      <c r="C212" s="231"/>
      <c r="D212" s="73"/>
      <c r="E212" s="73"/>
      <c r="F212" s="73"/>
      <c r="G212" s="73"/>
      <c r="H212" s="328"/>
      <c r="I212" s="328"/>
      <c r="J212" s="231"/>
      <c r="K212" s="73"/>
      <c r="L212" s="73"/>
      <c r="M212" s="73"/>
      <c r="N212" s="73"/>
      <c r="O212" s="73"/>
      <c r="P212" s="73"/>
      <c r="Q212" s="73"/>
      <c r="R212" s="73"/>
      <c r="S212" s="73"/>
      <c r="T212" s="73"/>
      <c r="U212" s="73"/>
      <c r="V212" s="73"/>
      <c r="W212" s="73"/>
      <c r="X212" s="73"/>
      <c r="Y212" s="73"/>
      <c r="Z212" s="73"/>
    </row>
    <row r="213" spans="1:26" ht="15.75" customHeight="1" x14ac:dyDescent="0.35">
      <c r="A213" s="41"/>
      <c r="B213" s="73"/>
      <c r="C213" s="231"/>
      <c r="D213" s="73"/>
      <c r="E213" s="73"/>
      <c r="F213" s="73"/>
      <c r="G213" s="73"/>
      <c r="H213" s="328"/>
      <c r="I213" s="328"/>
      <c r="J213" s="231"/>
      <c r="K213" s="73"/>
      <c r="L213" s="73"/>
      <c r="M213" s="73"/>
      <c r="N213" s="73"/>
      <c r="O213" s="73"/>
      <c r="P213" s="73"/>
      <c r="Q213" s="73"/>
      <c r="R213" s="73"/>
      <c r="S213" s="73"/>
      <c r="T213" s="73"/>
      <c r="U213" s="73"/>
      <c r="V213" s="73"/>
      <c r="W213" s="73"/>
      <c r="X213" s="73"/>
      <c r="Y213" s="73"/>
      <c r="Z213" s="73"/>
    </row>
    <row r="214" spans="1:26" ht="15.75" customHeight="1" x14ac:dyDescent="0.35">
      <c r="A214" s="41"/>
      <c r="B214" s="73"/>
      <c r="C214" s="231"/>
      <c r="D214" s="73"/>
      <c r="E214" s="73"/>
      <c r="F214" s="73"/>
      <c r="G214" s="73"/>
      <c r="H214" s="328"/>
      <c r="I214" s="328"/>
      <c r="J214" s="231"/>
      <c r="K214" s="73"/>
      <c r="L214" s="73"/>
      <c r="M214" s="73"/>
      <c r="N214" s="73"/>
      <c r="O214" s="73"/>
      <c r="P214" s="73"/>
      <c r="Q214" s="73"/>
      <c r="R214" s="73"/>
      <c r="S214" s="73"/>
      <c r="T214" s="73"/>
      <c r="U214" s="73"/>
      <c r="V214" s="73"/>
      <c r="W214" s="73"/>
      <c r="X214" s="73"/>
      <c r="Y214" s="73"/>
      <c r="Z214" s="73"/>
    </row>
    <row r="215" spans="1:26" ht="15.75" customHeight="1" x14ac:dyDescent="0.35">
      <c r="A215" s="41"/>
      <c r="B215" s="73"/>
      <c r="C215" s="231"/>
      <c r="D215" s="73"/>
      <c r="E215" s="73"/>
      <c r="F215" s="73"/>
      <c r="G215" s="73"/>
      <c r="H215" s="328"/>
      <c r="I215" s="328"/>
      <c r="J215" s="231"/>
      <c r="K215" s="73"/>
      <c r="L215" s="73"/>
      <c r="M215" s="73"/>
      <c r="N215" s="73"/>
      <c r="O215" s="73"/>
      <c r="P215" s="73"/>
      <c r="Q215" s="73"/>
      <c r="R215" s="73"/>
      <c r="S215" s="73"/>
      <c r="T215" s="73"/>
      <c r="U215" s="73"/>
      <c r="V215" s="73"/>
      <c r="W215" s="73"/>
      <c r="X215" s="73"/>
      <c r="Y215" s="73"/>
      <c r="Z215" s="73"/>
    </row>
    <row r="216" spans="1:26" ht="15.75" customHeight="1" x14ac:dyDescent="0.35">
      <c r="A216" s="41"/>
      <c r="B216" s="73"/>
      <c r="C216" s="231"/>
      <c r="D216" s="73"/>
      <c r="E216" s="73"/>
      <c r="F216" s="73"/>
      <c r="G216" s="73"/>
      <c r="H216" s="328"/>
      <c r="I216" s="328"/>
      <c r="J216" s="231"/>
      <c r="K216" s="73"/>
      <c r="L216" s="73"/>
      <c r="M216" s="73"/>
      <c r="N216" s="73"/>
      <c r="O216" s="73"/>
      <c r="P216" s="73"/>
      <c r="Q216" s="73"/>
      <c r="R216" s="73"/>
      <c r="S216" s="73"/>
      <c r="T216" s="73"/>
      <c r="U216" s="73"/>
      <c r="V216" s="73"/>
      <c r="W216" s="73"/>
      <c r="X216" s="73"/>
      <c r="Y216" s="73"/>
      <c r="Z216" s="73"/>
    </row>
    <row r="217" spans="1:26" ht="15.75" customHeight="1" x14ac:dyDescent="0.35">
      <c r="A217" s="41"/>
      <c r="B217" s="73"/>
      <c r="C217" s="231"/>
      <c r="D217" s="73"/>
      <c r="E217" s="73"/>
      <c r="F217" s="73"/>
      <c r="G217" s="73"/>
      <c r="H217" s="328"/>
      <c r="I217" s="328"/>
      <c r="J217" s="231"/>
      <c r="K217" s="73"/>
      <c r="L217" s="73"/>
      <c r="M217" s="73"/>
      <c r="N217" s="73"/>
      <c r="O217" s="73"/>
      <c r="P217" s="73"/>
      <c r="Q217" s="73"/>
      <c r="R217" s="73"/>
      <c r="S217" s="73"/>
      <c r="T217" s="73"/>
      <c r="U217" s="73"/>
      <c r="V217" s="73"/>
      <c r="W217" s="73"/>
      <c r="X217" s="73"/>
      <c r="Y217" s="73"/>
      <c r="Z217" s="73"/>
    </row>
    <row r="218" spans="1:26" ht="15.75" customHeight="1" x14ac:dyDescent="0.35">
      <c r="A218" s="41"/>
      <c r="B218" s="73"/>
      <c r="C218" s="231"/>
      <c r="D218" s="73"/>
      <c r="E218" s="73"/>
      <c r="F218" s="73"/>
      <c r="G218" s="73"/>
      <c r="H218" s="328"/>
      <c r="I218" s="328"/>
      <c r="J218" s="231"/>
      <c r="K218" s="73"/>
      <c r="L218" s="73"/>
      <c r="M218" s="73"/>
      <c r="N218" s="73"/>
      <c r="O218" s="73"/>
      <c r="P218" s="73"/>
      <c r="Q218" s="73"/>
      <c r="R218" s="73"/>
      <c r="S218" s="73"/>
      <c r="T218" s="73"/>
      <c r="U218" s="73"/>
      <c r="V218" s="73"/>
      <c r="W218" s="73"/>
      <c r="X218" s="73"/>
      <c r="Y218" s="73"/>
      <c r="Z218" s="73"/>
    </row>
    <row r="219" spans="1:26" ht="15.75" customHeight="1" x14ac:dyDescent="0.35">
      <c r="A219" s="41"/>
      <c r="B219" s="73"/>
      <c r="C219" s="231"/>
      <c r="D219" s="73"/>
      <c r="E219" s="73"/>
      <c r="F219" s="73"/>
      <c r="G219" s="73"/>
      <c r="H219" s="328"/>
      <c r="I219" s="328"/>
      <c r="J219" s="231"/>
      <c r="K219" s="73"/>
      <c r="L219" s="73"/>
      <c r="M219" s="73"/>
      <c r="N219" s="73"/>
      <c r="O219" s="73"/>
      <c r="P219" s="73"/>
      <c r="Q219" s="73"/>
      <c r="R219" s="73"/>
      <c r="S219" s="73"/>
      <c r="T219" s="73"/>
      <c r="U219" s="73"/>
      <c r="V219" s="73"/>
      <c r="W219" s="73"/>
      <c r="X219" s="73"/>
      <c r="Y219" s="73"/>
      <c r="Z219" s="73"/>
    </row>
    <row r="220" spans="1:26" ht="15.75" customHeight="1" x14ac:dyDescent="0.35">
      <c r="A220" s="41"/>
      <c r="B220" s="73"/>
      <c r="C220" s="231"/>
      <c r="D220" s="73"/>
      <c r="E220" s="73"/>
      <c r="F220" s="73"/>
      <c r="G220" s="73"/>
      <c r="H220" s="328"/>
      <c r="I220" s="328"/>
      <c r="J220" s="231"/>
      <c r="K220" s="73"/>
      <c r="L220" s="73"/>
      <c r="M220" s="73"/>
      <c r="N220" s="73"/>
      <c r="O220" s="73"/>
      <c r="P220" s="73"/>
      <c r="Q220" s="73"/>
      <c r="R220" s="73"/>
      <c r="S220" s="73"/>
      <c r="T220" s="73"/>
      <c r="U220" s="73"/>
      <c r="V220" s="73"/>
      <c r="W220" s="73"/>
      <c r="X220" s="73"/>
      <c r="Y220" s="73"/>
      <c r="Z220" s="73"/>
    </row>
    <row r="221" spans="1:26" ht="15.75" customHeight="1" x14ac:dyDescent="0.35">
      <c r="A221" s="41"/>
      <c r="B221" s="73"/>
      <c r="C221" s="231"/>
      <c r="D221" s="73"/>
      <c r="E221" s="73"/>
      <c r="F221" s="73"/>
      <c r="G221" s="73"/>
      <c r="H221" s="328"/>
      <c r="I221" s="328"/>
      <c r="J221" s="231"/>
      <c r="K221" s="73"/>
      <c r="L221" s="73"/>
      <c r="M221" s="73"/>
      <c r="N221" s="73"/>
      <c r="O221" s="73"/>
      <c r="P221" s="73"/>
      <c r="Q221" s="73"/>
      <c r="R221" s="73"/>
      <c r="S221" s="73"/>
      <c r="T221" s="73"/>
      <c r="U221" s="73"/>
      <c r="V221" s="73"/>
      <c r="W221" s="73"/>
      <c r="X221" s="73"/>
      <c r="Y221" s="73"/>
      <c r="Z221" s="73"/>
    </row>
    <row r="222" spans="1:26" ht="15.75" customHeight="1" x14ac:dyDescent="0.35">
      <c r="A222" s="41"/>
      <c r="B222" s="73"/>
      <c r="C222" s="231"/>
      <c r="D222" s="73"/>
      <c r="E222" s="73"/>
      <c r="F222" s="73"/>
      <c r="G222" s="73"/>
      <c r="H222" s="328"/>
      <c r="I222" s="328"/>
      <c r="J222" s="231"/>
      <c r="K222" s="73"/>
      <c r="L222" s="73"/>
      <c r="M222" s="73"/>
      <c r="N222" s="73"/>
      <c r="O222" s="73"/>
      <c r="P222" s="73"/>
      <c r="Q222" s="73"/>
      <c r="R222" s="73"/>
      <c r="S222" s="73"/>
      <c r="T222" s="73"/>
      <c r="U222" s="73"/>
      <c r="V222" s="73"/>
      <c r="W222" s="73"/>
      <c r="X222" s="73"/>
      <c r="Y222" s="73"/>
      <c r="Z222" s="73"/>
    </row>
    <row r="223" spans="1:26" ht="15.75" customHeight="1" x14ac:dyDescent="0.35">
      <c r="A223" s="41"/>
      <c r="B223" s="73"/>
      <c r="C223" s="231"/>
      <c r="D223" s="73"/>
      <c r="E223" s="73"/>
      <c r="F223" s="73"/>
      <c r="G223" s="73"/>
      <c r="H223" s="328"/>
      <c r="I223" s="328"/>
      <c r="J223" s="231"/>
      <c r="K223" s="73"/>
      <c r="L223" s="73"/>
      <c r="M223" s="73"/>
      <c r="N223" s="73"/>
      <c r="O223" s="73"/>
      <c r="P223" s="73"/>
      <c r="Q223" s="73"/>
      <c r="R223" s="73"/>
      <c r="S223" s="73"/>
      <c r="T223" s="73"/>
      <c r="U223" s="73"/>
      <c r="V223" s="73"/>
      <c r="W223" s="73"/>
      <c r="X223" s="73"/>
      <c r="Y223" s="73"/>
      <c r="Z223" s="73"/>
    </row>
    <row r="224" spans="1:26" ht="15.75" customHeight="1" x14ac:dyDescent="0.35">
      <c r="A224" s="41"/>
      <c r="B224" s="73"/>
      <c r="C224" s="231"/>
      <c r="D224" s="73"/>
      <c r="E224" s="73"/>
      <c r="F224" s="73"/>
      <c r="G224" s="73"/>
      <c r="H224" s="328"/>
      <c r="I224" s="328"/>
      <c r="J224" s="231"/>
      <c r="K224" s="73"/>
      <c r="L224" s="73"/>
      <c r="M224" s="73"/>
      <c r="N224" s="73"/>
      <c r="O224" s="73"/>
      <c r="P224" s="73"/>
      <c r="Q224" s="73"/>
      <c r="R224" s="73"/>
      <c r="S224" s="73"/>
      <c r="T224" s="73"/>
      <c r="U224" s="73"/>
      <c r="V224" s="73"/>
      <c r="W224" s="73"/>
      <c r="X224" s="73"/>
      <c r="Y224" s="73"/>
      <c r="Z224" s="73"/>
    </row>
    <row r="225" spans="1:26" ht="15.75" customHeight="1" x14ac:dyDescent="0.35">
      <c r="A225" s="41"/>
      <c r="B225" s="73"/>
      <c r="C225" s="231"/>
      <c r="D225" s="73"/>
      <c r="E225" s="73"/>
      <c r="F225" s="73"/>
      <c r="G225" s="73"/>
      <c r="H225" s="328"/>
      <c r="I225" s="328"/>
      <c r="J225" s="231"/>
      <c r="K225" s="73"/>
      <c r="L225" s="73"/>
      <c r="M225" s="73"/>
      <c r="N225" s="73"/>
      <c r="O225" s="73"/>
      <c r="P225" s="73"/>
      <c r="Q225" s="73"/>
      <c r="R225" s="73"/>
      <c r="S225" s="73"/>
      <c r="T225" s="73"/>
      <c r="U225" s="73"/>
      <c r="V225" s="73"/>
      <c r="W225" s="73"/>
      <c r="X225" s="73"/>
      <c r="Y225" s="73"/>
      <c r="Z225" s="73"/>
    </row>
    <row r="226" spans="1:26" ht="15.75" customHeight="1" x14ac:dyDescent="0.35">
      <c r="A226" s="41"/>
      <c r="B226" s="73"/>
      <c r="C226" s="231"/>
      <c r="D226" s="73"/>
      <c r="E226" s="73"/>
      <c r="F226" s="73"/>
      <c r="G226" s="73"/>
      <c r="H226" s="328"/>
      <c r="I226" s="328"/>
      <c r="J226" s="231"/>
      <c r="K226" s="73"/>
      <c r="L226" s="73"/>
      <c r="M226" s="73"/>
      <c r="N226" s="73"/>
      <c r="O226" s="73"/>
      <c r="P226" s="73"/>
      <c r="Q226" s="73"/>
      <c r="R226" s="73"/>
      <c r="S226" s="73"/>
      <c r="T226" s="73"/>
      <c r="U226" s="73"/>
      <c r="V226" s="73"/>
      <c r="W226" s="73"/>
      <c r="X226" s="73"/>
      <c r="Y226" s="73"/>
      <c r="Z226" s="73"/>
    </row>
    <row r="227" spans="1:26" ht="15.75" customHeight="1" x14ac:dyDescent="0.35">
      <c r="A227" s="41"/>
      <c r="B227" s="73"/>
      <c r="C227" s="231"/>
      <c r="D227" s="73"/>
      <c r="E227" s="73"/>
      <c r="F227" s="73"/>
      <c r="G227" s="73"/>
      <c r="H227" s="328"/>
      <c r="I227" s="328"/>
      <c r="J227" s="231"/>
      <c r="K227" s="73"/>
      <c r="L227" s="73"/>
      <c r="M227" s="73"/>
      <c r="N227" s="73"/>
      <c r="O227" s="73"/>
      <c r="P227" s="73"/>
      <c r="Q227" s="73"/>
      <c r="R227" s="73"/>
      <c r="S227" s="73"/>
      <c r="T227" s="73"/>
      <c r="U227" s="73"/>
      <c r="V227" s="73"/>
      <c r="W227" s="73"/>
      <c r="X227" s="73"/>
      <c r="Y227" s="73"/>
      <c r="Z227" s="73"/>
    </row>
    <row r="228" spans="1:26" ht="15.75" customHeight="1" x14ac:dyDescent="0.35">
      <c r="A228" s="41"/>
      <c r="B228" s="73"/>
      <c r="C228" s="231"/>
      <c r="D228" s="73"/>
      <c r="E228" s="73"/>
      <c r="F228" s="73"/>
      <c r="G228" s="73"/>
      <c r="H228" s="328"/>
      <c r="I228" s="328"/>
      <c r="J228" s="231"/>
      <c r="K228" s="73"/>
      <c r="L228" s="73"/>
      <c r="M228" s="73"/>
      <c r="N228" s="73"/>
      <c r="O228" s="73"/>
      <c r="P228" s="73"/>
      <c r="Q228" s="73"/>
      <c r="R228" s="73"/>
      <c r="S228" s="73"/>
      <c r="T228" s="73"/>
      <c r="U228" s="73"/>
      <c r="V228" s="73"/>
      <c r="W228" s="73"/>
      <c r="X228" s="73"/>
      <c r="Y228" s="73"/>
      <c r="Z228" s="73"/>
    </row>
    <row r="229" spans="1:26" ht="15.75" customHeight="1" x14ac:dyDescent="0.35">
      <c r="A229" s="41"/>
      <c r="B229" s="73"/>
      <c r="C229" s="231"/>
      <c r="D229" s="73"/>
      <c r="E229" s="73"/>
      <c r="F229" s="73"/>
      <c r="G229" s="73"/>
      <c r="H229" s="328"/>
      <c r="I229" s="328"/>
      <c r="J229" s="231"/>
      <c r="K229" s="73"/>
      <c r="L229" s="73"/>
      <c r="M229" s="73"/>
      <c r="N229" s="73"/>
      <c r="O229" s="73"/>
      <c r="P229" s="73"/>
      <c r="Q229" s="73"/>
      <c r="R229" s="73"/>
      <c r="S229" s="73"/>
      <c r="T229" s="73"/>
      <c r="U229" s="73"/>
      <c r="V229" s="73"/>
      <c r="W229" s="73"/>
      <c r="X229" s="73"/>
      <c r="Y229" s="73"/>
      <c r="Z229" s="73"/>
    </row>
    <row r="230" spans="1:26" ht="15.75" customHeight="1" x14ac:dyDescent="0.35">
      <c r="A230" s="41"/>
      <c r="B230" s="73"/>
      <c r="C230" s="231"/>
      <c r="D230" s="73"/>
      <c r="E230" s="73"/>
      <c r="F230" s="73"/>
      <c r="G230" s="73"/>
      <c r="H230" s="328"/>
      <c r="I230" s="328"/>
      <c r="J230" s="231"/>
      <c r="K230" s="73"/>
      <c r="L230" s="73"/>
      <c r="M230" s="73"/>
      <c r="N230" s="73"/>
      <c r="O230" s="73"/>
      <c r="P230" s="73"/>
      <c r="Q230" s="73"/>
      <c r="R230" s="73"/>
      <c r="S230" s="73"/>
      <c r="T230" s="73"/>
      <c r="U230" s="73"/>
      <c r="V230" s="73"/>
      <c r="W230" s="73"/>
      <c r="X230" s="73"/>
      <c r="Y230" s="73"/>
      <c r="Z230" s="73"/>
    </row>
    <row r="231" spans="1:26" ht="15.75" customHeight="1" x14ac:dyDescent="0.35">
      <c r="A231" s="41"/>
      <c r="B231" s="73"/>
      <c r="C231" s="231"/>
      <c r="D231" s="73"/>
      <c r="E231" s="73"/>
      <c r="F231" s="73"/>
      <c r="G231" s="73"/>
      <c r="H231" s="328"/>
      <c r="I231" s="328"/>
      <c r="J231" s="231"/>
      <c r="K231" s="73"/>
      <c r="L231" s="73"/>
      <c r="M231" s="73"/>
      <c r="N231" s="73"/>
      <c r="O231" s="73"/>
      <c r="P231" s="73"/>
      <c r="Q231" s="73"/>
      <c r="R231" s="73"/>
      <c r="S231" s="73"/>
      <c r="T231" s="73"/>
      <c r="U231" s="73"/>
      <c r="V231" s="73"/>
      <c r="W231" s="73"/>
      <c r="X231" s="73"/>
      <c r="Y231" s="73"/>
      <c r="Z231" s="73"/>
    </row>
    <row r="232" spans="1:26" ht="15.75" customHeight="1" x14ac:dyDescent="0.35">
      <c r="A232" s="41"/>
      <c r="B232" s="73"/>
      <c r="C232" s="231"/>
      <c r="D232" s="73"/>
      <c r="E232" s="73"/>
      <c r="F232" s="73"/>
      <c r="G232" s="73"/>
      <c r="H232" s="328"/>
      <c r="I232" s="328"/>
      <c r="J232" s="231"/>
      <c r="K232" s="73"/>
      <c r="L232" s="73"/>
      <c r="M232" s="73"/>
      <c r="N232" s="73"/>
      <c r="O232" s="73"/>
      <c r="P232" s="73"/>
      <c r="Q232" s="73"/>
      <c r="R232" s="73"/>
      <c r="S232" s="73"/>
      <c r="T232" s="73"/>
      <c r="U232" s="73"/>
      <c r="V232" s="73"/>
      <c r="W232" s="73"/>
      <c r="X232" s="73"/>
      <c r="Y232" s="73"/>
      <c r="Z232" s="73"/>
    </row>
    <row r="233" spans="1:26" ht="15.75" customHeight="1" x14ac:dyDescent="0.35">
      <c r="A233" s="41"/>
      <c r="B233" s="73"/>
      <c r="C233" s="231"/>
      <c r="D233" s="73"/>
      <c r="E233" s="73"/>
      <c r="F233" s="73"/>
      <c r="G233" s="73"/>
      <c r="H233" s="328"/>
      <c r="I233" s="328"/>
      <c r="J233" s="231"/>
      <c r="K233" s="73"/>
      <c r="L233" s="73"/>
      <c r="M233" s="73"/>
      <c r="N233" s="73"/>
      <c r="O233" s="73"/>
      <c r="P233" s="73"/>
      <c r="Q233" s="73"/>
      <c r="R233" s="73"/>
      <c r="S233" s="73"/>
      <c r="T233" s="73"/>
      <c r="U233" s="73"/>
      <c r="V233" s="73"/>
      <c r="W233" s="73"/>
      <c r="X233" s="73"/>
      <c r="Y233" s="73"/>
      <c r="Z233" s="73"/>
    </row>
    <row r="234" spans="1:26" ht="15.75" customHeight="1" x14ac:dyDescent="0.35">
      <c r="A234" s="41"/>
      <c r="B234" s="73"/>
      <c r="C234" s="231"/>
      <c r="D234" s="73"/>
      <c r="E234" s="73"/>
      <c r="F234" s="73"/>
      <c r="G234" s="73"/>
      <c r="H234" s="328"/>
      <c r="I234" s="328"/>
      <c r="J234" s="231"/>
      <c r="K234" s="73"/>
      <c r="L234" s="73"/>
      <c r="M234" s="73"/>
      <c r="N234" s="73"/>
      <c r="O234" s="73"/>
      <c r="P234" s="73"/>
      <c r="Q234" s="73"/>
      <c r="R234" s="73"/>
      <c r="S234" s="73"/>
      <c r="T234" s="73"/>
      <c r="U234" s="73"/>
      <c r="V234" s="73"/>
      <c r="W234" s="73"/>
      <c r="X234" s="73"/>
      <c r="Y234" s="73"/>
      <c r="Z234" s="73"/>
    </row>
    <row r="235" spans="1:26" ht="15.75" customHeight="1" x14ac:dyDescent="0.35">
      <c r="A235" s="41"/>
      <c r="B235" s="73"/>
      <c r="C235" s="231"/>
      <c r="D235" s="73"/>
      <c r="E235" s="73"/>
      <c r="F235" s="73"/>
      <c r="G235" s="73"/>
      <c r="H235" s="328"/>
      <c r="I235" s="328"/>
      <c r="J235" s="231"/>
      <c r="K235" s="73"/>
      <c r="L235" s="73"/>
      <c r="M235" s="73"/>
      <c r="N235" s="73"/>
      <c r="O235" s="73"/>
      <c r="P235" s="73"/>
      <c r="Q235" s="73"/>
      <c r="R235" s="73"/>
      <c r="S235" s="73"/>
      <c r="T235" s="73"/>
      <c r="U235" s="73"/>
      <c r="V235" s="73"/>
      <c r="W235" s="73"/>
      <c r="X235" s="73"/>
      <c r="Y235" s="73"/>
      <c r="Z235" s="73"/>
    </row>
  </sheetData>
  <mergeCells count="3">
    <mergeCell ref="B1:M1"/>
    <mergeCell ref="B2:M2"/>
    <mergeCell ref="B3:M3"/>
  </mergeCells>
  <dataValidations count="2">
    <dataValidation type="list" allowBlank="1" showErrorMessage="1" sqref="E7:E20" xr:uid="{00000000-0002-0000-1300-000000000000}">
      <formula1>"Barang,Jasa Konsultansi,Jasa Lain,Pekerjaan Konstruksi"</formula1>
    </dataValidation>
    <dataValidation type="list" allowBlank="1" showErrorMessage="1" sqref="F7:F20" xr:uid="{00000000-0002-0000-1300-000001000000}">
      <formula1>"Pengadaan/Transaksi Langsung,Tender/Seleksi Umum,Tender/Seleksi Terbatas,Penunjukan Langsung,Penetapan Langsung"</formula1>
    </dataValidation>
  </dataValidations>
  <pageMargins left="0.70866141732283472" right="0.70866141732283472" top="0.74803149606299213" bottom="0.74803149606299213" header="0" footer="0"/>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Q231"/>
  <sheetViews>
    <sheetView workbookViewId="0">
      <selection activeCell="B12" sqref="B12"/>
    </sheetView>
  </sheetViews>
  <sheetFormatPr defaultColWidth="14.453125" defaultRowHeight="15" customHeight="1" x14ac:dyDescent="0.35"/>
  <cols>
    <col min="1" max="1" width="8.81640625" customWidth="1"/>
    <col min="2" max="2" width="20.7265625" customWidth="1"/>
    <col min="3" max="3" width="60.26953125" customWidth="1"/>
    <col min="4" max="4" width="22.54296875" customWidth="1"/>
    <col min="5" max="5" width="18" customWidth="1"/>
    <col min="6" max="6" width="20.54296875" customWidth="1"/>
    <col min="7" max="7" width="16" customWidth="1"/>
    <col min="8" max="9" width="17" customWidth="1"/>
    <col min="10" max="10" width="15.7265625" customWidth="1"/>
    <col min="11" max="13" width="17" customWidth="1"/>
    <col min="14" max="14" width="26.54296875" customWidth="1"/>
  </cols>
  <sheetData>
    <row r="1" spans="1:17" ht="14.5" x14ac:dyDescent="0.35">
      <c r="A1" s="1"/>
      <c r="B1" s="740" t="s">
        <v>1</v>
      </c>
      <c r="C1" s="741"/>
      <c r="D1" s="741"/>
      <c r="E1" s="741"/>
      <c r="F1" s="741"/>
      <c r="G1" s="741"/>
      <c r="H1" s="741"/>
      <c r="I1" s="741"/>
      <c r="J1" s="741"/>
      <c r="K1" s="741"/>
      <c r="L1" s="741"/>
      <c r="M1" s="741"/>
    </row>
    <row r="2" spans="1:17" ht="14.5" x14ac:dyDescent="0.35">
      <c r="A2" s="1"/>
      <c r="B2" s="742" t="s">
        <v>2</v>
      </c>
      <c r="C2" s="741"/>
      <c r="D2" s="741"/>
      <c r="E2" s="741"/>
      <c r="F2" s="741"/>
      <c r="G2" s="741"/>
      <c r="H2" s="741"/>
      <c r="I2" s="741"/>
      <c r="J2" s="741"/>
      <c r="K2" s="741"/>
      <c r="L2" s="741"/>
      <c r="M2" s="741"/>
    </row>
    <row r="3" spans="1:17" ht="14.5" x14ac:dyDescent="0.35">
      <c r="A3" s="1"/>
      <c r="B3" s="743" t="str">
        <f>'PMO Kayu Agung'!B3:M3</f>
        <v>TAHUN 2023</v>
      </c>
      <c r="C3" s="741"/>
      <c r="D3" s="741"/>
      <c r="E3" s="741"/>
      <c r="F3" s="741"/>
      <c r="G3" s="741"/>
      <c r="H3" s="741"/>
      <c r="I3" s="741"/>
      <c r="J3" s="741"/>
      <c r="K3" s="741"/>
      <c r="L3" s="741"/>
      <c r="M3" s="741"/>
    </row>
    <row r="4" spans="1:17" ht="14.5" x14ac:dyDescent="0.35">
      <c r="A4" s="1"/>
      <c r="B4" s="4"/>
      <c r="C4" s="4"/>
      <c r="D4" s="4"/>
      <c r="E4" s="4"/>
      <c r="F4" s="4"/>
      <c r="G4" s="4"/>
      <c r="H4" s="4"/>
      <c r="I4" s="4"/>
      <c r="J4" s="4"/>
      <c r="K4" s="4"/>
      <c r="L4" s="4"/>
      <c r="M4" s="4"/>
    </row>
    <row r="5" spans="1:17" ht="14.5" x14ac:dyDescent="0.35">
      <c r="A5" s="5" t="s">
        <v>4</v>
      </c>
      <c r="B5" s="6"/>
      <c r="C5" s="5" t="s">
        <v>4</v>
      </c>
      <c r="D5" s="5" t="s">
        <v>4</v>
      </c>
      <c r="E5" s="5" t="s">
        <v>4</v>
      </c>
      <c r="F5" s="5" t="s">
        <v>4</v>
      </c>
      <c r="G5" s="5" t="s">
        <v>4</v>
      </c>
      <c r="H5" s="5" t="s">
        <v>4</v>
      </c>
      <c r="I5" s="5" t="s">
        <v>4</v>
      </c>
      <c r="J5" s="7" t="s">
        <v>5</v>
      </c>
      <c r="K5" s="5" t="s">
        <v>4</v>
      </c>
      <c r="L5" s="5" t="s">
        <v>4</v>
      </c>
      <c r="M5" s="5" t="s">
        <v>4</v>
      </c>
      <c r="N5" s="8" t="s">
        <v>4</v>
      </c>
      <c r="O5" s="67" t="s">
        <v>5</v>
      </c>
      <c r="P5" s="45" t="s">
        <v>4</v>
      </c>
      <c r="Q5" s="67" t="s">
        <v>5</v>
      </c>
    </row>
    <row r="6" spans="1:17" ht="39.75" customHeight="1" x14ac:dyDescent="0.35">
      <c r="A6" s="103" t="s">
        <v>6</v>
      </c>
      <c r="B6" s="103" t="s">
        <v>91</v>
      </c>
      <c r="C6" s="103" t="s">
        <v>8</v>
      </c>
      <c r="D6" s="9" t="s">
        <v>9</v>
      </c>
      <c r="E6" s="103" t="s">
        <v>10</v>
      </c>
      <c r="F6" s="103" t="s">
        <v>11</v>
      </c>
      <c r="G6" s="104" t="s">
        <v>12</v>
      </c>
      <c r="H6" s="10" t="s">
        <v>13</v>
      </c>
      <c r="I6" s="10" t="s">
        <v>14</v>
      </c>
      <c r="J6" s="25" t="s">
        <v>15</v>
      </c>
      <c r="K6" s="25" t="s">
        <v>16</v>
      </c>
      <c r="L6" s="11" t="s">
        <v>17</v>
      </c>
      <c r="M6" s="103" t="s">
        <v>18</v>
      </c>
      <c r="N6" s="25" t="s">
        <v>19</v>
      </c>
      <c r="O6" s="103" t="s">
        <v>92</v>
      </c>
      <c r="P6" s="11" t="s">
        <v>93</v>
      </c>
      <c r="Q6" s="9" t="s">
        <v>94</v>
      </c>
    </row>
    <row r="7" spans="1:17" ht="14.5" x14ac:dyDescent="0.35">
      <c r="A7" s="12">
        <v>1</v>
      </c>
      <c r="B7" s="241"/>
      <c r="C7" s="241"/>
      <c r="D7" s="241"/>
      <c r="E7" s="40" t="s">
        <v>23</v>
      </c>
      <c r="F7" s="40" t="s">
        <v>101</v>
      </c>
      <c r="G7" s="322"/>
      <c r="H7" s="240"/>
      <c r="I7" s="240"/>
      <c r="J7" s="56">
        <f t="shared" ref="J7:J8" si="0">I7-H7</f>
        <v>0</v>
      </c>
      <c r="K7" s="240"/>
      <c r="L7" s="240"/>
      <c r="M7" s="241"/>
      <c r="N7" s="18"/>
      <c r="O7" s="13"/>
      <c r="P7" s="13"/>
      <c r="Q7" s="13"/>
    </row>
    <row r="8" spans="1:17" ht="14.5" x14ac:dyDescent="0.35">
      <c r="A8" s="12">
        <v>2</v>
      </c>
      <c r="B8" s="241"/>
      <c r="C8" s="241"/>
      <c r="D8" s="241"/>
      <c r="E8" s="40" t="s">
        <v>23</v>
      </c>
      <c r="F8" s="40" t="s">
        <v>101</v>
      </c>
      <c r="G8" s="322"/>
      <c r="H8" s="240"/>
      <c r="I8" s="240"/>
      <c r="J8" s="56">
        <f t="shared" si="0"/>
        <v>0</v>
      </c>
      <c r="K8" s="240"/>
      <c r="L8" s="240"/>
      <c r="M8" s="241"/>
      <c r="N8" s="18"/>
      <c r="O8" s="13"/>
      <c r="P8" s="13"/>
      <c r="Q8" s="13"/>
    </row>
    <row r="9" spans="1:17" ht="14.5" x14ac:dyDescent="0.35">
      <c r="A9" s="12">
        <v>3</v>
      </c>
      <c r="B9" s="13"/>
      <c r="C9" s="288" t="s">
        <v>831</v>
      </c>
      <c r="D9" s="13"/>
      <c r="E9" s="40" t="s">
        <v>23</v>
      </c>
      <c r="F9" s="40" t="s">
        <v>101</v>
      </c>
      <c r="G9" s="14"/>
      <c r="H9" s="15"/>
      <c r="I9" s="15"/>
      <c r="J9" s="16"/>
      <c r="K9" s="17"/>
      <c r="L9" s="17"/>
      <c r="M9" s="13"/>
      <c r="N9" s="18"/>
      <c r="O9" s="13"/>
      <c r="P9" s="13"/>
      <c r="Q9" s="13"/>
    </row>
    <row r="10" spans="1:17" ht="14.5" x14ac:dyDescent="0.35">
      <c r="A10" s="12">
        <v>4</v>
      </c>
      <c r="B10" s="13"/>
      <c r="C10" s="13"/>
      <c r="D10" s="13"/>
      <c r="E10" s="40" t="s">
        <v>23</v>
      </c>
      <c r="F10" s="40" t="s">
        <v>101</v>
      </c>
      <c r="G10" s="14"/>
      <c r="H10" s="15"/>
      <c r="I10" s="15"/>
      <c r="J10" s="16"/>
      <c r="K10" s="17"/>
      <c r="L10" s="17"/>
      <c r="M10" s="13"/>
      <c r="N10" s="18"/>
      <c r="O10" s="13"/>
      <c r="P10" s="13"/>
      <c r="Q10" s="13"/>
    </row>
    <row r="11" spans="1:17" ht="14.5" x14ac:dyDescent="0.35">
      <c r="A11" s="12">
        <v>5</v>
      </c>
      <c r="B11" s="13"/>
      <c r="C11" s="13"/>
      <c r="D11" s="13"/>
      <c r="E11" s="40" t="s">
        <v>23</v>
      </c>
      <c r="F11" s="40" t="s">
        <v>101</v>
      </c>
      <c r="G11" s="14"/>
      <c r="H11" s="15"/>
      <c r="I11" s="15"/>
      <c r="J11" s="16"/>
      <c r="K11" s="17"/>
      <c r="L11" s="17"/>
      <c r="M11" s="13"/>
      <c r="N11" s="18"/>
      <c r="O11" s="13"/>
      <c r="P11" s="13"/>
      <c r="Q11" s="13"/>
    </row>
    <row r="12" spans="1:17" ht="14.5" x14ac:dyDescent="0.35">
      <c r="A12" s="12">
        <v>6</v>
      </c>
      <c r="B12" s="13"/>
      <c r="C12" s="13"/>
      <c r="D12" s="13"/>
      <c r="E12" s="40" t="s">
        <v>23</v>
      </c>
      <c r="F12" s="40" t="s">
        <v>101</v>
      </c>
      <c r="G12" s="14"/>
      <c r="H12" s="15"/>
      <c r="I12" s="15"/>
      <c r="J12" s="16"/>
      <c r="K12" s="17"/>
      <c r="L12" s="17"/>
      <c r="M12" s="13"/>
      <c r="N12" s="18"/>
      <c r="O12" s="13"/>
      <c r="P12" s="13"/>
      <c r="Q12" s="13"/>
    </row>
    <row r="13" spans="1:17" ht="14.5" x14ac:dyDescent="0.35">
      <c r="A13" s="12">
        <v>7</v>
      </c>
      <c r="B13" s="13"/>
      <c r="C13" s="13"/>
      <c r="D13" s="13"/>
      <c r="E13" s="40" t="s">
        <v>23</v>
      </c>
      <c r="F13" s="40" t="s">
        <v>101</v>
      </c>
      <c r="G13" s="14"/>
      <c r="H13" s="15"/>
      <c r="I13" s="15"/>
      <c r="J13" s="16"/>
      <c r="K13" s="17"/>
      <c r="L13" s="17"/>
      <c r="M13" s="13"/>
      <c r="N13" s="18"/>
      <c r="O13" s="13"/>
      <c r="P13" s="13"/>
      <c r="Q13" s="13"/>
    </row>
    <row r="14" spans="1:17" ht="14.5" x14ac:dyDescent="0.35">
      <c r="A14" s="12">
        <v>8</v>
      </c>
      <c r="B14" s="13"/>
      <c r="C14" s="13"/>
      <c r="D14" s="13"/>
      <c r="E14" s="40" t="s">
        <v>23</v>
      </c>
      <c r="F14" s="40" t="s">
        <v>101</v>
      </c>
      <c r="G14" s="14"/>
      <c r="H14" s="15"/>
      <c r="I14" s="15"/>
      <c r="J14" s="16"/>
      <c r="K14" s="17"/>
      <c r="L14" s="17"/>
      <c r="M14" s="13"/>
      <c r="N14" s="18"/>
      <c r="O14" s="13"/>
      <c r="P14" s="13"/>
      <c r="Q14" s="13"/>
    </row>
    <row r="15" spans="1:17" ht="14.5" x14ac:dyDescent="0.35">
      <c r="A15" s="12">
        <v>9</v>
      </c>
      <c r="B15" s="13"/>
      <c r="C15" s="13"/>
      <c r="D15" s="13"/>
      <c r="E15" s="40" t="s">
        <v>23</v>
      </c>
      <c r="F15" s="40" t="s">
        <v>101</v>
      </c>
      <c r="G15" s="14"/>
      <c r="H15" s="15"/>
      <c r="I15" s="15"/>
      <c r="J15" s="16"/>
      <c r="K15" s="17"/>
      <c r="L15" s="17"/>
      <c r="M15" s="13"/>
      <c r="N15" s="18"/>
      <c r="O15" s="13"/>
      <c r="P15" s="13"/>
      <c r="Q15" s="13"/>
    </row>
    <row r="16" spans="1:17" ht="14.5" x14ac:dyDescent="0.35">
      <c r="A16" s="12">
        <v>10</v>
      </c>
      <c r="B16" s="13"/>
      <c r="C16" s="13"/>
      <c r="D16" s="13"/>
      <c r="E16" s="40" t="s">
        <v>23</v>
      </c>
      <c r="F16" s="40" t="s">
        <v>101</v>
      </c>
      <c r="G16" s="14"/>
      <c r="H16" s="15"/>
      <c r="I16" s="15"/>
      <c r="J16" s="16"/>
      <c r="K16" s="17"/>
      <c r="L16" s="17"/>
      <c r="M16" s="13"/>
      <c r="N16" s="18"/>
      <c r="O16" s="13"/>
      <c r="P16" s="13"/>
      <c r="Q16" s="13"/>
    </row>
    <row r="17" spans="1:10" ht="14.5" x14ac:dyDescent="0.35">
      <c r="A17" s="1"/>
      <c r="G17" s="269">
        <f>SUM(G7:G16)</f>
        <v>0</v>
      </c>
      <c r="H17" s="19"/>
      <c r="I17" s="19"/>
      <c r="J17" s="20"/>
    </row>
    <row r="18" spans="1:10" ht="21" x14ac:dyDescent="0.5">
      <c r="A18" s="1"/>
      <c r="B18" s="21" t="s">
        <v>30</v>
      </c>
      <c r="H18" s="19"/>
      <c r="I18" s="19"/>
      <c r="J18" s="20"/>
    </row>
    <row r="19" spans="1:10" ht="15.5" x14ac:dyDescent="0.35">
      <c r="A19" s="1"/>
      <c r="B19" s="22" t="s">
        <v>31</v>
      </c>
      <c r="H19" s="19"/>
      <c r="I19" s="19"/>
      <c r="J19" s="20"/>
    </row>
    <row r="20" spans="1:10" ht="15.5" x14ac:dyDescent="0.35">
      <c r="A20" s="1"/>
      <c r="B20" s="23" t="s">
        <v>32</v>
      </c>
      <c r="H20" s="19"/>
      <c r="I20" s="19"/>
      <c r="J20" s="20"/>
    </row>
    <row r="21" spans="1:10" ht="15.75" customHeight="1" x14ac:dyDescent="0.35">
      <c r="A21" s="1"/>
      <c r="B21" s="23" t="s">
        <v>33</v>
      </c>
      <c r="H21" s="19"/>
      <c r="I21" s="19"/>
      <c r="J21" s="20"/>
    </row>
    <row r="22" spans="1:10" ht="15.75" customHeight="1" x14ac:dyDescent="0.35">
      <c r="A22" s="1"/>
      <c r="B22" s="23" t="s">
        <v>34</v>
      </c>
      <c r="H22" s="19"/>
      <c r="I22" s="19"/>
      <c r="J22" s="20"/>
    </row>
    <row r="23" spans="1:10" ht="15.75" customHeight="1" x14ac:dyDescent="0.35">
      <c r="A23" s="1"/>
      <c r="B23" s="23" t="s">
        <v>35</v>
      </c>
      <c r="H23" s="19"/>
      <c r="I23" s="19"/>
      <c r="J23" s="20"/>
    </row>
    <row r="24" spans="1:10" ht="15.75" customHeight="1" x14ac:dyDescent="0.35">
      <c r="A24" s="1"/>
      <c r="B24" s="23" t="s">
        <v>36</v>
      </c>
      <c r="H24" s="19"/>
      <c r="I24" s="19"/>
      <c r="J24" s="20"/>
    </row>
    <row r="25" spans="1:10" ht="15.75" customHeight="1" x14ac:dyDescent="0.35">
      <c r="A25" s="1"/>
      <c r="B25" s="23" t="s">
        <v>37</v>
      </c>
      <c r="H25" s="19"/>
      <c r="I25" s="19"/>
      <c r="J25" s="20"/>
    </row>
    <row r="26" spans="1:10" ht="15.75" customHeight="1" x14ac:dyDescent="0.35">
      <c r="A26" s="1"/>
      <c r="B26" s="23" t="s">
        <v>38</v>
      </c>
      <c r="H26" s="19"/>
      <c r="I26" s="19"/>
      <c r="J26" s="20"/>
    </row>
    <row r="27" spans="1:10" ht="15.75" customHeight="1" x14ac:dyDescent="0.35">
      <c r="A27" s="1"/>
      <c r="B27" s="23" t="s">
        <v>39</v>
      </c>
      <c r="H27" s="19"/>
      <c r="I27" s="19"/>
      <c r="J27" s="20"/>
    </row>
    <row r="28" spans="1:10" ht="15.75" customHeight="1" x14ac:dyDescent="0.35">
      <c r="A28" s="1"/>
      <c r="B28" s="23" t="s">
        <v>40</v>
      </c>
      <c r="H28" s="19"/>
      <c r="I28" s="19"/>
      <c r="J28" s="20"/>
    </row>
    <row r="29" spans="1:10" ht="15.75" customHeight="1" x14ac:dyDescent="0.35">
      <c r="A29" s="1"/>
      <c r="H29" s="19"/>
      <c r="I29" s="19"/>
      <c r="J29" s="20"/>
    </row>
    <row r="30" spans="1:10" ht="15.75" customHeight="1" x14ac:dyDescent="0.5">
      <c r="A30" s="1"/>
      <c r="B30" s="21" t="s">
        <v>41</v>
      </c>
      <c r="H30" s="19"/>
      <c r="I30" s="19"/>
      <c r="J30" s="20"/>
    </row>
    <row r="31" spans="1:10" ht="15.75" customHeight="1" x14ac:dyDescent="0.5">
      <c r="A31" s="1"/>
      <c r="B31" s="98" t="s">
        <v>42</v>
      </c>
      <c r="H31" s="19"/>
      <c r="I31" s="19"/>
      <c r="J31" s="20"/>
    </row>
    <row r="32" spans="1:10" ht="15.75" customHeight="1" x14ac:dyDescent="0.35">
      <c r="A32" s="1"/>
      <c r="H32" s="19"/>
      <c r="I32" s="19"/>
      <c r="J32" s="20"/>
    </row>
    <row r="33" spans="1:10" ht="15.75" customHeight="1" x14ac:dyDescent="0.35">
      <c r="A33" s="1"/>
      <c r="H33" s="19"/>
      <c r="I33" s="19"/>
      <c r="J33" s="20"/>
    </row>
    <row r="34" spans="1:10" ht="15.75" customHeight="1" x14ac:dyDescent="0.35">
      <c r="A34" s="1"/>
      <c r="H34" s="19"/>
      <c r="I34" s="19"/>
      <c r="J34" s="20"/>
    </row>
    <row r="35" spans="1:10" ht="15.75" customHeight="1" x14ac:dyDescent="0.35">
      <c r="A35" s="1"/>
      <c r="H35" s="19"/>
      <c r="I35" s="19"/>
      <c r="J35" s="20"/>
    </row>
    <row r="36" spans="1:10" ht="15.75" customHeight="1" x14ac:dyDescent="0.35">
      <c r="A36" s="1"/>
      <c r="H36" s="19"/>
      <c r="I36" s="19"/>
      <c r="J36" s="20"/>
    </row>
    <row r="37" spans="1:10" ht="15.75" customHeight="1" x14ac:dyDescent="0.35">
      <c r="A37" s="1"/>
      <c r="H37" s="19"/>
      <c r="I37" s="19"/>
      <c r="J37" s="20"/>
    </row>
    <row r="38" spans="1:10" ht="15.75" customHeight="1" x14ac:dyDescent="0.35">
      <c r="A38" s="1"/>
      <c r="C38" s="208"/>
      <c r="D38" s="208"/>
      <c r="H38" s="19"/>
      <c r="I38" s="19"/>
      <c r="J38" s="20"/>
    </row>
    <row r="39" spans="1:10" ht="15.75" customHeight="1" x14ac:dyDescent="0.35">
      <c r="A39" s="1"/>
      <c r="H39" s="19"/>
      <c r="I39" s="19"/>
      <c r="J39" s="20"/>
    </row>
    <row r="40" spans="1:10" ht="15.75" customHeight="1" x14ac:dyDescent="0.35">
      <c r="A40" s="1"/>
      <c r="H40" s="19"/>
      <c r="I40" s="19"/>
      <c r="J40" s="20"/>
    </row>
    <row r="41" spans="1:10" ht="15.75" customHeight="1" x14ac:dyDescent="0.35">
      <c r="A41" s="1"/>
      <c r="H41" s="19"/>
      <c r="I41" s="19"/>
      <c r="J41" s="20"/>
    </row>
    <row r="42" spans="1:10" ht="15.75" customHeight="1" x14ac:dyDescent="0.35">
      <c r="A42" s="1"/>
      <c r="H42" s="19"/>
      <c r="I42" s="19"/>
      <c r="J42" s="20"/>
    </row>
    <row r="43" spans="1:10" ht="15.75" customHeight="1" x14ac:dyDescent="0.35">
      <c r="A43" s="1"/>
      <c r="H43" s="19"/>
      <c r="I43" s="19"/>
      <c r="J43" s="20"/>
    </row>
    <row r="44" spans="1:10" ht="15.75" customHeight="1" x14ac:dyDescent="0.35">
      <c r="A44" s="1"/>
      <c r="H44" s="19"/>
      <c r="I44" s="19"/>
      <c r="J44" s="20"/>
    </row>
    <row r="45" spans="1:10" ht="15.75" customHeight="1" x14ac:dyDescent="0.35">
      <c r="A45" s="1"/>
      <c r="H45" s="19"/>
      <c r="I45" s="19"/>
      <c r="J45" s="20"/>
    </row>
    <row r="46" spans="1:10" ht="15.75" customHeight="1" x14ac:dyDescent="0.35">
      <c r="A46" s="1"/>
      <c r="H46" s="19"/>
      <c r="I46" s="19"/>
      <c r="J46" s="20"/>
    </row>
    <row r="47" spans="1:10" ht="15.75" customHeight="1" x14ac:dyDescent="0.35">
      <c r="A47" s="1"/>
      <c r="H47" s="19"/>
      <c r="I47" s="19"/>
      <c r="J47" s="20"/>
    </row>
    <row r="48" spans="1:10" ht="15.75" customHeight="1" x14ac:dyDescent="0.35">
      <c r="A48" s="1"/>
      <c r="H48" s="19"/>
      <c r="I48" s="19"/>
      <c r="J48" s="20"/>
    </row>
    <row r="49" spans="1:10" ht="15.75" customHeight="1" x14ac:dyDescent="0.35">
      <c r="A49" s="1"/>
      <c r="H49" s="19"/>
      <c r="I49" s="19"/>
      <c r="J49" s="20"/>
    </row>
    <row r="50" spans="1:10" ht="15.75" customHeight="1" x14ac:dyDescent="0.35">
      <c r="A50" s="1"/>
      <c r="H50" s="19"/>
      <c r="I50" s="19"/>
      <c r="J50" s="20"/>
    </row>
    <row r="51" spans="1:10" ht="15.75" customHeight="1" x14ac:dyDescent="0.35">
      <c r="A51" s="1"/>
      <c r="H51" s="19"/>
      <c r="I51" s="19"/>
      <c r="J51" s="20"/>
    </row>
    <row r="52" spans="1:10" ht="15.75" customHeight="1" x14ac:dyDescent="0.35">
      <c r="A52" s="1"/>
      <c r="H52" s="19"/>
      <c r="I52" s="19"/>
      <c r="J52" s="20"/>
    </row>
    <row r="53" spans="1:10" ht="15.75" customHeight="1" x14ac:dyDescent="0.35">
      <c r="A53" s="1"/>
      <c r="H53" s="19"/>
      <c r="I53" s="19"/>
      <c r="J53" s="20"/>
    </row>
    <row r="54" spans="1:10" ht="15.75" customHeight="1" x14ac:dyDescent="0.35">
      <c r="A54" s="1"/>
      <c r="H54" s="19"/>
      <c r="I54" s="19"/>
      <c r="J54" s="20"/>
    </row>
    <row r="55" spans="1:10" ht="15.75" customHeight="1" x14ac:dyDescent="0.35">
      <c r="A55" s="1"/>
      <c r="H55" s="19"/>
      <c r="I55" s="19"/>
      <c r="J55" s="20"/>
    </row>
    <row r="56" spans="1:10" ht="15.75" customHeight="1" x14ac:dyDescent="0.35">
      <c r="A56" s="1"/>
      <c r="H56" s="19"/>
      <c r="I56" s="19"/>
      <c r="J56" s="20"/>
    </row>
    <row r="57" spans="1:10" ht="15.75" customHeight="1" x14ac:dyDescent="0.35">
      <c r="A57" s="1"/>
      <c r="H57" s="19"/>
      <c r="I57" s="19"/>
      <c r="J57" s="20"/>
    </row>
    <row r="58" spans="1:10" ht="15.75" customHeight="1" x14ac:dyDescent="0.35">
      <c r="A58" s="1"/>
      <c r="H58" s="19"/>
      <c r="I58" s="19"/>
      <c r="J58" s="20"/>
    </row>
    <row r="59" spans="1:10" ht="15.75" customHeight="1" x14ac:dyDescent="0.35">
      <c r="A59" s="1"/>
      <c r="H59" s="19"/>
      <c r="I59" s="19"/>
      <c r="J59" s="20"/>
    </row>
    <row r="60" spans="1:10" ht="15.75" customHeight="1" x14ac:dyDescent="0.35">
      <c r="A60" s="1"/>
      <c r="H60" s="19"/>
      <c r="I60" s="19"/>
      <c r="J60" s="20"/>
    </row>
    <row r="61" spans="1:10" ht="15.75" customHeight="1" x14ac:dyDescent="0.35">
      <c r="A61" s="1"/>
      <c r="H61" s="19"/>
      <c r="I61" s="19"/>
      <c r="J61" s="20"/>
    </row>
    <row r="62" spans="1:10" ht="15.75" customHeight="1" x14ac:dyDescent="0.35">
      <c r="A62" s="1"/>
      <c r="H62" s="19"/>
      <c r="I62" s="19"/>
      <c r="J62" s="20"/>
    </row>
    <row r="63" spans="1:10" ht="15.75" customHeight="1" x14ac:dyDescent="0.35">
      <c r="A63" s="1"/>
      <c r="H63" s="19"/>
      <c r="I63" s="19"/>
      <c r="J63" s="20"/>
    </row>
    <row r="64" spans="1:10" ht="15.75" customHeight="1" x14ac:dyDescent="0.35">
      <c r="A64" s="1"/>
      <c r="H64" s="19"/>
      <c r="I64" s="19"/>
      <c r="J64" s="20"/>
    </row>
    <row r="65" spans="1:10" ht="15.75" customHeight="1" x14ac:dyDescent="0.35">
      <c r="A65" s="1"/>
      <c r="H65" s="19"/>
      <c r="I65" s="19"/>
      <c r="J65" s="20"/>
    </row>
    <row r="66" spans="1:10" ht="15.75" customHeight="1" x14ac:dyDescent="0.35">
      <c r="A66" s="1"/>
      <c r="H66" s="19"/>
      <c r="I66" s="19"/>
      <c r="J66" s="20"/>
    </row>
    <row r="67" spans="1:10" ht="15.75" customHeight="1" x14ac:dyDescent="0.35">
      <c r="A67" s="1"/>
      <c r="H67" s="19"/>
      <c r="I67" s="19"/>
      <c r="J67" s="20"/>
    </row>
    <row r="68" spans="1:10" ht="15.75" customHeight="1" x14ac:dyDescent="0.35">
      <c r="A68" s="1"/>
      <c r="H68" s="19"/>
      <c r="I68" s="19"/>
      <c r="J68" s="20"/>
    </row>
    <row r="69" spans="1:10" ht="15.75" customHeight="1" x14ac:dyDescent="0.35">
      <c r="A69" s="1"/>
      <c r="H69" s="19"/>
      <c r="I69" s="19"/>
      <c r="J69" s="20"/>
    </row>
    <row r="70" spans="1:10" ht="15.75" customHeight="1" x14ac:dyDescent="0.35">
      <c r="A70" s="1"/>
      <c r="H70" s="19"/>
      <c r="I70" s="19"/>
      <c r="J70" s="20"/>
    </row>
    <row r="71" spans="1:10" ht="15.75" customHeight="1" x14ac:dyDescent="0.35">
      <c r="A71" s="1"/>
      <c r="H71" s="19"/>
      <c r="I71" s="19"/>
      <c r="J71" s="20"/>
    </row>
    <row r="72" spans="1:10" ht="15.75" customHeight="1" x14ac:dyDescent="0.35">
      <c r="A72" s="1"/>
      <c r="H72" s="19"/>
      <c r="I72" s="19"/>
      <c r="J72" s="20"/>
    </row>
    <row r="73" spans="1:10" ht="15.75" customHeight="1" x14ac:dyDescent="0.35">
      <c r="A73" s="1"/>
      <c r="H73" s="19"/>
      <c r="I73" s="19"/>
      <c r="J73" s="20"/>
    </row>
    <row r="74" spans="1:10" ht="15.75" customHeight="1" x14ac:dyDescent="0.35">
      <c r="A74" s="1"/>
      <c r="H74" s="19"/>
      <c r="I74" s="19"/>
      <c r="J74" s="20"/>
    </row>
    <row r="75" spans="1:10" ht="15.75" customHeight="1" x14ac:dyDescent="0.35">
      <c r="A75" s="1"/>
      <c r="H75" s="19"/>
      <c r="I75" s="19"/>
      <c r="J75" s="20"/>
    </row>
    <row r="76" spans="1:10" ht="15.75" customHeight="1" x14ac:dyDescent="0.35">
      <c r="A76" s="1"/>
      <c r="H76" s="19"/>
      <c r="I76" s="19"/>
      <c r="J76" s="20"/>
    </row>
    <row r="77" spans="1:10" ht="15.75" customHeight="1" x14ac:dyDescent="0.35">
      <c r="A77" s="1"/>
      <c r="H77" s="19"/>
      <c r="I77" s="19"/>
      <c r="J77" s="20"/>
    </row>
    <row r="78" spans="1:10" ht="15.75" customHeight="1" x14ac:dyDescent="0.35">
      <c r="A78" s="1"/>
      <c r="H78" s="19"/>
      <c r="I78" s="19"/>
      <c r="J78" s="20"/>
    </row>
    <row r="79" spans="1:10" ht="15.75" customHeight="1" x14ac:dyDescent="0.35">
      <c r="A79" s="1"/>
      <c r="H79" s="19"/>
      <c r="I79" s="19"/>
      <c r="J79" s="20"/>
    </row>
    <row r="80" spans="1:10" ht="15.75" customHeight="1" x14ac:dyDescent="0.35">
      <c r="A80" s="1"/>
      <c r="H80" s="19"/>
      <c r="I80" s="19"/>
      <c r="J80" s="20"/>
    </row>
    <row r="81" spans="1:10" ht="15.75" customHeight="1" x14ac:dyDescent="0.35">
      <c r="A81" s="1"/>
      <c r="H81" s="19"/>
      <c r="I81" s="19"/>
      <c r="J81" s="20"/>
    </row>
    <row r="82" spans="1:10" ht="15.75" customHeight="1" x14ac:dyDescent="0.35">
      <c r="A82" s="1"/>
      <c r="H82" s="19"/>
      <c r="I82" s="19"/>
      <c r="J82" s="20"/>
    </row>
    <row r="83" spans="1:10" ht="15.75" customHeight="1" x14ac:dyDescent="0.35">
      <c r="A83" s="1"/>
      <c r="H83" s="19"/>
      <c r="I83" s="19"/>
      <c r="J83" s="20"/>
    </row>
    <row r="84" spans="1:10" ht="15.75" customHeight="1" x14ac:dyDescent="0.35">
      <c r="A84" s="1"/>
      <c r="H84" s="19"/>
      <c r="I84" s="19"/>
      <c r="J84" s="20"/>
    </row>
    <row r="85" spans="1:10" ht="15.75" customHeight="1" x14ac:dyDescent="0.35">
      <c r="A85" s="1"/>
      <c r="H85" s="19"/>
      <c r="I85" s="19"/>
      <c r="J85" s="20"/>
    </row>
    <row r="86" spans="1:10" ht="15.75" customHeight="1" x14ac:dyDescent="0.35">
      <c r="A86" s="1"/>
      <c r="H86" s="19"/>
      <c r="I86" s="19"/>
      <c r="J86" s="20"/>
    </row>
    <row r="87" spans="1:10" ht="15.75" customHeight="1" x14ac:dyDescent="0.35">
      <c r="A87" s="1"/>
      <c r="H87" s="19"/>
      <c r="I87" s="19"/>
      <c r="J87" s="20"/>
    </row>
    <row r="88" spans="1:10" ht="15.75" customHeight="1" x14ac:dyDescent="0.35">
      <c r="A88" s="1"/>
      <c r="H88" s="19"/>
      <c r="I88" s="19"/>
      <c r="J88" s="20"/>
    </row>
    <row r="89" spans="1:10" ht="15.75" customHeight="1" x14ac:dyDescent="0.35">
      <c r="A89" s="1"/>
      <c r="H89" s="19"/>
      <c r="I89" s="19"/>
      <c r="J89" s="20"/>
    </row>
    <row r="90" spans="1:10" ht="15.75" customHeight="1" x14ac:dyDescent="0.35">
      <c r="A90" s="1"/>
      <c r="H90" s="19"/>
      <c r="I90" s="19"/>
      <c r="J90" s="20"/>
    </row>
    <row r="91" spans="1:10" ht="15.75" customHeight="1" x14ac:dyDescent="0.35">
      <c r="A91" s="1"/>
      <c r="H91" s="19"/>
      <c r="I91" s="19"/>
      <c r="J91" s="20"/>
    </row>
    <row r="92" spans="1:10" ht="15.75" customHeight="1" x14ac:dyDescent="0.35">
      <c r="A92" s="1"/>
      <c r="H92" s="19"/>
      <c r="I92" s="19"/>
      <c r="J92" s="20"/>
    </row>
    <row r="93" spans="1:10" ht="15.75" customHeight="1" x14ac:dyDescent="0.35">
      <c r="A93" s="1"/>
      <c r="H93" s="19"/>
      <c r="I93" s="19"/>
      <c r="J93" s="20"/>
    </row>
    <row r="94" spans="1:10" ht="15.75" customHeight="1" x14ac:dyDescent="0.35">
      <c r="A94" s="1"/>
      <c r="H94" s="19"/>
      <c r="I94" s="19"/>
      <c r="J94" s="20"/>
    </row>
    <row r="95" spans="1:10" ht="15.75" customHeight="1" x14ac:dyDescent="0.35">
      <c r="A95" s="1"/>
      <c r="H95" s="19"/>
      <c r="I95" s="19"/>
      <c r="J95" s="20"/>
    </row>
    <row r="96" spans="1:10" ht="15.75" customHeight="1" x14ac:dyDescent="0.35">
      <c r="A96" s="1"/>
      <c r="H96" s="19"/>
      <c r="I96" s="19"/>
      <c r="J96" s="20"/>
    </row>
    <row r="97" spans="1:10" ht="15.75" customHeight="1" x14ac:dyDescent="0.35">
      <c r="A97" s="1"/>
      <c r="H97" s="19"/>
      <c r="I97" s="19"/>
      <c r="J97" s="20"/>
    </row>
    <row r="98" spans="1:10" ht="15.75" customHeight="1" x14ac:dyDescent="0.35">
      <c r="A98" s="1"/>
      <c r="H98" s="19"/>
      <c r="I98" s="19"/>
      <c r="J98" s="20"/>
    </row>
    <row r="99" spans="1:10" ht="15.75" customHeight="1" x14ac:dyDescent="0.35">
      <c r="A99" s="1"/>
      <c r="H99" s="19"/>
      <c r="I99" s="19"/>
      <c r="J99" s="20"/>
    </row>
    <row r="100" spans="1:10" ht="15.75" customHeight="1" x14ac:dyDescent="0.35">
      <c r="A100" s="1"/>
      <c r="H100" s="19"/>
      <c r="I100" s="19"/>
      <c r="J100" s="20"/>
    </row>
    <row r="101" spans="1:10" ht="15.75" customHeight="1" x14ac:dyDescent="0.35">
      <c r="A101" s="1"/>
      <c r="H101" s="19"/>
      <c r="I101" s="19"/>
      <c r="J101" s="20"/>
    </row>
    <row r="102" spans="1:10" ht="15.75" customHeight="1" x14ac:dyDescent="0.35">
      <c r="A102" s="1"/>
      <c r="H102" s="19"/>
      <c r="I102" s="19"/>
      <c r="J102" s="20"/>
    </row>
    <row r="103" spans="1:10" ht="15.75" customHeight="1" x14ac:dyDescent="0.35">
      <c r="A103" s="1"/>
      <c r="H103" s="19"/>
      <c r="I103" s="19"/>
      <c r="J103" s="20"/>
    </row>
    <row r="104" spans="1:10" ht="15.75" customHeight="1" x14ac:dyDescent="0.35">
      <c r="A104" s="1"/>
      <c r="H104" s="19"/>
      <c r="I104" s="19"/>
      <c r="J104" s="20"/>
    </row>
    <row r="105" spans="1:10" ht="15.75" customHeight="1" x14ac:dyDescent="0.35">
      <c r="A105" s="1"/>
      <c r="H105" s="19"/>
      <c r="I105" s="19"/>
      <c r="J105" s="20"/>
    </row>
    <row r="106" spans="1:10" ht="15.75" customHeight="1" x14ac:dyDescent="0.35">
      <c r="A106" s="1"/>
      <c r="H106" s="19"/>
      <c r="I106" s="19"/>
      <c r="J106" s="20"/>
    </row>
    <row r="107" spans="1:10" ht="15.75" customHeight="1" x14ac:dyDescent="0.35">
      <c r="A107" s="1"/>
      <c r="H107" s="19"/>
      <c r="I107" s="19"/>
      <c r="J107" s="20"/>
    </row>
    <row r="108" spans="1:10" ht="15.75" customHeight="1" x14ac:dyDescent="0.35">
      <c r="A108" s="1"/>
      <c r="H108" s="19"/>
      <c r="I108" s="19"/>
      <c r="J108" s="20"/>
    </row>
    <row r="109" spans="1:10" ht="15.75" customHeight="1" x14ac:dyDescent="0.35">
      <c r="A109" s="1"/>
      <c r="H109" s="19"/>
      <c r="I109" s="19"/>
      <c r="J109" s="20"/>
    </row>
    <row r="110" spans="1:10" ht="15.75" customHeight="1" x14ac:dyDescent="0.35">
      <c r="A110" s="1"/>
      <c r="H110" s="19"/>
      <c r="I110" s="19"/>
      <c r="J110" s="20"/>
    </row>
    <row r="111" spans="1:10" ht="15.75" customHeight="1" x14ac:dyDescent="0.35">
      <c r="A111" s="1"/>
      <c r="H111" s="19"/>
      <c r="I111" s="19"/>
      <c r="J111" s="20"/>
    </row>
    <row r="112" spans="1:10" ht="15.75" customHeight="1" x14ac:dyDescent="0.35">
      <c r="A112" s="1"/>
      <c r="H112" s="19"/>
      <c r="I112" s="19"/>
      <c r="J112" s="20"/>
    </row>
    <row r="113" spans="1:10" ht="15.75" customHeight="1" x14ac:dyDescent="0.35">
      <c r="A113" s="1"/>
      <c r="H113" s="19"/>
      <c r="I113" s="19"/>
      <c r="J113" s="20"/>
    </row>
    <row r="114" spans="1:10" ht="15.75" customHeight="1" x14ac:dyDescent="0.35">
      <c r="A114" s="1"/>
      <c r="H114" s="19"/>
      <c r="I114" s="19"/>
      <c r="J114" s="20"/>
    </row>
    <row r="115" spans="1:10" ht="15.75" customHeight="1" x14ac:dyDescent="0.35">
      <c r="A115" s="1"/>
      <c r="H115" s="19"/>
      <c r="I115" s="19"/>
      <c r="J115" s="20"/>
    </row>
    <row r="116" spans="1:10" ht="15.75" customHeight="1" x14ac:dyDescent="0.35">
      <c r="A116" s="1"/>
      <c r="H116" s="19"/>
      <c r="I116" s="19"/>
      <c r="J116" s="20"/>
    </row>
    <row r="117" spans="1:10" ht="15.75" customHeight="1" x14ac:dyDescent="0.35">
      <c r="A117" s="1"/>
      <c r="H117" s="19"/>
      <c r="I117" s="19"/>
      <c r="J117" s="20"/>
    </row>
    <row r="118" spans="1:10" ht="15.75" customHeight="1" x14ac:dyDescent="0.35">
      <c r="A118" s="1"/>
      <c r="H118" s="19"/>
      <c r="I118" s="19"/>
      <c r="J118" s="20"/>
    </row>
    <row r="119" spans="1:10" ht="15.75" customHeight="1" x14ac:dyDescent="0.35">
      <c r="A119" s="1"/>
      <c r="H119" s="19"/>
      <c r="I119" s="19"/>
      <c r="J119" s="20"/>
    </row>
    <row r="120" spans="1:10" ht="15.75" customHeight="1" x14ac:dyDescent="0.35">
      <c r="A120" s="1"/>
      <c r="H120" s="19"/>
      <c r="I120" s="19"/>
      <c r="J120" s="20"/>
    </row>
    <row r="121" spans="1:10" ht="15.75" customHeight="1" x14ac:dyDescent="0.35">
      <c r="A121" s="1"/>
      <c r="H121" s="19"/>
      <c r="I121" s="19"/>
      <c r="J121" s="20"/>
    </row>
    <row r="122" spans="1:10" ht="15.75" customHeight="1" x14ac:dyDescent="0.35">
      <c r="A122" s="1"/>
      <c r="H122" s="19"/>
      <c r="I122" s="19"/>
      <c r="J122" s="20"/>
    </row>
    <row r="123" spans="1:10" ht="15.75" customHeight="1" x14ac:dyDescent="0.35">
      <c r="A123" s="1"/>
      <c r="H123" s="19"/>
      <c r="I123" s="19"/>
      <c r="J123" s="20"/>
    </row>
    <row r="124" spans="1:10" ht="15.75" customHeight="1" x14ac:dyDescent="0.35">
      <c r="A124" s="1"/>
      <c r="H124" s="19"/>
      <c r="I124" s="19"/>
      <c r="J124" s="20"/>
    </row>
    <row r="125" spans="1:10" ht="15.75" customHeight="1" x14ac:dyDescent="0.35">
      <c r="A125" s="1"/>
      <c r="H125" s="19"/>
      <c r="I125" s="19"/>
      <c r="J125" s="20"/>
    </row>
    <row r="126" spans="1:10" ht="15.75" customHeight="1" x14ac:dyDescent="0.35">
      <c r="A126" s="1"/>
      <c r="H126" s="19"/>
      <c r="I126" s="19"/>
      <c r="J126" s="20"/>
    </row>
    <row r="127" spans="1:10" ht="15.75" customHeight="1" x14ac:dyDescent="0.35">
      <c r="A127" s="1"/>
      <c r="H127" s="19"/>
      <c r="I127" s="19"/>
      <c r="J127" s="20"/>
    </row>
    <row r="128" spans="1:10" ht="15.75" customHeight="1" x14ac:dyDescent="0.35">
      <c r="A128" s="1"/>
      <c r="H128" s="19"/>
      <c r="I128" s="19"/>
      <c r="J128" s="20"/>
    </row>
    <row r="129" spans="1:10" ht="15.75" customHeight="1" x14ac:dyDescent="0.35">
      <c r="A129" s="1"/>
      <c r="H129" s="19"/>
      <c r="I129" s="19"/>
      <c r="J129" s="20"/>
    </row>
    <row r="130" spans="1:10" ht="15.75" customHeight="1" x14ac:dyDescent="0.35">
      <c r="A130" s="1"/>
      <c r="H130" s="19"/>
      <c r="I130" s="19"/>
      <c r="J130" s="20"/>
    </row>
    <row r="131" spans="1:10" ht="15.75" customHeight="1" x14ac:dyDescent="0.35">
      <c r="A131" s="1"/>
      <c r="H131" s="19"/>
      <c r="I131" s="19"/>
      <c r="J131" s="20"/>
    </row>
    <row r="132" spans="1:10" ht="15.75" customHeight="1" x14ac:dyDescent="0.35">
      <c r="A132" s="1"/>
      <c r="H132" s="19"/>
      <c r="I132" s="19"/>
      <c r="J132" s="20"/>
    </row>
    <row r="133" spans="1:10" ht="15.75" customHeight="1" x14ac:dyDescent="0.35">
      <c r="A133" s="1"/>
      <c r="H133" s="19"/>
      <c r="I133" s="19"/>
      <c r="J133" s="20"/>
    </row>
    <row r="134" spans="1:10" ht="15.75" customHeight="1" x14ac:dyDescent="0.35">
      <c r="A134" s="1"/>
      <c r="H134" s="19"/>
      <c r="I134" s="19"/>
      <c r="J134" s="20"/>
    </row>
    <row r="135" spans="1:10" ht="15.75" customHeight="1" x14ac:dyDescent="0.35">
      <c r="A135" s="1"/>
      <c r="H135" s="19"/>
      <c r="I135" s="19"/>
      <c r="J135" s="20"/>
    </row>
    <row r="136" spans="1:10" ht="15.75" customHeight="1" x14ac:dyDescent="0.35">
      <c r="A136" s="1"/>
      <c r="H136" s="19"/>
      <c r="I136" s="19"/>
      <c r="J136" s="20"/>
    </row>
    <row r="137" spans="1:10" ht="15.75" customHeight="1" x14ac:dyDescent="0.35">
      <c r="A137" s="1"/>
      <c r="H137" s="19"/>
      <c r="I137" s="19"/>
      <c r="J137" s="20"/>
    </row>
    <row r="138" spans="1:10" ht="15.75" customHeight="1" x14ac:dyDescent="0.35">
      <c r="A138" s="1"/>
      <c r="H138" s="19"/>
      <c r="I138" s="19"/>
      <c r="J138" s="20"/>
    </row>
    <row r="139" spans="1:10" ht="15.75" customHeight="1" x14ac:dyDescent="0.35">
      <c r="A139" s="1"/>
      <c r="H139" s="19"/>
      <c r="I139" s="19"/>
      <c r="J139" s="20"/>
    </row>
    <row r="140" spans="1:10" ht="15.75" customHeight="1" x14ac:dyDescent="0.35">
      <c r="A140" s="1"/>
      <c r="H140" s="19"/>
      <c r="I140" s="19"/>
      <c r="J140" s="20"/>
    </row>
    <row r="141" spans="1:10" ht="15.75" customHeight="1" x14ac:dyDescent="0.35">
      <c r="A141" s="1"/>
      <c r="H141" s="19"/>
      <c r="I141" s="19"/>
      <c r="J141" s="20"/>
    </row>
    <row r="142" spans="1:10" ht="15.75" customHeight="1" x14ac:dyDescent="0.35">
      <c r="A142" s="1"/>
      <c r="H142" s="19"/>
      <c r="I142" s="19"/>
      <c r="J142" s="20"/>
    </row>
    <row r="143" spans="1:10" ht="15.75" customHeight="1" x14ac:dyDescent="0.35">
      <c r="A143" s="1"/>
      <c r="H143" s="19"/>
      <c r="I143" s="19"/>
      <c r="J143" s="20"/>
    </row>
    <row r="144" spans="1:10" ht="15.75" customHeight="1" x14ac:dyDescent="0.35">
      <c r="A144" s="1"/>
      <c r="H144" s="19"/>
      <c r="I144" s="19"/>
      <c r="J144" s="20"/>
    </row>
    <row r="145" spans="1:10" ht="15.75" customHeight="1" x14ac:dyDescent="0.35">
      <c r="A145" s="1"/>
      <c r="H145" s="19"/>
      <c r="I145" s="19"/>
      <c r="J145" s="20"/>
    </row>
    <row r="146" spans="1:10" ht="15.75" customHeight="1" x14ac:dyDescent="0.35">
      <c r="A146" s="1"/>
      <c r="H146" s="19"/>
      <c r="I146" s="19"/>
      <c r="J146" s="20"/>
    </row>
    <row r="147" spans="1:10" ht="15.75" customHeight="1" x14ac:dyDescent="0.35">
      <c r="A147" s="1"/>
      <c r="H147" s="19"/>
      <c r="I147" s="19"/>
      <c r="J147" s="20"/>
    </row>
    <row r="148" spans="1:10" ht="15.75" customHeight="1" x14ac:dyDescent="0.35">
      <c r="A148" s="1"/>
      <c r="H148" s="19"/>
      <c r="I148" s="19"/>
      <c r="J148" s="20"/>
    </row>
    <row r="149" spans="1:10" ht="15.75" customHeight="1" x14ac:dyDescent="0.35">
      <c r="A149" s="1"/>
      <c r="H149" s="19"/>
      <c r="I149" s="19"/>
      <c r="J149" s="20"/>
    </row>
    <row r="150" spans="1:10" ht="15.75" customHeight="1" x14ac:dyDescent="0.35">
      <c r="A150" s="1"/>
      <c r="H150" s="19"/>
      <c r="I150" s="19"/>
      <c r="J150" s="20"/>
    </row>
    <row r="151" spans="1:10" ht="15.75" customHeight="1" x14ac:dyDescent="0.35">
      <c r="A151" s="1"/>
      <c r="H151" s="19"/>
      <c r="I151" s="19"/>
      <c r="J151" s="20"/>
    </row>
    <row r="152" spans="1:10" ht="15.75" customHeight="1" x14ac:dyDescent="0.35">
      <c r="A152" s="1"/>
      <c r="H152" s="19"/>
      <c r="I152" s="19"/>
      <c r="J152" s="20"/>
    </row>
    <row r="153" spans="1:10" ht="15.75" customHeight="1" x14ac:dyDescent="0.35">
      <c r="A153" s="1"/>
      <c r="H153" s="19"/>
      <c r="I153" s="19"/>
      <c r="J153" s="20"/>
    </row>
    <row r="154" spans="1:10" ht="15.75" customHeight="1" x14ac:dyDescent="0.35">
      <c r="A154" s="1"/>
      <c r="H154" s="19"/>
      <c r="I154" s="19"/>
      <c r="J154" s="20"/>
    </row>
    <row r="155" spans="1:10" ht="15.75" customHeight="1" x14ac:dyDescent="0.35">
      <c r="A155" s="1"/>
      <c r="H155" s="19"/>
      <c r="I155" s="19"/>
      <c r="J155" s="20"/>
    </row>
    <row r="156" spans="1:10" ht="15.75" customHeight="1" x14ac:dyDescent="0.35">
      <c r="A156" s="1"/>
      <c r="H156" s="19"/>
      <c r="I156" s="19"/>
      <c r="J156" s="20"/>
    </row>
    <row r="157" spans="1:10" ht="15.75" customHeight="1" x14ac:dyDescent="0.35">
      <c r="A157" s="1"/>
      <c r="H157" s="19"/>
      <c r="I157" s="19"/>
      <c r="J157" s="20"/>
    </row>
    <row r="158" spans="1:10" ht="15.75" customHeight="1" x14ac:dyDescent="0.35">
      <c r="A158" s="1"/>
      <c r="H158" s="19"/>
      <c r="I158" s="19"/>
      <c r="J158" s="20"/>
    </row>
    <row r="159" spans="1:10" ht="15.75" customHeight="1" x14ac:dyDescent="0.35">
      <c r="A159" s="1"/>
      <c r="H159" s="19"/>
      <c r="I159" s="19"/>
      <c r="J159" s="20"/>
    </row>
    <row r="160" spans="1:10" ht="15.75" customHeight="1" x14ac:dyDescent="0.35">
      <c r="A160" s="1"/>
      <c r="H160" s="19"/>
      <c r="I160" s="19"/>
      <c r="J160" s="20"/>
    </row>
    <row r="161" spans="1:10" ht="15.75" customHeight="1" x14ac:dyDescent="0.35">
      <c r="A161" s="1"/>
      <c r="H161" s="19"/>
      <c r="I161" s="19"/>
      <c r="J161" s="20"/>
    </row>
    <row r="162" spans="1:10" ht="15.75" customHeight="1" x14ac:dyDescent="0.35">
      <c r="A162" s="1"/>
      <c r="H162" s="19"/>
      <c r="I162" s="19"/>
      <c r="J162" s="20"/>
    </row>
    <row r="163" spans="1:10" ht="15.75" customHeight="1" x14ac:dyDescent="0.35">
      <c r="A163" s="1"/>
      <c r="H163" s="19"/>
      <c r="I163" s="19"/>
      <c r="J163" s="20"/>
    </row>
    <row r="164" spans="1:10" ht="15.75" customHeight="1" x14ac:dyDescent="0.35">
      <c r="A164" s="1"/>
      <c r="H164" s="19"/>
      <c r="I164" s="19"/>
      <c r="J164" s="20"/>
    </row>
    <row r="165" spans="1:10" ht="15.75" customHeight="1" x14ac:dyDescent="0.35">
      <c r="A165" s="1"/>
      <c r="H165" s="19"/>
      <c r="I165" s="19"/>
      <c r="J165" s="20"/>
    </row>
    <row r="166" spans="1:10" ht="15.75" customHeight="1" x14ac:dyDescent="0.35">
      <c r="A166" s="1"/>
      <c r="H166" s="19"/>
      <c r="I166" s="19"/>
      <c r="J166" s="20"/>
    </row>
    <row r="167" spans="1:10" ht="15.75" customHeight="1" x14ac:dyDescent="0.35">
      <c r="A167" s="1"/>
      <c r="H167" s="19"/>
      <c r="I167" s="19"/>
      <c r="J167" s="20"/>
    </row>
    <row r="168" spans="1:10" ht="15.75" customHeight="1" x14ac:dyDescent="0.35">
      <c r="A168" s="1"/>
      <c r="H168" s="19"/>
      <c r="I168" s="19"/>
      <c r="J168" s="20"/>
    </row>
    <row r="169" spans="1:10" ht="15.75" customHeight="1" x14ac:dyDescent="0.35">
      <c r="A169" s="1"/>
      <c r="H169" s="19"/>
      <c r="I169" s="19"/>
      <c r="J169" s="20"/>
    </row>
    <row r="170" spans="1:10" ht="15.75" customHeight="1" x14ac:dyDescent="0.35">
      <c r="A170" s="1"/>
      <c r="H170" s="19"/>
      <c r="I170" s="19"/>
      <c r="J170" s="20"/>
    </row>
    <row r="171" spans="1:10" ht="15.75" customHeight="1" x14ac:dyDescent="0.35">
      <c r="A171" s="1"/>
      <c r="H171" s="19"/>
      <c r="I171" s="19"/>
      <c r="J171" s="20"/>
    </row>
    <row r="172" spans="1:10" ht="15.75" customHeight="1" x14ac:dyDescent="0.35">
      <c r="A172" s="1"/>
      <c r="H172" s="19"/>
      <c r="I172" s="19"/>
      <c r="J172" s="20"/>
    </row>
    <row r="173" spans="1:10" ht="15.75" customHeight="1" x14ac:dyDescent="0.35">
      <c r="A173" s="1"/>
      <c r="H173" s="19"/>
      <c r="I173" s="19"/>
      <c r="J173" s="20"/>
    </row>
    <row r="174" spans="1:10" ht="15.75" customHeight="1" x14ac:dyDescent="0.35">
      <c r="A174" s="1"/>
      <c r="H174" s="19"/>
      <c r="I174" s="19"/>
      <c r="J174" s="20"/>
    </row>
    <row r="175" spans="1:10" ht="15.75" customHeight="1" x14ac:dyDescent="0.35">
      <c r="A175" s="1"/>
      <c r="H175" s="19"/>
      <c r="I175" s="19"/>
      <c r="J175" s="20"/>
    </row>
    <row r="176" spans="1:10" ht="15.75" customHeight="1" x14ac:dyDescent="0.35">
      <c r="A176" s="1"/>
      <c r="H176" s="19"/>
      <c r="I176" s="19"/>
      <c r="J176" s="20"/>
    </row>
    <row r="177" spans="1:10" ht="15.75" customHeight="1" x14ac:dyDescent="0.35">
      <c r="A177" s="1"/>
      <c r="H177" s="19"/>
      <c r="I177" s="19"/>
      <c r="J177" s="20"/>
    </row>
    <row r="178" spans="1:10" ht="15.75" customHeight="1" x14ac:dyDescent="0.35">
      <c r="A178" s="1"/>
      <c r="H178" s="19"/>
      <c r="I178" s="19"/>
      <c r="J178" s="20"/>
    </row>
    <row r="179" spans="1:10" ht="15.75" customHeight="1" x14ac:dyDescent="0.35">
      <c r="A179" s="1"/>
      <c r="H179" s="19"/>
      <c r="I179" s="19"/>
      <c r="J179" s="20"/>
    </row>
    <row r="180" spans="1:10" ht="15.75" customHeight="1" x14ac:dyDescent="0.35">
      <c r="A180" s="1"/>
      <c r="H180" s="19"/>
      <c r="I180" s="19"/>
      <c r="J180" s="20"/>
    </row>
    <row r="181" spans="1:10" ht="15.75" customHeight="1" x14ac:dyDescent="0.35">
      <c r="A181" s="1"/>
      <c r="H181" s="19"/>
      <c r="I181" s="19"/>
      <c r="J181" s="20"/>
    </row>
    <row r="182" spans="1:10" ht="15.75" customHeight="1" x14ac:dyDescent="0.35">
      <c r="A182" s="1"/>
      <c r="H182" s="19"/>
      <c r="I182" s="19"/>
      <c r="J182" s="20"/>
    </row>
    <row r="183" spans="1:10" ht="15.75" customHeight="1" x14ac:dyDescent="0.35">
      <c r="A183" s="1"/>
      <c r="H183" s="19"/>
      <c r="I183" s="19"/>
      <c r="J183" s="20"/>
    </row>
    <row r="184" spans="1:10" ht="15.75" customHeight="1" x14ac:dyDescent="0.35">
      <c r="A184" s="1"/>
      <c r="H184" s="19"/>
      <c r="I184" s="19"/>
      <c r="J184" s="20"/>
    </row>
    <row r="185" spans="1:10" ht="15.75" customHeight="1" x14ac:dyDescent="0.35">
      <c r="A185" s="1"/>
      <c r="H185" s="19"/>
      <c r="I185" s="19"/>
      <c r="J185" s="20"/>
    </row>
    <row r="186" spans="1:10" ht="15.75" customHeight="1" x14ac:dyDescent="0.35">
      <c r="A186" s="1"/>
      <c r="H186" s="19"/>
      <c r="I186" s="19"/>
      <c r="J186" s="20"/>
    </row>
    <row r="187" spans="1:10" ht="15.75" customHeight="1" x14ac:dyDescent="0.35">
      <c r="A187" s="1"/>
      <c r="H187" s="19"/>
      <c r="I187" s="19"/>
      <c r="J187" s="20"/>
    </row>
    <row r="188" spans="1:10" ht="15.75" customHeight="1" x14ac:dyDescent="0.35">
      <c r="A188" s="1"/>
      <c r="H188" s="19"/>
      <c r="I188" s="19"/>
      <c r="J188" s="20"/>
    </row>
    <row r="189" spans="1:10" ht="15.75" customHeight="1" x14ac:dyDescent="0.35">
      <c r="A189" s="1"/>
      <c r="H189" s="19"/>
      <c r="I189" s="19"/>
      <c r="J189" s="20"/>
    </row>
    <row r="190" spans="1:10" ht="15.75" customHeight="1" x14ac:dyDescent="0.35">
      <c r="A190" s="1"/>
      <c r="H190" s="19"/>
      <c r="I190" s="19"/>
      <c r="J190" s="20"/>
    </row>
    <row r="191" spans="1:10" ht="15.75" customHeight="1" x14ac:dyDescent="0.35">
      <c r="A191" s="1"/>
      <c r="H191" s="19"/>
      <c r="I191" s="19"/>
      <c r="J191" s="20"/>
    </row>
    <row r="192" spans="1:10" ht="15.75" customHeight="1" x14ac:dyDescent="0.35">
      <c r="A192" s="1"/>
      <c r="H192" s="19"/>
      <c r="I192" s="19"/>
      <c r="J192" s="20"/>
    </row>
    <row r="193" spans="1:10" ht="15.75" customHeight="1" x14ac:dyDescent="0.35">
      <c r="A193" s="1"/>
      <c r="H193" s="19"/>
      <c r="I193" s="19"/>
      <c r="J193" s="20"/>
    </row>
    <row r="194" spans="1:10" ht="15.75" customHeight="1" x14ac:dyDescent="0.35">
      <c r="A194" s="1"/>
      <c r="H194" s="19"/>
      <c r="I194" s="19"/>
      <c r="J194" s="20"/>
    </row>
    <row r="195" spans="1:10" ht="15.75" customHeight="1" x14ac:dyDescent="0.35">
      <c r="A195" s="1"/>
      <c r="H195" s="19"/>
      <c r="I195" s="19"/>
      <c r="J195" s="20"/>
    </row>
    <row r="196" spans="1:10" ht="15.75" customHeight="1" x14ac:dyDescent="0.35">
      <c r="A196" s="1"/>
      <c r="H196" s="19"/>
      <c r="I196" s="19"/>
      <c r="J196" s="20"/>
    </row>
    <row r="197" spans="1:10" ht="15.75" customHeight="1" x14ac:dyDescent="0.35">
      <c r="A197" s="1"/>
      <c r="H197" s="19"/>
      <c r="I197" s="19"/>
      <c r="J197" s="20"/>
    </row>
    <row r="198" spans="1:10" ht="15.75" customHeight="1" x14ac:dyDescent="0.35">
      <c r="A198" s="1"/>
      <c r="H198" s="19"/>
      <c r="I198" s="19"/>
      <c r="J198" s="20"/>
    </row>
    <row r="199" spans="1:10" ht="15.75" customHeight="1" x14ac:dyDescent="0.35">
      <c r="A199" s="1"/>
      <c r="H199" s="19"/>
      <c r="I199" s="19"/>
      <c r="J199" s="20"/>
    </row>
    <row r="200" spans="1:10" ht="15.75" customHeight="1" x14ac:dyDescent="0.35">
      <c r="A200" s="1"/>
      <c r="H200" s="19"/>
      <c r="I200" s="19"/>
      <c r="J200" s="20"/>
    </row>
    <row r="201" spans="1:10" ht="15.75" customHeight="1" x14ac:dyDescent="0.35">
      <c r="A201" s="1"/>
      <c r="H201" s="19"/>
      <c r="I201" s="19"/>
      <c r="J201" s="20"/>
    </row>
    <row r="202" spans="1:10" ht="15.75" customHeight="1" x14ac:dyDescent="0.35">
      <c r="A202" s="1"/>
      <c r="H202" s="19"/>
      <c r="I202" s="19"/>
      <c r="J202" s="20"/>
    </row>
    <row r="203" spans="1:10" ht="15.75" customHeight="1" x14ac:dyDescent="0.35">
      <c r="A203" s="1"/>
      <c r="H203" s="19"/>
      <c r="I203" s="19"/>
      <c r="J203" s="20"/>
    </row>
    <row r="204" spans="1:10" ht="15.75" customHeight="1" x14ac:dyDescent="0.35">
      <c r="A204" s="1"/>
      <c r="H204" s="19"/>
      <c r="I204" s="19"/>
      <c r="J204" s="20"/>
    </row>
    <row r="205" spans="1:10" ht="15.75" customHeight="1" x14ac:dyDescent="0.35">
      <c r="A205" s="1"/>
      <c r="H205" s="19"/>
      <c r="I205" s="19"/>
      <c r="J205" s="20"/>
    </row>
    <row r="206" spans="1:10" ht="15.75" customHeight="1" x14ac:dyDescent="0.35">
      <c r="A206" s="1"/>
      <c r="H206" s="19"/>
      <c r="I206" s="19"/>
      <c r="J206" s="20"/>
    </row>
    <row r="207" spans="1:10" ht="15.75" customHeight="1" x14ac:dyDescent="0.35">
      <c r="A207" s="1"/>
      <c r="H207" s="19"/>
      <c r="I207" s="19"/>
      <c r="J207" s="20"/>
    </row>
    <row r="208" spans="1:10" ht="15.75" customHeight="1" x14ac:dyDescent="0.35">
      <c r="A208" s="1"/>
      <c r="H208" s="19"/>
      <c r="I208" s="19"/>
      <c r="J208" s="20"/>
    </row>
    <row r="209" spans="1:10" ht="15.75" customHeight="1" x14ac:dyDescent="0.35">
      <c r="A209" s="1"/>
      <c r="H209" s="19"/>
      <c r="I209" s="19"/>
      <c r="J209" s="20"/>
    </row>
    <row r="210" spans="1:10" ht="15.75" customHeight="1" x14ac:dyDescent="0.35">
      <c r="A210" s="1"/>
      <c r="H210" s="19"/>
      <c r="I210" s="19"/>
      <c r="J210" s="20"/>
    </row>
    <row r="211" spans="1:10" ht="15.75" customHeight="1" x14ac:dyDescent="0.35">
      <c r="A211" s="1"/>
      <c r="H211" s="19"/>
      <c r="I211" s="19"/>
      <c r="J211" s="20"/>
    </row>
    <row r="212" spans="1:10" ht="15.75" customHeight="1" x14ac:dyDescent="0.35">
      <c r="A212" s="1"/>
      <c r="H212" s="19"/>
      <c r="I212" s="19"/>
      <c r="J212" s="20"/>
    </row>
    <row r="213" spans="1:10" ht="15.75" customHeight="1" x14ac:dyDescent="0.35">
      <c r="A213" s="1"/>
      <c r="H213" s="19"/>
      <c r="I213" s="19"/>
      <c r="J213" s="20"/>
    </row>
    <row r="214" spans="1:10" ht="15.75" customHeight="1" x14ac:dyDescent="0.35">
      <c r="A214" s="1"/>
      <c r="H214" s="19"/>
      <c r="I214" s="19"/>
      <c r="J214" s="20"/>
    </row>
    <row r="215" spans="1:10" ht="15.75" customHeight="1" x14ac:dyDescent="0.35">
      <c r="A215" s="1"/>
      <c r="H215" s="19"/>
      <c r="I215" s="19"/>
      <c r="J215" s="20"/>
    </row>
    <row r="216" spans="1:10" ht="15.75" customHeight="1" x14ac:dyDescent="0.35">
      <c r="A216" s="1"/>
      <c r="H216" s="19"/>
      <c r="I216" s="19"/>
      <c r="J216" s="20"/>
    </row>
    <row r="217" spans="1:10" ht="15.75" customHeight="1" x14ac:dyDescent="0.35">
      <c r="A217" s="1"/>
      <c r="H217" s="19"/>
      <c r="I217" s="19"/>
      <c r="J217" s="20"/>
    </row>
    <row r="218" spans="1:10" ht="15.75" customHeight="1" x14ac:dyDescent="0.35">
      <c r="A218" s="1"/>
      <c r="H218" s="19"/>
      <c r="I218" s="19"/>
      <c r="J218" s="20"/>
    </row>
    <row r="219" spans="1:10" ht="15.75" customHeight="1" x14ac:dyDescent="0.35">
      <c r="A219" s="1"/>
      <c r="H219" s="19"/>
      <c r="I219" s="19"/>
      <c r="J219" s="20"/>
    </row>
    <row r="220" spans="1:10" ht="15.75" customHeight="1" x14ac:dyDescent="0.35">
      <c r="A220" s="1"/>
      <c r="H220" s="19"/>
      <c r="I220" s="19"/>
      <c r="J220" s="20"/>
    </row>
    <row r="221" spans="1:10" ht="15.75" customHeight="1" x14ac:dyDescent="0.35">
      <c r="A221" s="1"/>
      <c r="H221" s="19"/>
      <c r="I221" s="19"/>
      <c r="J221" s="20"/>
    </row>
    <row r="222" spans="1:10" ht="15.75" customHeight="1" x14ac:dyDescent="0.35">
      <c r="A222" s="1"/>
      <c r="H222" s="19"/>
      <c r="I222" s="19"/>
      <c r="J222" s="20"/>
    </row>
    <row r="223" spans="1:10" ht="15.75" customHeight="1" x14ac:dyDescent="0.35">
      <c r="A223" s="1"/>
      <c r="H223" s="19"/>
      <c r="I223" s="19"/>
      <c r="J223" s="20"/>
    </row>
    <row r="224" spans="1:10" ht="15.75" customHeight="1" x14ac:dyDescent="0.35">
      <c r="A224" s="1"/>
      <c r="H224" s="19"/>
      <c r="I224" s="19"/>
      <c r="J224" s="20"/>
    </row>
    <row r="225" spans="1:10" ht="15.75" customHeight="1" x14ac:dyDescent="0.35">
      <c r="A225" s="1"/>
      <c r="H225" s="19"/>
      <c r="I225" s="19"/>
      <c r="J225" s="20"/>
    </row>
    <row r="226" spans="1:10" ht="15.75" customHeight="1" x14ac:dyDescent="0.35">
      <c r="A226" s="1"/>
      <c r="H226" s="19"/>
      <c r="I226" s="19"/>
      <c r="J226" s="20"/>
    </row>
    <row r="227" spans="1:10" ht="15.75" customHeight="1" x14ac:dyDescent="0.35">
      <c r="A227" s="1"/>
      <c r="H227" s="19"/>
      <c r="I227" s="19"/>
      <c r="J227" s="20"/>
    </row>
    <row r="228" spans="1:10" ht="15.75" customHeight="1" x14ac:dyDescent="0.35">
      <c r="A228" s="1"/>
      <c r="H228" s="19"/>
      <c r="I228" s="19"/>
      <c r="J228" s="20"/>
    </row>
    <row r="229" spans="1:10" ht="15.75" customHeight="1" x14ac:dyDescent="0.35">
      <c r="A229" s="1"/>
      <c r="H229" s="19"/>
      <c r="I229" s="19"/>
      <c r="J229" s="20"/>
    </row>
    <row r="230" spans="1:10" ht="15.75" customHeight="1" x14ac:dyDescent="0.35">
      <c r="A230" s="1"/>
      <c r="H230" s="19"/>
      <c r="I230" s="19"/>
      <c r="J230" s="20"/>
    </row>
    <row r="231" spans="1:10" ht="15.75" customHeight="1" x14ac:dyDescent="0.35">
      <c r="A231" s="1"/>
      <c r="H231" s="19"/>
      <c r="I231" s="19"/>
      <c r="J231" s="20"/>
    </row>
  </sheetData>
  <mergeCells count="3">
    <mergeCell ref="B1:M1"/>
    <mergeCell ref="B2:M2"/>
    <mergeCell ref="B3:M3"/>
  </mergeCells>
  <dataValidations count="2">
    <dataValidation type="list" allowBlank="1" showErrorMessage="1" sqref="E7:E16" xr:uid="{00000000-0002-0000-1400-000000000000}">
      <formula1>"Barang,Jasa Konsultansi,Jasa Lain,Pekerjaan Konstruksi"</formula1>
    </dataValidation>
    <dataValidation type="list" allowBlank="1" showErrorMessage="1" sqref="F7:F16" xr:uid="{00000000-0002-0000-1400-000001000000}">
      <formula1>"Pengadaan/Transaksi Langsung,Tender/Seleksi Umum,Tender/Seleksi Terbatas,Penunjukan Langsung,Penetapan Langsung"</formula1>
    </dataValidation>
  </dataValidations>
  <pageMargins left="0.70866141732283472" right="0.70866141732283472" top="0.74803149606299213" bottom="0.74803149606299213" header="0" footer="0"/>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Q231"/>
  <sheetViews>
    <sheetView workbookViewId="0">
      <selection activeCell="B12" sqref="B12"/>
    </sheetView>
  </sheetViews>
  <sheetFormatPr defaultColWidth="14.453125" defaultRowHeight="15" customHeight="1" x14ac:dyDescent="0.35"/>
  <cols>
    <col min="1" max="1" width="8.81640625" customWidth="1"/>
    <col min="2" max="2" width="20.7265625" customWidth="1"/>
    <col min="3" max="3" width="42" customWidth="1"/>
    <col min="4" max="4" width="22.54296875" customWidth="1"/>
    <col min="5" max="5" width="18" customWidth="1"/>
    <col min="6" max="6" width="20.54296875" customWidth="1"/>
    <col min="7" max="7" width="16" customWidth="1"/>
    <col min="8" max="9" width="17" customWidth="1"/>
    <col min="10" max="10" width="15.7265625" customWidth="1"/>
    <col min="11" max="13" width="17" customWidth="1"/>
    <col min="14" max="14" width="26.1796875" customWidth="1"/>
  </cols>
  <sheetData>
    <row r="1" spans="1:17" ht="14.5" x14ac:dyDescent="0.35">
      <c r="A1" s="1"/>
      <c r="B1" s="740" t="s">
        <v>1</v>
      </c>
      <c r="C1" s="741"/>
      <c r="D1" s="741"/>
      <c r="E1" s="741"/>
      <c r="F1" s="741"/>
      <c r="G1" s="741"/>
      <c r="H1" s="741"/>
      <c r="I1" s="741"/>
      <c r="J1" s="741"/>
      <c r="K1" s="741"/>
      <c r="L1" s="741"/>
      <c r="M1" s="741"/>
    </row>
    <row r="2" spans="1:17" ht="14.5" x14ac:dyDescent="0.35">
      <c r="A2" s="1"/>
      <c r="B2" s="742" t="s">
        <v>2</v>
      </c>
      <c r="C2" s="741"/>
      <c r="D2" s="741"/>
      <c r="E2" s="741"/>
      <c r="F2" s="741"/>
      <c r="G2" s="741"/>
      <c r="H2" s="741"/>
      <c r="I2" s="741"/>
      <c r="J2" s="741"/>
      <c r="K2" s="741"/>
      <c r="L2" s="741"/>
      <c r="M2" s="741"/>
    </row>
    <row r="3" spans="1:17" ht="14.5" x14ac:dyDescent="0.35">
      <c r="A3" s="1"/>
      <c r="B3" s="743" t="str">
        <f>'PMO MLFF-SLFF'!B3:M3</f>
        <v>TAHUN 2023</v>
      </c>
      <c r="C3" s="741"/>
      <c r="D3" s="741"/>
      <c r="E3" s="741"/>
      <c r="F3" s="741"/>
      <c r="G3" s="741"/>
      <c r="H3" s="741"/>
      <c r="I3" s="741"/>
      <c r="J3" s="741"/>
      <c r="K3" s="741"/>
      <c r="L3" s="741"/>
      <c r="M3" s="741"/>
    </row>
    <row r="4" spans="1:17" ht="14.5" x14ac:dyDescent="0.35">
      <c r="A4" s="1"/>
      <c r="B4" s="4"/>
      <c r="C4" s="4"/>
      <c r="D4" s="4"/>
      <c r="E4" s="4"/>
      <c r="F4" s="4"/>
      <c r="G4" s="4"/>
      <c r="H4" s="4"/>
      <c r="I4" s="4"/>
      <c r="J4" s="4"/>
      <c r="K4" s="4"/>
      <c r="L4" s="4"/>
      <c r="M4" s="4"/>
    </row>
    <row r="5" spans="1:17" ht="14.5" x14ac:dyDescent="0.35">
      <c r="A5" s="5" t="s">
        <v>4</v>
      </c>
      <c r="B5" s="6"/>
      <c r="C5" s="5" t="s">
        <v>4</v>
      </c>
      <c r="D5" s="5" t="s">
        <v>4</v>
      </c>
      <c r="E5" s="5" t="s">
        <v>4</v>
      </c>
      <c r="F5" s="5" t="s">
        <v>4</v>
      </c>
      <c r="G5" s="5" t="s">
        <v>4</v>
      </c>
      <c r="H5" s="5" t="s">
        <v>4</v>
      </c>
      <c r="I5" s="5" t="s">
        <v>4</v>
      </c>
      <c r="J5" s="7" t="s">
        <v>5</v>
      </c>
      <c r="K5" s="5" t="s">
        <v>4</v>
      </c>
      <c r="L5" s="5" t="s">
        <v>4</v>
      </c>
      <c r="M5" s="5" t="s">
        <v>4</v>
      </c>
      <c r="N5" s="64" t="s">
        <v>4</v>
      </c>
      <c r="O5" s="67" t="s">
        <v>5</v>
      </c>
      <c r="P5" s="45" t="s">
        <v>4</v>
      </c>
      <c r="Q5" s="67" t="s">
        <v>5</v>
      </c>
    </row>
    <row r="6" spans="1:17" ht="39.75" customHeight="1" x14ac:dyDescent="0.35">
      <c r="A6" s="103" t="s">
        <v>6</v>
      </c>
      <c r="B6" s="103" t="s">
        <v>91</v>
      </c>
      <c r="C6" s="103" t="s">
        <v>8</v>
      </c>
      <c r="D6" s="9" t="s">
        <v>9</v>
      </c>
      <c r="E6" s="103" t="s">
        <v>10</v>
      </c>
      <c r="F6" s="103" t="s">
        <v>11</v>
      </c>
      <c r="G6" s="104" t="s">
        <v>12</v>
      </c>
      <c r="H6" s="10" t="s">
        <v>13</v>
      </c>
      <c r="I6" s="10" t="s">
        <v>14</v>
      </c>
      <c r="J6" s="25" t="s">
        <v>15</v>
      </c>
      <c r="K6" s="25" t="s">
        <v>16</v>
      </c>
      <c r="L6" s="11" t="s">
        <v>17</v>
      </c>
      <c r="M6" s="103" t="s">
        <v>18</v>
      </c>
      <c r="N6" s="25" t="s">
        <v>19</v>
      </c>
      <c r="O6" s="103" t="s">
        <v>92</v>
      </c>
      <c r="P6" s="11" t="s">
        <v>93</v>
      </c>
      <c r="Q6" s="9" t="s">
        <v>94</v>
      </c>
    </row>
    <row r="7" spans="1:17" ht="14.5" x14ac:dyDescent="0.35">
      <c r="A7" s="12">
        <v>1</v>
      </c>
      <c r="B7" s="241"/>
      <c r="C7" s="241"/>
      <c r="D7" s="241"/>
      <c r="E7" s="40" t="s">
        <v>23</v>
      </c>
      <c r="F7" s="40" t="s">
        <v>101</v>
      </c>
      <c r="G7" s="322"/>
      <c r="H7" s="239"/>
      <c r="I7" s="239"/>
      <c r="J7" s="56">
        <f t="shared" ref="J7:J8" si="0">I7-H7</f>
        <v>0</v>
      </c>
      <c r="K7" s="240"/>
      <c r="L7" s="240"/>
      <c r="M7" s="241"/>
      <c r="N7" s="18"/>
      <c r="O7" s="13"/>
      <c r="P7" s="13"/>
      <c r="Q7" s="13"/>
    </row>
    <row r="8" spans="1:17" ht="14.5" x14ac:dyDescent="0.35">
      <c r="A8" s="12">
        <v>2</v>
      </c>
      <c r="B8" s="241"/>
      <c r="C8" s="241"/>
      <c r="D8" s="241"/>
      <c r="E8" s="40" t="s">
        <v>23</v>
      </c>
      <c r="F8" s="40" t="s">
        <v>101</v>
      </c>
      <c r="G8" s="322"/>
      <c r="H8" s="239"/>
      <c r="I8" s="239"/>
      <c r="J8" s="56">
        <f t="shared" si="0"/>
        <v>0</v>
      </c>
      <c r="K8" s="240"/>
      <c r="L8" s="240"/>
      <c r="M8" s="241"/>
      <c r="N8" s="18"/>
      <c r="O8" s="13"/>
      <c r="P8" s="13"/>
      <c r="Q8" s="13"/>
    </row>
    <row r="9" spans="1:17" ht="14.5" x14ac:dyDescent="0.35">
      <c r="A9" s="12">
        <v>3</v>
      </c>
      <c r="B9" s="13"/>
      <c r="C9" s="13"/>
      <c r="D9" s="13"/>
      <c r="E9" s="40" t="s">
        <v>23</v>
      </c>
      <c r="F9" s="40" t="s">
        <v>101</v>
      </c>
      <c r="G9" s="14"/>
      <c r="H9" s="15"/>
      <c r="I9" s="15"/>
      <c r="J9" s="16"/>
      <c r="K9" s="17"/>
      <c r="L9" s="17"/>
      <c r="M9" s="13"/>
      <c r="N9" s="18"/>
      <c r="O9" s="13"/>
      <c r="P9" s="13"/>
      <c r="Q9" s="13"/>
    </row>
    <row r="10" spans="1:17" ht="14.5" x14ac:dyDescent="0.35">
      <c r="A10" s="12">
        <v>4</v>
      </c>
      <c r="B10" s="13"/>
      <c r="C10" s="13"/>
      <c r="D10" s="13"/>
      <c r="E10" s="40" t="s">
        <v>23</v>
      </c>
      <c r="F10" s="40" t="s">
        <v>101</v>
      </c>
      <c r="G10" s="14"/>
      <c r="H10" s="15"/>
      <c r="I10" s="15"/>
      <c r="J10" s="16"/>
      <c r="K10" s="17"/>
      <c r="L10" s="17"/>
      <c r="M10" s="13"/>
      <c r="N10" s="18"/>
      <c r="O10" s="13"/>
      <c r="P10" s="13"/>
      <c r="Q10" s="13"/>
    </row>
    <row r="11" spans="1:17" ht="14.5" x14ac:dyDescent="0.35">
      <c r="A11" s="12">
        <v>5</v>
      </c>
      <c r="B11" s="13"/>
      <c r="C11" s="13"/>
      <c r="D11" s="13"/>
      <c r="E11" s="40" t="s">
        <v>23</v>
      </c>
      <c r="F11" s="40" t="s">
        <v>101</v>
      </c>
      <c r="G11" s="14"/>
      <c r="H11" s="15"/>
      <c r="I11" s="15"/>
      <c r="J11" s="16"/>
      <c r="K11" s="17"/>
      <c r="L11" s="17"/>
      <c r="M11" s="13"/>
      <c r="N11" s="18"/>
      <c r="O11" s="13"/>
      <c r="P11" s="13"/>
      <c r="Q11" s="13"/>
    </row>
    <row r="12" spans="1:17" ht="14.5" x14ac:dyDescent="0.35">
      <c r="A12" s="12">
        <v>6</v>
      </c>
      <c r="B12" s="13"/>
      <c r="C12" s="13"/>
      <c r="D12" s="13"/>
      <c r="E12" s="40" t="s">
        <v>23</v>
      </c>
      <c r="F12" s="40" t="s">
        <v>101</v>
      </c>
      <c r="G12" s="14"/>
      <c r="H12" s="15"/>
      <c r="I12" s="15"/>
      <c r="J12" s="16"/>
      <c r="K12" s="17"/>
      <c r="L12" s="17"/>
      <c r="M12" s="13"/>
      <c r="N12" s="18"/>
      <c r="O12" s="13"/>
      <c r="P12" s="13"/>
      <c r="Q12" s="13"/>
    </row>
    <row r="13" spans="1:17" ht="14.5" x14ac:dyDescent="0.35">
      <c r="A13" s="12">
        <v>7</v>
      </c>
      <c r="B13" s="13"/>
      <c r="C13" s="13"/>
      <c r="D13" s="13"/>
      <c r="E13" s="40" t="s">
        <v>23</v>
      </c>
      <c r="F13" s="40" t="s">
        <v>101</v>
      </c>
      <c r="G13" s="14"/>
      <c r="H13" s="15"/>
      <c r="I13" s="15"/>
      <c r="J13" s="16"/>
      <c r="K13" s="17"/>
      <c r="L13" s="17"/>
      <c r="M13" s="13"/>
      <c r="N13" s="18"/>
      <c r="O13" s="13"/>
      <c r="P13" s="13"/>
      <c r="Q13" s="13"/>
    </row>
    <row r="14" spans="1:17" ht="14.5" x14ac:dyDescent="0.35">
      <c r="A14" s="12">
        <v>8</v>
      </c>
      <c r="B14" s="13"/>
      <c r="C14" s="13"/>
      <c r="D14" s="13"/>
      <c r="E14" s="40" t="s">
        <v>23</v>
      </c>
      <c r="F14" s="40" t="s">
        <v>101</v>
      </c>
      <c r="G14" s="14"/>
      <c r="H14" s="15"/>
      <c r="I14" s="15"/>
      <c r="J14" s="16"/>
      <c r="K14" s="17"/>
      <c r="L14" s="17"/>
      <c r="M14" s="13"/>
      <c r="N14" s="18"/>
      <c r="O14" s="13"/>
      <c r="P14" s="13"/>
      <c r="Q14" s="13"/>
    </row>
    <row r="15" spans="1:17" ht="14.5" x14ac:dyDescent="0.35">
      <c r="A15" s="12">
        <v>9</v>
      </c>
      <c r="B15" s="13"/>
      <c r="C15" s="13"/>
      <c r="D15" s="13"/>
      <c r="E15" s="40" t="s">
        <v>23</v>
      </c>
      <c r="F15" s="40" t="s">
        <v>101</v>
      </c>
      <c r="G15" s="14"/>
      <c r="H15" s="15"/>
      <c r="I15" s="15"/>
      <c r="J15" s="16"/>
      <c r="K15" s="17"/>
      <c r="L15" s="17"/>
      <c r="M15" s="13"/>
      <c r="N15" s="18"/>
      <c r="O15" s="13"/>
      <c r="P15" s="13"/>
      <c r="Q15" s="13"/>
    </row>
    <row r="16" spans="1:17" ht="14.5" x14ac:dyDescent="0.35">
      <c r="A16" s="12">
        <v>10</v>
      </c>
      <c r="B16" s="13"/>
      <c r="C16" s="13"/>
      <c r="D16" s="13"/>
      <c r="E16" s="40" t="s">
        <v>23</v>
      </c>
      <c r="F16" s="40" t="s">
        <v>101</v>
      </c>
      <c r="G16" s="14"/>
      <c r="H16" s="15"/>
      <c r="I16" s="15"/>
      <c r="J16" s="16"/>
      <c r="K16" s="17"/>
      <c r="L16" s="17"/>
      <c r="M16" s="13"/>
      <c r="N16" s="18"/>
      <c r="O16" s="13"/>
      <c r="P16" s="13"/>
      <c r="Q16" s="13"/>
    </row>
    <row r="17" spans="1:10" ht="14.5" x14ac:dyDescent="0.35">
      <c r="A17" s="1"/>
      <c r="G17" s="269">
        <f>SUM(G7:G16)</f>
        <v>0</v>
      </c>
      <c r="H17" s="19"/>
      <c r="I17" s="19"/>
      <c r="J17" s="20"/>
    </row>
    <row r="18" spans="1:10" ht="21" x14ac:dyDescent="0.5">
      <c r="A18" s="1"/>
      <c r="B18" s="21" t="s">
        <v>30</v>
      </c>
      <c r="H18" s="19"/>
      <c r="I18" s="19"/>
      <c r="J18" s="20"/>
    </row>
    <row r="19" spans="1:10" ht="15.5" x14ac:dyDescent="0.35">
      <c r="A19" s="1"/>
      <c r="B19" s="22" t="s">
        <v>31</v>
      </c>
      <c r="H19" s="19"/>
      <c r="I19" s="19"/>
      <c r="J19" s="20"/>
    </row>
    <row r="20" spans="1:10" ht="15.5" x14ac:dyDescent="0.35">
      <c r="A20" s="1"/>
      <c r="B20" s="23" t="s">
        <v>32</v>
      </c>
      <c r="H20" s="19"/>
      <c r="I20" s="19"/>
      <c r="J20" s="20"/>
    </row>
    <row r="21" spans="1:10" ht="15.75" customHeight="1" x14ac:dyDescent="0.35">
      <c r="A21" s="1"/>
      <c r="B21" s="23" t="s">
        <v>33</v>
      </c>
      <c r="H21" s="19"/>
      <c r="I21" s="19"/>
      <c r="J21" s="20"/>
    </row>
    <row r="22" spans="1:10" ht="15.75" customHeight="1" x14ac:dyDescent="0.35">
      <c r="A22" s="1"/>
      <c r="B22" s="23" t="s">
        <v>34</v>
      </c>
      <c r="H22" s="19"/>
      <c r="I22" s="19"/>
      <c r="J22" s="20"/>
    </row>
    <row r="23" spans="1:10" ht="15.75" customHeight="1" x14ac:dyDescent="0.35">
      <c r="A23" s="1"/>
      <c r="B23" s="23" t="s">
        <v>35</v>
      </c>
      <c r="H23" s="19"/>
      <c r="I23" s="19"/>
      <c r="J23" s="20"/>
    </row>
    <row r="24" spans="1:10" ht="15.75" customHeight="1" x14ac:dyDescent="0.35">
      <c r="A24" s="1"/>
      <c r="B24" s="23" t="s">
        <v>36</v>
      </c>
      <c r="H24" s="19"/>
      <c r="I24" s="19"/>
      <c r="J24" s="20"/>
    </row>
    <row r="25" spans="1:10" ht="15.75" customHeight="1" x14ac:dyDescent="0.35">
      <c r="A25" s="1"/>
      <c r="B25" s="23" t="s">
        <v>37</v>
      </c>
      <c r="H25" s="19"/>
      <c r="I25" s="19"/>
      <c r="J25" s="20"/>
    </row>
    <row r="26" spans="1:10" ht="15.75" customHeight="1" x14ac:dyDescent="0.35">
      <c r="A26" s="1"/>
      <c r="B26" s="23" t="s">
        <v>38</v>
      </c>
      <c r="H26" s="19"/>
      <c r="I26" s="19"/>
      <c r="J26" s="20"/>
    </row>
    <row r="27" spans="1:10" ht="15.75" customHeight="1" x14ac:dyDescent="0.35">
      <c r="A27" s="1"/>
      <c r="B27" s="23" t="s">
        <v>39</v>
      </c>
      <c r="H27" s="19"/>
      <c r="I27" s="19"/>
      <c r="J27" s="20"/>
    </row>
    <row r="28" spans="1:10" ht="15.75" customHeight="1" x14ac:dyDescent="0.35">
      <c r="A28" s="1"/>
      <c r="B28" s="23" t="s">
        <v>40</v>
      </c>
      <c r="H28" s="19"/>
      <c r="I28" s="19"/>
      <c r="J28" s="20"/>
    </row>
    <row r="29" spans="1:10" ht="15.75" customHeight="1" x14ac:dyDescent="0.35">
      <c r="A29" s="1"/>
      <c r="H29" s="19"/>
      <c r="I29" s="19"/>
      <c r="J29" s="20"/>
    </row>
    <row r="30" spans="1:10" ht="15.75" customHeight="1" x14ac:dyDescent="0.5">
      <c r="A30" s="1"/>
      <c r="B30" s="21" t="s">
        <v>41</v>
      </c>
      <c r="H30" s="19"/>
      <c r="I30" s="19"/>
      <c r="J30" s="20"/>
    </row>
    <row r="31" spans="1:10" ht="15.75" customHeight="1" x14ac:dyDescent="0.5">
      <c r="A31" s="1"/>
      <c r="B31" s="98" t="s">
        <v>42</v>
      </c>
      <c r="H31" s="19"/>
      <c r="I31" s="19"/>
      <c r="J31" s="20"/>
    </row>
    <row r="32" spans="1:10" ht="15.75" customHeight="1" x14ac:dyDescent="0.35">
      <c r="A32" s="1"/>
      <c r="H32" s="19"/>
      <c r="I32" s="19"/>
      <c r="J32" s="20"/>
    </row>
    <row r="33" spans="1:10" ht="15.75" customHeight="1" x14ac:dyDescent="0.35">
      <c r="A33" s="1"/>
      <c r="H33" s="19"/>
      <c r="I33" s="19"/>
      <c r="J33" s="20"/>
    </row>
    <row r="34" spans="1:10" ht="15.75" customHeight="1" x14ac:dyDescent="0.35">
      <c r="A34" s="1"/>
      <c r="H34" s="19"/>
      <c r="I34" s="19"/>
      <c r="J34" s="20"/>
    </row>
    <row r="35" spans="1:10" ht="15.75" customHeight="1" x14ac:dyDescent="0.35">
      <c r="A35" s="1"/>
      <c r="H35" s="19"/>
      <c r="I35" s="19"/>
      <c r="J35" s="20"/>
    </row>
    <row r="36" spans="1:10" ht="15.75" customHeight="1" x14ac:dyDescent="0.35">
      <c r="A36" s="1"/>
      <c r="H36" s="19"/>
      <c r="I36" s="19"/>
      <c r="J36" s="20"/>
    </row>
    <row r="37" spans="1:10" ht="15.75" customHeight="1" x14ac:dyDescent="0.35">
      <c r="A37" s="1"/>
      <c r="H37" s="19"/>
      <c r="I37" s="19"/>
      <c r="J37" s="20"/>
    </row>
    <row r="38" spans="1:10" ht="15.75" customHeight="1" x14ac:dyDescent="0.35">
      <c r="A38" s="1"/>
      <c r="C38" s="208"/>
      <c r="D38" s="208"/>
      <c r="H38" s="19"/>
      <c r="I38" s="19"/>
      <c r="J38" s="20"/>
    </row>
    <row r="39" spans="1:10" ht="15.75" customHeight="1" x14ac:dyDescent="0.35">
      <c r="A39" s="1"/>
      <c r="H39" s="19"/>
      <c r="I39" s="19"/>
      <c r="J39" s="20"/>
    </row>
    <row r="40" spans="1:10" ht="15.75" customHeight="1" x14ac:dyDescent="0.35">
      <c r="A40" s="1"/>
      <c r="H40" s="19"/>
      <c r="I40" s="19"/>
      <c r="J40" s="20"/>
    </row>
    <row r="41" spans="1:10" ht="15.75" customHeight="1" x14ac:dyDescent="0.35">
      <c r="A41" s="1"/>
      <c r="H41" s="19"/>
      <c r="I41" s="19"/>
      <c r="J41" s="20"/>
    </row>
    <row r="42" spans="1:10" ht="15.75" customHeight="1" x14ac:dyDescent="0.35">
      <c r="A42" s="1"/>
      <c r="H42" s="19"/>
      <c r="I42" s="19"/>
      <c r="J42" s="20"/>
    </row>
    <row r="43" spans="1:10" ht="15.75" customHeight="1" x14ac:dyDescent="0.35">
      <c r="A43" s="1"/>
      <c r="H43" s="19"/>
      <c r="I43" s="19"/>
      <c r="J43" s="20"/>
    </row>
    <row r="44" spans="1:10" ht="15.75" customHeight="1" x14ac:dyDescent="0.35">
      <c r="A44" s="1"/>
      <c r="H44" s="19"/>
      <c r="I44" s="19"/>
      <c r="J44" s="20"/>
    </row>
    <row r="45" spans="1:10" ht="15.75" customHeight="1" x14ac:dyDescent="0.35">
      <c r="A45" s="1"/>
      <c r="H45" s="19"/>
      <c r="I45" s="19"/>
      <c r="J45" s="20"/>
    </row>
    <row r="46" spans="1:10" ht="15.75" customHeight="1" x14ac:dyDescent="0.35">
      <c r="A46" s="1"/>
      <c r="H46" s="19"/>
      <c r="I46" s="19"/>
      <c r="J46" s="20"/>
    </row>
    <row r="47" spans="1:10" ht="15.75" customHeight="1" x14ac:dyDescent="0.35">
      <c r="A47" s="1"/>
      <c r="H47" s="19"/>
      <c r="I47" s="19"/>
      <c r="J47" s="20"/>
    </row>
    <row r="48" spans="1:10" ht="15.75" customHeight="1" x14ac:dyDescent="0.35">
      <c r="A48" s="1"/>
      <c r="H48" s="19"/>
      <c r="I48" s="19"/>
      <c r="J48" s="20"/>
    </row>
    <row r="49" spans="1:10" ht="15.75" customHeight="1" x14ac:dyDescent="0.35">
      <c r="A49" s="1"/>
      <c r="H49" s="19"/>
      <c r="I49" s="19"/>
      <c r="J49" s="20"/>
    </row>
    <row r="50" spans="1:10" ht="15.75" customHeight="1" x14ac:dyDescent="0.35">
      <c r="A50" s="1"/>
      <c r="H50" s="19"/>
      <c r="I50" s="19"/>
      <c r="J50" s="20"/>
    </row>
    <row r="51" spans="1:10" ht="15.75" customHeight="1" x14ac:dyDescent="0.35">
      <c r="A51" s="1"/>
      <c r="H51" s="19"/>
      <c r="I51" s="19"/>
      <c r="J51" s="20"/>
    </row>
    <row r="52" spans="1:10" ht="15.75" customHeight="1" x14ac:dyDescent="0.35">
      <c r="A52" s="1"/>
      <c r="H52" s="19"/>
      <c r="I52" s="19"/>
      <c r="J52" s="20"/>
    </row>
    <row r="53" spans="1:10" ht="15.75" customHeight="1" x14ac:dyDescent="0.35">
      <c r="A53" s="1"/>
      <c r="H53" s="19"/>
      <c r="I53" s="19"/>
      <c r="J53" s="20"/>
    </row>
    <row r="54" spans="1:10" ht="15.75" customHeight="1" x14ac:dyDescent="0.35">
      <c r="A54" s="1"/>
      <c r="H54" s="19"/>
      <c r="I54" s="19"/>
      <c r="J54" s="20"/>
    </row>
    <row r="55" spans="1:10" ht="15.75" customHeight="1" x14ac:dyDescent="0.35">
      <c r="A55" s="1"/>
      <c r="H55" s="19"/>
      <c r="I55" s="19"/>
      <c r="J55" s="20"/>
    </row>
    <row r="56" spans="1:10" ht="15.75" customHeight="1" x14ac:dyDescent="0.35">
      <c r="A56" s="1"/>
      <c r="H56" s="19"/>
      <c r="I56" s="19"/>
      <c r="J56" s="20"/>
    </row>
    <row r="57" spans="1:10" ht="15.75" customHeight="1" x14ac:dyDescent="0.35">
      <c r="A57" s="1"/>
      <c r="H57" s="19"/>
      <c r="I57" s="19"/>
      <c r="J57" s="20"/>
    </row>
    <row r="58" spans="1:10" ht="15.75" customHeight="1" x14ac:dyDescent="0.35">
      <c r="A58" s="1"/>
      <c r="H58" s="19"/>
      <c r="I58" s="19"/>
      <c r="J58" s="20"/>
    </row>
    <row r="59" spans="1:10" ht="15.75" customHeight="1" x14ac:dyDescent="0.35">
      <c r="A59" s="1"/>
      <c r="H59" s="19"/>
      <c r="I59" s="19"/>
      <c r="J59" s="20"/>
    </row>
    <row r="60" spans="1:10" ht="15.75" customHeight="1" x14ac:dyDescent="0.35">
      <c r="A60" s="1"/>
      <c r="H60" s="19"/>
      <c r="I60" s="19"/>
      <c r="J60" s="20"/>
    </row>
    <row r="61" spans="1:10" ht="15.75" customHeight="1" x14ac:dyDescent="0.35">
      <c r="A61" s="1"/>
      <c r="H61" s="19"/>
      <c r="I61" s="19"/>
      <c r="J61" s="20"/>
    </row>
    <row r="62" spans="1:10" ht="15.75" customHeight="1" x14ac:dyDescent="0.35">
      <c r="A62" s="1"/>
      <c r="H62" s="19"/>
      <c r="I62" s="19"/>
      <c r="J62" s="20"/>
    </row>
    <row r="63" spans="1:10" ht="15.75" customHeight="1" x14ac:dyDescent="0.35">
      <c r="A63" s="1"/>
      <c r="H63" s="19"/>
      <c r="I63" s="19"/>
      <c r="J63" s="20"/>
    </row>
    <row r="64" spans="1:10" ht="15.75" customHeight="1" x14ac:dyDescent="0.35">
      <c r="A64" s="1"/>
      <c r="H64" s="19"/>
      <c r="I64" s="19"/>
      <c r="J64" s="20"/>
    </row>
    <row r="65" spans="1:10" ht="15.75" customHeight="1" x14ac:dyDescent="0.35">
      <c r="A65" s="1"/>
      <c r="H65" s="19"/>
      <c r="I65" s="19"/>
      <c r="J65" s="20"/>
    </row>
    <row r="66" spans="1:10" ht="15.75" customHeight="1" x14ac:dyDescent="0.35">
      <c r="A66" s="1"/>
      <c r="H66" s="19"/>
      <c r="I66" s="19"/>
      <c r="J66" s="20"/>
    </row>
    <row r="67" spans="1:10" ht="15.75" customHeight="1" x14ac:dyDescent="0.35">
      <c r="A67" s="1"/>
      <c r="H67" s="19"/>
      <c r="I67" s="19"/>
      <c r="J67" s="20"/>
    </row>
    <row r="68" spans="1:10" ht="15.75" customHeight="1" x14ac:dyDescent="0.35">
      <c r="A68" s="1"/>
      <c r="H68" s="19"/>
      <c r="I68" s="19"/>
      <c r="J68" s="20"/>
    </row>
    <row r="69" spans="1:10" ht="15.75" customHeight="1" x14ac:dyDescent="0.35">
      <c r="A69" s="1"/>
      <c r="H69" s="19"/>
      <c r="I69" s="19"/>
      <c r="J69" s="20"/>
    </row>
    <row r="70" spans="1:10" ht="15.75" customHeight="1" x14ac:dyDescent="0.35">
      <c r="A70" s="1"/>
      <c r="H70" s="19"/>
      <c r="I70" s="19"/>
      <c r="J70" s="20"/>
    </row>
    <row r="71" spans="1:10" ht="15.75" customHeight="1" x14ac:dyDescent="0.35">
      <c r="A71" s="1"/>
      <c r="H71" s="19"/>
      <c r="I71" s="19"/>
      <c r="J71" s="20"/>
    </row>
    <row r="72" spans="1:10" ht="15.75" customHeight="1" x14ac:dyDescent="0.35">
      <c r="A72" s="1"/>
      <c r="H72" s="19"/>
      <c r="I72" s="19"/>
      <c r="J72" s="20"/>
    </row>
    <row r="73" spans="1:10" ht="15.75" customHeight="1" x14ac:dyDescent="0.35">
      <c r="A73" s="1"/>
      <c r="H73" s="19"/>
      <c r="I73" s="19"/>
      <c r="J73" s="20"/>
    </row>
    <row r="74" spans="1:10" ht="15.75" customHeight="1" x14ac:dyDescent="0.35">
      <c r="A74" s="1"/>
      <c r="H74" s="19"/>
      <c r="I74" s="19"/>
      <c r="J74" s="20"/>
    </row>
    <row r="75" spans="1:10" ht="15.75" customHeight="1" x14ac:dyDescent="0.35">
      <c r="A75" s="1"/>
      <c r="H75" s="19"/>
      <c r="I75" s="19"/>
      <c r="J75" s="20"/>
    </row>
    <row r="76" spans="1:10" ht="15.75" customHeight="1" x14ac:dyDescent="0.35">
      <c r="A76" s="1"/>
      <c r="H76" s="19"/>
      <c r="I76" s="19"/>
      <c r="J76" s="20"/>
    </row>
    <row r="77" spans="1:10" ht="15.75" customHeight="1" x14ac:dyDescent="0.35">
      <c r="A77" s="1"/>
      <c r="H77" s="19"/>
      <c r="I77" s="19"/>
      <c r="J77" s="20"/>
    </row>
    <row r="78" spans="1:10" ht="15.75" customHeight="1" x14ac:dyDescent="0.35">
      <c r="A78" s="1"/>
      <c r="H78" s="19"/>
      <c r="I78" s="19"/>
      <c r="J78" s="20"/>
    </row>
    <row r="79" spans="1:10" ht="15.75" customHeight="1" x14ac:dyDescent="0.35">
      <c r="A79" s="1"/>
      <c r="H79" s="19"/>
      <c r="I79" s="19"/>
      <c r="J79" s="20"/>
    </row>
    <row r="80" spans="1:10" ht="15.75" customHeight="1" x14ac:dyDescent="0.35">
      <c r="A80" s="1"/>
      <c r="H80" s="19"/>
      <c r="I80" s="19"/>
      <c r="J80" s="20"/>
    </row>
    <row r="81" spans="1:10" ht="15.75" customHeight="1" x14ac:dyDescent="0.35">
      <c r="A81" s="1"/>
      <c r="H81" s="19"/>
      <c r="I81" s="19"/>
      <c r="J81" s="20"/>
    </row>
    <row r="82" spans="1:10" ht="15.75" customHeight="1" x14ac:dyDescent="0.35">
      <c r="A82" s="1"/>
      <c r="H82" s="19"/>
      <c r="I82" s="19"/>
      <c r="J82" s="20"/>
    </row>
    <row r="83" spans="1:10" ht="15.75" customHeight="1" x14ac:dyDescent="0.35">
      <c r="A83" s="1"/>
      <c r="H83" s="19"/>
      <c r="I83" s="19"/>
      <c r="J83" s="20"/>
    </row>
    <row r="84" spans="1:10" ht="15.75" customHeight="1" x14ac:dyDescent="0.35">
      <c r="A84" s="1"/>
      <c r="H84" s="19"/>
      <c r="I84" s="19"/>
      <c r="J84" s="20"/>
    </row>
    <row r="85" spans="1:10" ht="15.75" customHeight="1" x14ac:dyDescent="0.35">
      <c r="A85" s="1"/>
      <c r="H85" s="19"/>
      <c r="I85" s="19"/>
      <c r="J85" s="20"/>
    </row>
    <row r="86" spans="1:10" ht="15.75" customHeight="1" x14ac:dyDescent="0.35">
      <c r="A86" s="1"/>
      <c r="H86" s="19"/>
      <c r="I86" s="19"/>
      <c r="J86" s="20"/>
    </row>
    <row r="87" spans="1:10" ht="15.75" customHeight="1" x14ac:dyDescent="0.35">
      <c r="A87" s="1"/>
      <c r="H87" s="19"/>
      <c r="I87" s="19"/>
      <c r="J87" s="20"/>
    </row>
    <row r="88" spans="1:10" ht="15.75" customHeight="1" x14ac:dyDescent="0.35">
      <c r="A88" s="1"/>
      <c r="H88" s="19"/>
      <c r="I88" s="19"/>
      <c r="J88" s="20"/>
    </row>
    <row r="89" spans="1:10" ht="15.75" customHeight="1" x14ac:dyDescent="0.35">
      <c r="A89" s="1"/>
      <c r="H89" s="19"/>
      <c r="I89" s="19"/>
      <c r="J89" s="20"/>
    </row>
    <row r="90" spans="1:10" ht="15.75" customHeight="1" x14ac:dyDescent="0.35">
      <c r="A90" s="1"/>
      <c r="H90" s="19"/>
      <c r="I90" s="19"/>
      <c r="J90" s="20"/>
    </row>
    <row r="91" spans="1:10" ht="15.75" customHeight="1" x14ac:dyDescent="0.35">
      <c r="A91" s="1"/>
      <c r="H91" s="19"/>
      <c r="I91" s="19"/>
      <c r="J91" s="20"/>
    </row>
    <row r="92" spans="1:10" ht="15.75" customHeight="1" x14ac:dyDescent="0.35">
      <c r="A92" s="1"/>
      <c r="H92" s="19"/>
      <c r="I92" s="19"/>
      <c r="J92" s="20"/>
    </row>
    <row r="93" spans="1:10" ht="15.75" customHeight="1" x14ac:dyDescent="0.35">
      <c r="A93" s="1"/>
      <c r="H93" s="19"/>
      <c r="I93" s="19"/>
      <c r="J93" s="20"/>
    </row>
    <row r="94" spans="1:10" ht="15.75" customHeight="1" x14ac:dyDescent="0.35">
      <c r="A94" s="1"/>
      <c r="H94" s="19"/>
      <c r="I94" s="19"/>
      <c r="J94" s="20"/>
    </row>
    <row r="95" spans="1:10" ht="15.75" customHeight="1" x14ac:dyDescent="0.35">
      <c r="A95" s="1"/>
      <c r="H95" s="19"/>
      <c r="I95" s="19"/>
      <c r="J95" s="20"/>
    </row>
    <row r="96" spans="1:10" ht="15.75" customHeight="1" x14ac:dyDescent="0.35">
      <c r="A96" s="1"/>
      <c r="H96" s="19"/>
      <c r="I96" s="19"/>
      <c r="J96" s="20"/>
    </row>
    <row r="97" spans="1:10" ht="15.75" customHeight="1" x14ac:dyDescent="0.35">
      <c r="A97" s="1"/>
      <c r="H97" s="19"/>
      <c r="I97" s="19"/>
      <c r="J97" s="20"/>
    </row>
    <row r="98" spans="1:10" ht="15.75" customHeight="1" x14ac:dyDescent="0.35">
      <c r="A98" s="1"/>
      <c r="H98" s="19"/>
      <c r="I98" s="19"/>
      <c r="J98" s="20"/>
    </row>
    <row r="99" spans="1:10" ht="15.75" customHeight="1" x14ac:dyDescent="0.35">
      <c r="A99" s="1"/>
      <c r="H99" s="19"/>
      <c r="I99" s="19"/>
      <c r="J99" s="20"/>
    </row>
    <row r="100" spans="1:10" ht="15.75" customHeight="1" x14ac:dyDescent="0.35">
      <c r="A100" s="1"/>
      <c r="H100" s="19"/>
      <c r="I100" s="19"/>
      <c r="J100" s="20"/>
    </row>
    <row r="101" spans="1:10" ht="15.75" customHeight="1" x14ac:dyDescent="0.35">
      <c r="A101" s="1"/>
      <c r="H101" s="19"/>
      <c r="I101" s="19"/>
      <c r="J101" s="20"/>
    </row>
    <row r="102" spans="1:10" ht="15.75" customHeight="1" x14ac:dyDescent="0.35">
      <c r="A102" s="1"/>
      <c r="H102" s="19"/>
      <c r="I102" s="19"/>
      <c r="J102" s="20"/>
    </row>
    <row r="103" spans="1:10" ht="15.75" customHeight="1" x14ac:dyDescent="0.35">
      <c r="A103" s="1"/>
      <c r="H103" s="19"/>
      <c r="I103" s="19"/>
      <c r="J103" s="20"/>
    </row>
    <row r="104" spans="1:10" ht="15.75" customHeight="1" x14ac:dyDescent="0.35">
      <c r="A104" s="1"/>
      <c r="H104" s="19"/>
      <c r="I104" s="19"/>
      <c r="J104" s="20"/>
    </row>
    <row r="105" spans="1:10" ht="15.75" customHeight="1" x14ac:dyDescent="0.35">
      <c r="A105" s="1"/>
      <c r="H105" s="19"/>
      <c r="I105" s="19"/>
      <c r="J105" s="20"/>
    </row>
    <row r="106" spans="1:10" ht="15.75" customHeight="1" x14ac:dyDescent="0.35">
      <c r="A106" s="1"/>
      <c r="H106" s="19"/>
      <c r="I106" s="19"/>
      <c r="J106" s="20"/>
    </row>
    <row r="107" spans="1:10" ht="15.75" customHeight="1" x14ac:dyDescent="0.35">
      <c r="A107" s="1"/>
      <c r="H107" s="19"/>
      <c r="I107" s="19"/>
      <c r="J107" s="20"/>
    </row>
    <row r="108" spans="1:10" ht="15.75" customHeight="1" x14ac:dyDescent="0.35">
      <c r="A108" s="1"/>
      <c r="H108" s="19"/>
      <c r="I108" s="19"/>
      <c r="J108" s="20"/>
    </row>
    <row r="109" spans="1:10" ht="15.75" customHeight="1" x14ac:dyDescent="0.35">
      <c r="A109" s="1"/>
      <c r="H109" s="19"/>
      <c r="I109" s="19"/>
      <c r="J109" s="20"/>
    </row>
    <row r="110" spans="1:10" ht="15.75" customHeight="1" x14ac:dyDescent="0.35">
      <c r="A110" s="1"/>
      <c r="H110" s="19"/>
      <c r="I110" s="19"/>
      <c r="J110" s="20"/>
    </row>
    <row r="111" spans="1:10" ht="15.75" customHeight="1" x14ac:dyDescent="0.35">
      <c r="A111" s="1"/>
      <c r="H111" s="19"/>
      <c r="I111" s="19"/>
      <c r="J111" s="20"/>
    </row>
    <row r="112" spans="1:10" ht="15.75" customHeight="1" x14ac:dyDescent="0.35">
      <c r="A112" s="1"/>
      <c r="H112" s="19"/>
      <c r="I112" s="19"/>
      <c r="J112" s="20"/>
    </row>
    <row r="113" spans="1:10" ht="15.75" customHeight="1" x14ac:dyDescent="0.35">
      <c r="A113" s="1"/>
      <c r="H113" s="19"/>
      <c r="I113" s="19"/>
      <c r="J113" s="20"/>
    </row>
    <row r="114" spans="1:10" ht="15.75" customHeight="1" x14ac:dyDescent="0.35">
      <c r="A114" s="1"/>
      <c r="H114" s="19"/>
      <c r="I114" s="19"/>
      <c r="J114" s="20"/>
    </row>
    <row r="115" spans="1:10" ht="15.75" customHeight="1" x14ac:dyDescent="0.35">
      <c r="A115" s="1"/>
      <c r="H115" s="19"/>
      <c r="I115" s="19"/>
      <c r="J115" s="20"/>
    </row>
    <row r="116" spans="1:10" ht="15.75" customHeight="1" x14ac:dyDescent="0.35">
      <c r="A116" s="1"/>
      <c r="H116" s="19"/>
      <c r="I116" s="19"/>
      <c r="J116" s="20"/>
    </row>
    <row r="117" spans="1:10" ht="15.75" customHeight="1" x14ac:dyDescent="0.35">
      <c r="A117" s="1"/>
      <c r="H117" s="19"/>
      <c r="I117" s="19"/>
      <c r="J117" s="20"/>
    </row>
    <row r="118" spans="1:10" ht="15.75" customHeight="1" x14ac:dyDescent="0.35">
      <c r="A118" s="1"/>
      <c r="H118" s="19"/>
      <c r="I118" s="19"/>
      <c r="J118" s="20"/>
    </row>
    <row r="119" spans="1:10" ht="15.75" customHeight="1" x14ac:dyDescent="0.35">
      <c r="A119" s="1"/>
      <c r="H119" s="19"/>
      <c r="I119" s="19"/>
      <c r="J119" s="20"/>
    </row>
    <row r="120" spans="1:10" ht="15.75" customHeight="1" x14ac:dyDescent="0.35">
      <c r="A120" s="1"/>
      <c r="H120" s="19"/>
      <c r="I120" s="19"/>
      <c r="J120" s="20"/>
    </row>
    <row r="121" spans="1:10" ht="15.75" customHeight="1" x14ac:dyDescent="0.35">
      <c r="A121" s="1"/>
      <c r="H121" s="19"/>
      <c r="I121" s="19"/>
      <c r="J121" s="20"/>
    </row>
    <row r="122" spans="1:10" ht="15.75" customHeight="1" x14ac:dyDescent="0.35">
      <c r="A122" s="1"/>
      <c r="H122" s="19"/>
      <c r="I122" s="19"/>
      <c r="J122" s="20"/>
    </row>
    <row r="123" spans="1:10" ht="15.75" customHeight="1" x14ac:dyDescent="0.35">
      <c r="A123" s="1"/>
      <c r="H123" s="19"/>
      <c r="I123" s="19"/>
      <c r="J123" s="20"/>
    </row>
    <row r="124" spans="1:10" ht="15.75" customHeight="1" x14ac:dyDescent="0.35">
      <c r="A124" s="1"/>
      <c r="H124" s="19"/>
      <c r="I124" s="19"/>
      <c r="J124" s="20"/>
    </row>
    <row r="125" spans="1:10" ht="15.75" customHeight="1" x14ac:dyDescent="0.35">
      <c r="A125" s="1"/>
      <c r="H125" s="19"/>
      <c r="I125" s="19"/>
      <c r="J125" s="20"/>
    </row>
    <row r="126" spans="1:10" ht="15.75" customHeight="1" x14ac:dyDescent="0.35">
      <c r="A126" s="1"/>
      <c r="H126" s="19"/>
      <c r="I126" s="19"/>
      <c r="J126" s="20"/>
    </row>
    <row r="127" spans="1:10" ht="15.75" customHeight="1" x14ac:dyDescent="0.35">
      <c r="A127" s="1"/>
      <c r="H127" s="19"/>
      <c r="I127" s="19"/>
      <c r="J127" s="20"/>
    </row>
    <row r="128" spans="1:10" ht="15.75" customHeight="1" x14ac:dyDescent="0.35">
      <c r="A128" s="1"/>
      <c r="H128" s="19"/>
      <c r="I128" s="19"/>
      <c r="J128" s="20"/>
    </row>
    <row r="129" spans="1:10" ht="15.75" customHeight="1" x14ac:dyDescent="0.35">
      <c r="A129" s="1"/>
      <c r="H129" s="19"/>
      <c r="I129" s="19"/>
      <c r="J129" s="20"/>
    </row>
    <row r="130" spans="1:10" ht="15.75" customHeight="1" x14ac:dyDescent="0.35">
      <c r="A130" s="1"/>
      <c r="H130" s="19"/>
      <c r="I130" s="19"/>
      <c r="J130" s="20"/>
    </row>
    <row r="131" spans="1:10" ht="15.75" customHeight="1" x14ac:dyDescent="0.35">
      <c r="A131" s="1"/>
      <c r="H131" s="19"/>
      <c r="I131" s="19"/>
      <c r="J131" s="20"/>
    </row>
    <row r="132" spans="1:10" ht="15.75" customHeight="1" x14ac:dyDescent="0.35">
      <c r="A132" s="1"/>
      <c r="H132" s="19"/>
      <c r="I132" s="19"/>
      <c r="J132" s="20"/>
    </row>
    <row r="133" spans="1:10" ht="15.75" customHeight="1" x14ac:dyDescent="0.35">
      <c r="A133" s="1"/>
      <c r="H133" s="19"/>
      <c r="I133" s="19"/>
      <c r="J133" s="20"/>
    </row>
    <row r="134" spans="1:10" ht="15.75" customHeight="1" x14ac:dyDescent="0.35">
      <c r="A134" s="1"/>
      <c r="H134" s="19"/>
      <c r="I134" s="19"/>
      <c r="J134" s="20"/>
    </row>
    <row r="135" spans="1:10" ht="15.75" customHeight="1" x14ac:dyDescent="0.35">
      <c r="A135" s="1"/>
      <c r="H135" s="19"/>
      <c r="I135" s="19"/>
      <c r="J135" s="20"/>
    </row>
    <row r="136" spans="1:10" ht="15.75" customHeight="1" x14ac:dyDescent="0.35">
      <c r="A136" s="1"/>
      <c r="H136" s="19"/>
      <c r="I136" s="19"/>
      <c r="J136" s="20"/>
    </row>
    <row r="137" spans="1:10" ht="15.75" customHeight="1" x14ac:dyDescent="0.35">
      <c r="A137" s="1"/>
      <c r="H137" s="19"/>
      <c r="I137" s="19"/>
      <c r="J137" s="20"/>
    </row>
    <row r="138" spans="1:10" ht="15.75" customHeight="1" x14ac:dyDescent="0.35">
      <c r="A138" s="1"/>
      <c r="H138" s="19"/>
      <c r="I138" s="19"/>
      <c r="J138" s="20"/>
    </row>
    <row r="139" spans="1:10" ht="15.75" customHeight="1" x14ac:dyDescent="0.35">
      <c r="A139" s="1"/>
      <c r="H139" s="19"/>
      <c r="I139" s="19"/>
      <c r="J139" s="20"/>
    </row>
    <row r="140" spans="1:10" ht="15.75" customHeight="1" x14ac:dyDescent="0.35">
      <c r="A140" s="1"/>
      <c r="H140" s="19"/>
      <c r="I140" s="19"/>
      <c r="J140" s="20"/>
    </row>
    <row r="141" spans="1:10" ht="15.75" customHeight="1" x14ac:dyDescent="0.35">
      <c r="A141" s="1"/>
      <c r="H141" s="19"/>
      <c r="I141" s="19"/>
      <c r="J141" s="20"/>
    </row>
    <row r="142" spans="1:10" ht="15.75" customHeight="1" x14ac:dyDescent="0.35">
      <c r="A142" s="1"/>
      <c r="H142" s="19"/>
      <c r="I142" s="19"/>
      <c r="J142" s="20"/>
    </row>
    <row r="143" spans="1:10" ht="15.75" customHeight="1" x14ac:dyDescent="0.35">
      <c r="A143" s="1"/>
      <c r="H143" s="19"/>
      <c r="I143" s="19"/>
      <c r="J143" s="20"/>
    </row>
    <row r="144" spans="1:10" ht="15.75" customHeight="1" x14ac:dyDescent="0.35">
      <c r="A144" s="1"/>
      <c r="H144" s="19"/>
      <c r="I144" s="19"/>
      <c r="J144" s="20"/>
    </row>
    <row r="145" spans="1:10" ht="15.75" customHeight="1" x14ac:dyDescent="0.35">
      <c r="A145" s="1"/>
      <c r="H145" s="19"/>
      <c r="I145" s="19"/>
      <c r="J145" s="20"/>
    </row>
    <row r="146" spans="1:10" ht="15.75" customHeight="1" x14ac:dyDescent="0.35">
      <c r="A146" s="1"/>
      <c r="H146" s="19"/>
      <c r="I146" s="19"/>
      <c r="J146" s="20"/>
    </row>
    <row r="147" spans="1:10" ht="15.75" customHeight="1" x14ac:dyDescent="0.35">
      <c r="A147" s="1"/>
      <c r="H147" s="19"/>
      <c r="I147" s="19"/>
      <c r="J147" s="20"/>
    </row>
    <row r="148" spans="1:10" ht="15.75" customHeight="1" x14ac:dyDescent="0.35">
      <c r="A148" s="1"/>
      <c r="H148" s="19"/>
      <c r="I148" s="19"/>
      <c r="J148" s="20"/>
    </row>
    <row r="149" spans="1:10" ht="15.75" customHeight="1" x14ac:dyDescent="0.35">
      <c r="A149" s="1"/>
      <c r="H149" s="19"/>
      <c r="I149" s="19"/>
      <c r="J149" s="20"/>
    </row>
    <row r="150" spans="1:10" ht="15.75" customHeight="1" x14ac:dyDescent="0.35">
      <c r="A150" s="1"/>
      <c r="H150" s="19"/>
      <c r="I150" s="19"/>
      <c r="J150" s="20"/>
    </row>
    <row r="151" spans="1:10" ht="15.75" customHeight="1" x14ac:dyDescent="0.35">
      <c r="A151" s="1"/>
      <c r="H151" s="19"/>
      <c r="I151" s="19"/>
      <c r="J151" s="20"/>
    </row>
    <row r="152" spans="1:10" ht="15.75" customHeight="1" x14ac:dyDescent="0.35">
      <c r="A152" s="1"/>
      <c r="H152" s="19"/>
      <c r="I152" s="19"/>
      <c r="J152" s="20"/>
    </row>
    <row r="153" spans="1:10" ht="15.75" customHeight="1" x14ac:dyDescent="0.35">
      <c r="A153" s="1"/>
      <c r="H153" s="19"/>
      <c r="I153" s="19"/>
      <c r="J153" s="20"/>
    </row>
    <row r="154" spans="1:10" ht="15.75" customHeight="1" x14ac:dyDescent="0.35">
      <c r="A154" s="1"/>
      <c r="H154" s="19"/>
      <c r="I154" s="19"/>
      <c r="J154" s="20"/>
    </row>
    <row r="155" spans="1:10" ht="15.75" customHeight="1" x14ac:dyDescent="0.35">
      <c r="A155" s="1"/>
      <c r="H155" s="19"/>
      <c r="I155" s="19"/>
      <c r="J155" s="20"/>
    </row>
    <row r="156" spans="1:10" ht="15.75" customHeight="1" x14ac:dyDescent="0.35">
      <c r="A156" s="1"/>
      <c r="H156" s="19"/>
      <c r="I156" s="19"/>
      <c r="J156" s="20"/>
    </row>
    <row r="157" spans="1:10" ht="15.75" customHeight="1" x14ac:dyDescent="0.35">
      <c r="A157" s="1"/>
      <c r="H157" s="19"/>
      <c r="I157" s="19"/>
      <c r="J157" s="20"/>
    </row>
    <row r="158" spans="1:10" ht="15.75" customHeight="1" x14ac:dyDescent="0.35">
      <c r="A158" s="1"/>
      <c r="H158" s="19"/>
      <c r="I158" s="19"/>
      <c r="J158" s="20"/>
    </row>
    <row r="159" spans="1:10" ht="15.75" customHeight="1" x14ac:dyDescent="0.35">
      <c r="A159" s="1"/>
      <c r="H159" s="19"/>
      <c r="I159" s="19"/>
      <c r="J159" s="20"/>
    </row>
    <row r="160" spans="1:10" ht="15.75" customHeight="1" x14ac:dyDescent="0.35">
      <c r="A160" s="1"/>
      <c r="H160" s="19"/>
      <c r="I160" s="19"/>
      <c r="J160" s="20"/>
    </row>
    <row r="161" spans="1:10" ht="15.75" customHeight="1" x14ac:dyDescent="0.35">
      <c r="A161" s="1"/>
      <c r="H161" s="19"/>
      <c r="I161" s="19"/>
      <c r="J161" s="20"/>
    </row>
    <row r="162" spans="1:10" ht="15.75" customHeight="1" x14ac:dyDescent="0.35">
      <c r="A162" s="1"/>
      <c r="H162" s="19"/>
      <c r="I162" s="19"/>
      <c r="J162" s="20"/>
    </row>
    <row r="163" spans="1:10" ht="15.75" customHeight="1" x14ac:dyDescent="0.35">
      <c r="A163" s="1"/>
      <c r="H163" s="19"/>
      <c r="I163" s="19"/>
      <c r="J163" s="20"/>
    </row>
    <row r="164" spans="1:10" ht="15.75" customHeight="1" x14ac:dyDescent="0.35">
      <c r="A164" s="1"/>
      <c r="H164" s="19"/>
      <c r="I164" s="19"/>
      <c r="J164" s="20"/>
    </row>
    <row r="165" spans="1:10" ht="15.75" customHeight="1" x14ac:dyDescent="0.35">
      <c r="A165" s="1"/>
      <c r="H165" s="19"/>
      <c r="I165" s="19"/>
      <c r="J165" s="20"/>
    </row>
    <row r="166" spans="1:10" ht="15.75" customHeight="1" x14ac:dyDescent="0.35">
      <c r="A166" s="1"/>
      <c r="H166" s="19"/>
      <c r="I166" s="19"/>
      <c r="J166" s="20"/>
    </row>
    <row r="167" spans="1:10" ht="15.75" customHeight="1" x14ac:dyDescent="0.35">
      <c r="A167" s="1"/>
      <c r="H167" s="19"/>
      <c r="I167" s="19"/>
      <c r="J167" s="20"/>
    </row>
    <row r="168" spans="1:10" ht="15.75" customHeight="1" x14ac:dyDescent="0.35">
      <c r="A168" s="1"/>
      <c r="H168" s="19"/>
      <c r="I168" s="19"/>
      <c r="J168" s="20"/>
    </row>
    <row r="169" spans="1:10" ht="15.75" customHeight="1" x14ac:dyDescent="0.35">
      <c r="A169" s="1"/>
      <c r="H169" s="19"/>
      <c r="I169" s="19"/>
      <c r="J169" s="20"/>
    </row>
    <row r="170" spans="1:10" ht="15.75" customHeight="1" x14ac:dyDescent="0.35">
      <c r="A170" s="1"/>
      <c r="H170" s="19"/>
      <c r="I170" s="19"/>
      <c r="J170" s="20"/>
    </row>
    <row r="171" spans="1:10" ht="15.75" customHeight="1" x14ac:dyDescent="0.35">
      <c r="A171" s="1"/>
      <c r="H171" s="19"/>
      <c r="I171" s="19"/>
      <c r="J171" s="20"/>
    </row>
    <row r="172" spans="1:10" ht="15.75" customHeight="1" x14ac:dyDescent="0.35">
      <c r="A172" s="1"/>
      <c r="H172" s="19"/>
      <c r="I172" s="19"/>
      <c r="J172" s="20"/>
    </row>
    <row r="173" spans="1:10" ht="15.75" customHeight="1" x14ac:dyDescent="0.35">
      <c r="A173" s="1"/>
      <c r="H173" s="19"/>
      <c r="I173" s="19"/>
      <c r="J173" s="20"/>
    </row>
    <row r="174" spans="1:10" ht="15.75" customHeight="1" x14ac:dyDescent="0.35">
      <c r="A174" s="1"/>
      <c r="H174" s="19"/>
      <c r="I174" s="19"/>
      <c r="J174" s="20"/>
    </row>
    <row r="175" spans="1:10" ht="15.75" customHeight="1" x14ac:dyDescent="0.35">
      <c r="A175" s="1"/>
      <c r="H175" s="19"/>
      <c r="I175" s="19"/>
      <c r="J175" s="20"/>
    </row>
    <row r="176" spans="1:10" ht="15.75" customHeight="1" x14ac:dyDescent="0.35">
      <c r="A176" s="1"/>
      <c r="H176" s="19"/>
      <c r="I176" s="19"/>
      <c r="J176" s="20"/>
    </row>
    <row r="177" spans="1:10" ht="15.75" customHeight="1" x14ac:dyDescent="0.35">
      <c r="A177" s="1"/>
      <c r="H177" s="19"/>
      <c r="I177" s="19"/>
      <c r="J177" s="20"/>
    </row>
    <row r="178" spans="1:10" ht="15.75" customHeight="1" x14ac:dyDescent="0.35">
      <c r="A178" s="1"/>
      <c r="H178" s="19"/>
      <c r="I178" s="19"/>
      <c r="J178" s="20"/>
    </row>
    <row r="179" spans="1:10" ht="15.75" customHeight="1" x14ac:dyDescent="0.35">
      <c r="A179" s="1"/>
      <c r="H179" s="19"/>
      <c r="I179" s="19"/>
      <c r="J179" s="20"/>
    </row>
    <row r="180" spans="1:10" ht="15.75" customHeight="1" x14ac:dyDescent="0.35">
      <c r="A180" s="1"/>
      <c r="H180" s="19"/>
      <c r="I180" s="19"/>
      <c r="J180" s="20"/>
    </row>
    <row r="181" spans="1:10" ht="15.75" customHeight="1" x14ac:dyDescent="0.35">
      <c r="A181" s="1"/>
      <c r="H181" s="19"/>
      <c r="I181" s="19"/>
      <c r="J181" s="20"/>
    </row>
    <row r="182" spans="1:10" ht="15.75" customHeight="1" x14ac:dyDescent="0.35">
      <c r="A182" s="1"/>
      <c r="H182" s="19"/>
      <c r="I182" s="19"/>
      <c r="J182" s="20"/>
    </row>
    <row r="183" spans="1:10" ht="15.75" customHeight="1" x14ac:dyDescent="0.35">
      <c r="A183" s="1"/>
      <c r="H183" s="19"/>
      <c r="I183" s="19"/>
      <c r="J183" s="20"/>
    </row>
    <row r="184" spans="1:10" ht="15.75" customHeight="1" x14ac:dyDescent="0.35">
      <c r="A184" s="1"/>
      <c r="H184" s="19"/>
      <c r="I184" s="19"/>
      <c r="J184" s="20"/>
    </row>
    <row r="185" spans="1:10" ht="15.75" customHeight="1" x14ac:dyDescent="0.35">
      <c r="A185" s="1"/>
      <c r="H185" s="19"/>
      <c r="I185" s="19"/>
      <c r="J185" s="20"/>
    </row>
    <row r="186" spans="1:10" ht="15.75" customHeight="1" x14ac:dyDescent="0.35">
      <c r="A186" s="1"/>
      <c r="H186" s="19"/>
      <c r="I186" s="19"/>
      <c r="J186" s="20"/>
    </row>
    <row r="187" spans="1:10" ht="15.75" customHeight="1" x14ac:dyDescent="0.35">
      <c r="A187" s="1"/>
      <c r="H187" s="19"/>
      <c r="I187" s="19"/>
      <c r="J187" s="20"/>
    </row>
    <row r="188" spans="1:10" ht="15.75" customHeight="1" x14ac:dyDescent="0.35">
      <c r="A188" s="1"/>
      <c r="H188" s="19"/>
      <c r="I188" s="19"/>
      <c r="J188" s="20"/>
    </row>
    <row r="189" spans="1:10" ht="15.75" customHeight="1" x14ac:dyDescent="0.35">
      <c r="A189" s="1"/>
      <c r="H189" s="19"/>
      <c r="I189" s="19"/>
      <c r="J189" s="20"/>
    </row>
    <row r="190" spans="1:10" ht="15.75" customHeight="1" x14ac:dyDescent="0.35">
      <c r="A190" s="1"/>
      <c r="H190" s="19"/>
      <c r="I190" s="19"/>
      <c r="J190" s="20"/>
    </row>
    <row r="191" spans="1:10" ht="15.75" customHeight="1" x14ac:dyDescent="0.35">
      <c r="A191" s="1"/>
      <c r="H191" s="19"/>
      <c r="I191" s="19"/>
      <c r="J191" s="20"/>
    </row>
    <row r="192" spans="1:10" ht="15.75" customHeight="1" x14ac:dyDescent="0.35">
      <c r="A192" s="1"/>
      <c r="H192" s="19"/>
      <c r="I192" s="19"/>
      <c r="J192" s="20"/>
    </row>
    <row r="193" spans="1:10" ht="15.75" customHeight="1" x14ac:dyDescent="0.35">
      <c r="A193" s="1"/>
      <c r="H193" s="19"/>
      <c r="I193" s="19"/>
      <c r="J193" s="20"/>
    </row>
    <row r="194" spans="1:10" ht="15.75" customHeight="1" x14ac:dyDescent="0.35">
      <c r="A194" s="1"/>
      <c r="H194" s="19"/>
      <c r="I194" s="19"/>
      <c r="J194" s="20"/>
    </row>
    <row r="195" spans="1:10" ht="15.75" customHeight="1" x14ac:dyDescent="0.35">
      <c r="A195" s="1"/>
      <c r="H195" s="19"/>
      <c r="I195" s="19"/>
      <c r="J195" s="20"/>
    </row>
    <row r="196" spans="1:10" ht="15.75" customHeight="1" x14ac:dyDescent="0.35">
      <c r="A196" s="1"/>
      <c r="H196" s="19"/>
      <c r="I196" s="19"/>
      <c r="J196" s="20"/>
    </row>
    <row r="197" spans="1:10" ht="15.75" customHeight="1" x14ac:dyDescent="0.35">
      <c r="A197" s="1"/>
      <c r="H197" s="19"/>
      <c r="I197" s="19"/>
      <c r="J197" s="20"/>
    </row>
    <row r="198" spans="1:10" ht="15.75" customHeight="1" x14ac:dyDescent="0.35">
      <c r="A198" s="1"/>
      <c r="H198" s="19"/>
      <c r="I198" s="19"/>
      <c r="J198" s="20"/>
    </row>
    <row r="199" spans="1:10" ht="15.75" customHeight="1" x14ac:dyDescent="0.35">
      <c r="A199" s="1"/>
      <c r="H199" s="19"/>
      <c r="I199" s="19"/>
      <c r="J199" s="20"/>
    </row>
    <row r="200" spans="1:10" ht="15.75" customHeight="1" x14ac:dyDescent="0.35">
      <c r="A200" s="1"/>
      <c r="H200" s="19"/>
      <c r="I200" s="19"/>
      <c r="J200" s="20"/>
    </row>
    <row r="201" spans="1:10" ht="15.75" customHeight="1" x14ac:dyDescent="0.35">
      <c r="A201" s="1"/>
      <c r="H201" s="19"/>
      <c r="I201" s="19"/>
      <c r="J201" s="20"/>
    </row>
    <row r="202" spans="1:10" ht="15.75" customHeight="1" x14ac:dyDescent="0.35">
      <c r="A202" s="1"/>
      <c r="H202" s="19"/>
      <c r="I202" s="19"/>
      <c r="J202" s="20"/>
    </row>
    <row r="203" spans="1:10" ht="15.75" customHeight="1" x14ac:dyDescent="0.35">
      <c r="A203" s="1"/>
      <c r="H203" s="19"/>
      <c r="I203" s="19"/>
      <c r="J203" s="20"/>
    </row>
    <row r="204" spans="1:10" ht="15.75" customHeight="1" x14ac:dyDescent="0.35">
      <c r="A204" s="1"/>
      <c r="H204" s="19"/>
      <c r="I204" s="19"/>
      <c r="J204" s="20"/>
    </row>
    <row r="205" spans="1:10" ht="15.75" customHeight="1" x14ac:dyDescent="0.35">
      <c r="A205" s="1"/>
      <c r="H205" s="19"/>
      <c r="I205" s="19"/>
      <c r="J205" s="20"/>
    </row>
    <row r="206" spans="1:10" ht="15.75" customHeight="1" x14ac:dyDescent="0.35">
      <c r="A206" s="1"/>
      <c r="H206" s="19"/>
      <c r="I206" s="19"/>
      <c r="J206" s="20"/>
    </row>
    <row r="207" spans="1:10" ht="15.75" customHeight="1" x14ac:dyDescent="0.35">
      <c r="A207" s="1"/>
      <c r="H207" s="19"/>
      <c r="I207" s="19"/>
      <c r="J207" s="20"/>
    </row>
    <row r="208" spans="1:10" ht="15.75" customHeight="1" x14ac:dyDescent="0.35">
      <c r="A208" s="1"/>
      <c r="H208" s="19"/>
      <c r="I208" s="19"/>
      <c r="J208" s="20"/>
    </row>
    <row r="209" spans="1:10" ht="15.75" customHeight="1" x14ac:dyDescent="0.35">
      <c r="A209" s="1"/>
      <c r="H209" s="19"/>
      <c r="I209" s="19"/>
      <c r="J209" s="20"/>
    </row>
    <row r="210" spans="1:10" ht="15.75" customHeight="1" x14ac:dyDescent="0.35">
      <c r="A210" s="1"/>
      <c r="H210" s="19"/>
      <c r="I210" s="19"/>
      <c r="J210" s="20"/>
    </row>
    <row r="211" spans="1:10" ht="15.75" customHeight="1" x14ac:dyDescent="0.35">
      <c r="A211" s="1"/>
      <c r="H211" s="19"/>
      <c r="I211" s="19"/>
      <c r="J211" s="20"/>
    </row>
    <row r="212" spans="1:10" ht="15.75" customHeight="1" x14ac:dyDescent="0.35">
      <c r="A212" s="1"/>
      <c r="H212" s="19"/>
      <c r="I212" s="19"/>
      <c r="J212" s="20"/>
    </row>
    <row r="213" spans="1:10" ht="15.75" customHeight="1" x14ac:dyDescent="0.35">
      <c r="A213" s="1"/>
      <c r="H213" s="19"/>
      <c r="I213" s="19"/>
      <c r="J213" s="20"/>
    </row>
    <row r="214" spans="1:10" ht="15.75" customHeight="1" x14ac:dyDescent="0.35">
      <c r="A214" s="1"/>
      <c r="H214" s="19"/>
      <c r="I214" s="19"/>
      <c r="J214" s="20"/>
    </row>
    <row r="215" spans="1:10" ht="15.75" customHeight="1" x14ac:dyDescent="0.35">
      <c r="A215" s="1"/>
      <c r="H215" s="19"/>
      <c r="I215" s="19"/>
      <c r="J215" s="20"/>
    </row>
    <row r="216" spans="1:10" ht="15.75" customHeight="1" x14ac:dyDescent="0.35">
      <c r="A216" s="1"/>
      <c r="H216" s="19"/>
      <c r="I216" s="19"/>
      <c r="J216" s="20"/>
    </row>
    <row r="217" spans="1:10" ht="15.75" customHeight="1" x14ac:dyDescent="0.35">
      <c r="A217" s="1"/>
      <c r="H217" s="19"/>
      <c r="I217" s="19"/>
      <c r="J217" s="20"/>
    </row>
    <row r="218" spans="1:10" ht="15.75" customHeight="1" x14ac:dyDescent="0.35">
      <c r="A218" s="1"/>
      <c r="H218" s="19"/>
      <c r="I218" s="19"/>
      <c r="J218" s="20"/>
    </row>
    <row r="219" spans="1:10" ht="15.75" customHeight="1" x14ac:dyDescent="0.35">
      <c r="A219" s="1"/>
      <c r="H219" s="19"/>
      <c r="I219" s="19"/>
      <c r="J219" s="20"/>
    </row>
    <row r="220" spans="1:10" ht="15.75" customHeight="1" x14ac:dyDescent="0.35">
      <c r="A220" s="1"/>
      <c r="H220" s="19"/>
      <c r="I220" s="19"/>
      <c r="J220" s="20"/>
    </row>
    <row r="221" spans="1:10" ht="15.75" customHeight="1" x14ac:dyDescent="0.35">
      <c r="A221" s="1"/>
      <c r="H221" s="19"/>
      <c r="I221" s="19"/>
      <c r="J221" s="20"/>
    </row>
    <row r="222" spans="1:10" ht="15.75" customHeight="1" x14ac:dyDescent="0.35">
      <c r="A222" s="1"/>
      <c r="H222" s="19"/>
      <c r="I222" s="19"/>
      <c r="J222" s="20"/>
    </row>
    <row r="223" spans="1:10" ht="15.75" customHeight="1" x14ac:dyDescent="0.35">
      <c r="A223" s="1"/>
      <c r="H223" s="19"/>
      <c r="I223" s="19"/>
      <c r="J223" s="20"/>
    </row>
    <row r="224" spans="1:10" ht="15.75" customHeight="1" x14ac:dyDescent="0.35">
      <c r="A224" s="1"/>
      <c r="H224" s="19"/>
      <c r="I224" s="19"/>
      <c r="J224" s="20"/>
    </row>
    <row r="225" spans="1:10" ht="15.75" customHeight="1" x14ac:dyDescent="0.35">
      <c r="A225" s="1"/>
      <c r="H225" s="19"/>
      <c r="I225" s="19"/>
      <c r="J225" s="20"/>
    </row>
    <row r="226" spans="1:10" ht="15.75" customHeight="1" x14ac:dyDescent="0.35">
      <c r="A226" s="1"/>
      <c r="H226" s="19"/>
      <c r="I226" s="19"/>
      <c r="J226" s="20"/>
    </row>
    <row r="227" spans="1:10" ht="15.75" customHeight="1" x14ac:dyDescent="0.35">
      <c r="A227" s="1"/>
      <c r="H227" s="19"/>
      <c r="I227" s="19"/>
      <c r="J227" s="20"/>
    </row>
    <row r="228" spans="1:10" ht="15.75" customHeight="1" x14ac:dyDescent="0.35">
      <c r="A228" s="1"/>
      <c r="H228" s="19"/>
      <c r="I228" s="19"/>
      <c r="J228" s="20"/>
    </row>
    <row r="229" spans="1:10" ht="15.75" customHeight="1" x14ac:dyDescent="0.35">
      <c r="A229" s="1"/>
      <c r="H229" s="19"/>
      <c r="I229" s="19"/>
      <c r="J229" s="20"/>
    </row>
    <row r="230" spans="1:10" ht="15.75" customHeight="1" x14ac:dyDescent="0.35">
      <c r="A230" s="1"/>
      <c r="H230" s="19"/>
      <c r="I230" s="19"/>
      <c r="J230" s="20"/>
    </row>
    <row r="231" spans="1:10" ht="15.75" customHeight="1" x14ac:dyDescent="0.35">
      <c r="A231" s="1"/>
      <c r="H231" s="19"/>
      <c r="I231" s="19"/>
      <c r="J231" s="20"/>
    </row>
  </sheetData>
  <mergeCells count="3">
    <mergeCell ref="B1:M1"/>
    <mergeCell ref="B2:M2"/>
    <mergeCell ref="B3:M3"/>
  </mergeCells>
  <dataValidations count="2">
    <dataValidation type="list" allowBlank="1" showErrorMessage="1" sqref="E7:E16" xr:uid="{00000000-0002-0000-1500-000000000000}">
      <formula1>"Barang,Jasa Konsultansi,Jasa Lain,Pekerjaan Konstruksi"</formula1>
    </dataValidation>
    <dataValidation type="list" allowBlank="1" showErrorMessage="1" sqref="F7:F16" xr:uid="{00000000-0002-0000-1500-000001000000}">
      <formula1>"Pengadaan/Transaksi Langsung,Tender/Seleksi Umum,Tender/Seleksi Terbatas,Penunjukan Langsung,Penetapan Langsung"</formula1>
    </dataValidation>
  </dataValidations>
  <pageMargins left="0.70866141732283472" right="0.70866141732283472" top="0.74803149606299213" bottom="0.74803149606299213" header="0" footer="0"/>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FF00"/>
    <pageSetUpPr fitToPage="1"/>
  </sheetPr>
  <dimension ref="A1:Q231"/>
  <sheetViews>
    <sheetView workbookViewId="0">
      <selection activeCell="B12" sqref="B12"/>
    </sheetView>
  </sheetViews>
  <sheetFormatPr defaultColWidth="14.453125" defaultRowHeight="15" customHeight="1" x14ac:dyDescent="0.35"/>
  <cols>
    <col min="1" max="1" width="8.81640625" customWidth="1"/>
    <col min="2" max="2" width="20.7265625" customWidth="1"/>
    <col min="3" max="3" width="60.26953125" customWidth="1"/>
    <col min="4" max="4" width="22.54296875" customWidth="1"/>
    <col min="5" max="5" width="18" customWidth="1"/>
    <col min="6" max="6" width="20.54296875" customWidth="1"/>
    <col min="7" max="7" width="16" customWidth="1"/>
    <col min="8" max="9" width="17" customWidth="1"/>
    <col min="10" max="10" width="15.7265625" customWidth="1"/>
    <col min="11" max="13" width="17" customWidth="1"/>
    <col min="14" max="14" width="26.54296875" customWidth="1"/>
  </cols>
  <sheetData>
    <row r="1" spans="1:17" ht="14.5" x14ac:dyDescent="0.35">
      <c r="A1" s="1"/>
      <c r="B1" s="740" t="s">
        <v>1</v>
      </c>
      <c r="C1" s="741"/>
      <c r="D1" s="741"/>
      <c r="E1" s="741"/>
      <c r="F1" s="741"/>
      <c r="G1" s="741"/>
      <c r="H1" s="741"/>
      <c r="I1" s="741"/>
      <c r="J1" s="741"/>
      <c r="K1" s="741"/>
      <c r="L1" s="741"/>
      <c r="M1" s="741"/>
    </row>
    <row r="2" spans="1:17" ht="14.5" x14ac:dyDescent="0.35">
      <c r="A2" s="1"/>
      <c r="B2" s="742" t="s">
        <v>2</v>
      </c>
      <c r="C2" s="741"/>
      <c r="D2" s="741"/>
      <c r="E2" s="741"/>
      <c r="F2" s="741"/>
      <c r="G2" s="741"/>
      <c r="H2" s="741"/>
      <c r="I2" s="741"/>
      <c r="J2" s="741"/>
      <c r="K2" s="741"/>
      <c r="L2" s="741"/>
      <c r="M2" s="741"/>
    </row>
    <row r="3" spans="1:17" ht="14.5" x14ac:dyDescent="0.35">
      <c r="A3" s="1"/>
      <c r="B3" s="743" t="str">
        <f>'PMO Kayu Agung'!B3:M3</f>
        <v>TAHUN 2023</v>
      </c>
      <c r="C3" s="741"/>
      <c r="D3" s="741"/>
      <c r="E3" s="741"/>
      <c r="F3" s="741"/>
      <c r="G3" s="741"/>
      <c r="H3" s="741"/>
      <c r="I3" s="741"/>
      <c r="J3" s="741"/>
      <c r="K3" s="741"/>
      <c r="L3" s="741"/>
      <c r="M3" s="741"/>
    </row>
    <row r="4" spans="1:17" ht="14.5" x14ac:dyDescent="0.35">
      <c r="A4" s="1"/>
      <c r="B4" s="4"/>
      <c r="C4" s="4"/>
      <c r="D4" s="4"/>
      <c r="E4" s="4"/>
      <c r="F4" s="4"/>
      <c r="G4" s="4"/>
      <c r="H4" s="4"/>
      <c r="I4" s="4"/>
      <c r="J4" s="4"/>
      <c r="K4" s="4"/>
      <c r="L4" s="4"/>
      <c r="M4" s="4"/>
    </row>
    <row r="5" spans="1:17" ht="14.5" x14ac:dyDescent="0.35">
      <c r="A5" s="5" t="s">
        <v>4</v>
      </c>
      <c r="B5" s="6"/>
      <c r="C5" s="5" t="s">
        <v>4</v>
      </c>
      <c r="D5" s="5" t="s">
        <v>4</v>
      </c>
      <c r="E5" s="5" t="s">
        <v>4</v>
      </c>
      <c r="F5" s="5" t="s">
        <v>4</v>
      </c>
      <c r="G5" s="5" t="s">
        <v>4</v>
      </c>
      <c r="H5" s="5" t="s">
        <v>4</v>
      </c>
      <c r="I5" s="5" t="s">
        <v>4</v>
      </c>
      <c r="J5" s="7" t="s">
        <v>5</v>
      </c>
      <c r="K5" s="5" t="s">
        <v>4</v>
      </c>
      <c r="L5" s="5" t="s">
        <v>4</v>
      </c>
      <c r="M5" s="5" t="s">
        <v>4</v>
      </c>
      <c r="N5" s="8" t="s">
        <v>4</v>
      </c>
      <c r="O5" s="67" t="s">
        <v>5</v>
      </c>
      <c r="P5" s="45" t="s">
        <v>4</v>
      </c>
      <c r="Q5" s="67" t="s">
        <v>5</v>
      </c>
    </row>
    <row r="6" spans="1:17" ht="39.75" customHeight="1" x14ac:dyDescent="0.35">
      <c r="A6" s="9" t="s">
        <v>6</v>
      </c>
      <c r="B6" s="9" t="s">
        <v>91</v>
      </c>
      <c r="C6" s="9" t="s">
        <v>8</v>
      </c>
      <c r="D6" s="9" t="s">
        <v>9</v>
      </c>
      <c r="E6" s="9" t="s">
        <v>10</v>
      </c>
      <c r="F6" s="9" t="s">
        <v>11</v>
      </c>
      <c r="G6" s="9" t="s">
        <v>12</v>
      </c>
      <c r="H6" s="10" t="s">
        <v>13</v>
      </c>
      <c r="I6" s="10" t="s">
        <v>14</v>
      </c>
      <c r="J6" s="11" t="s">
        <v>15</v>
      </c>
      <c r="K6" s="11" t="s">
        <v>16</v>
      </c>
      <c r="L6" s="11" t="s">
        <v>17</v>
      </c>
      <c r="M6" s="9" t="s">
        <v>18</v>
      </c>
      <c r="N6" s="11" t="s">
        <v>19</v>
      </c>
      <c r="O6" s="9" t="s">
        <v>92</v>
      </c>
      <c r="P6" s="11" t="s">
        <v>93</v>
      </c>
      <c r="Q6" s="9" t="s">
        <v>94</v>
      </c>
    </row>
    <row r="7" spans="1:17" ht="14.5" x14ac:dyDescent="0.35">
      <c r="A7" s="12">
        <v>1</v>
      </c>
      <c r="B7" s="241"/>
      <c r="C7" s="241"/>
      <c r="D7" s="241"/>
      <c r="E7" s="40" t="s">
        <v>23</v>
      </c>
      <c r="F7" s="40" t="s">
        <v>101</v>
      </c>
      <c r="G7" s="322"/>
      <c r="H7" s="240"/>
      <c r="I7" s="240"/>
      <c r="J7" s="56">
        <f t="shared" ref="J7:J8" si="0">I7-H7</f>
        <v>0</v>
      </c>
      <c r="K7" s="240"/>
      <c r="L7" s="240"/>
      <c r="M7" s="241"/>
      <c r="N7" s="18"/>
      <c r="O7" s="13"/>
      <c r="P7" s="13"/>
      <c r="Q7" s="13"/>
    </row>
    <row r="8" spans="1:17" ht="14.5" x14ac:dyDescent="0.35">
      <c r="A8" s="12">
        <v>2</v>
      </c>
      <c r="B8" s="241"/>
      <c r="C8" s="241"/>
      <c r="D8" s="241"/>
      <c r="E8" s="40" t="s">
        <v>23</v>
      </c>
      <c r="F8" s="40" t="s">
        <v>101</v>
      </c>
      <c r="G8" s="322"/>
      <c r="H8" s="240"/>
      <c r="I8" s="240"/>
      <c r="J8" s="56">
        <f t="shared" si="0"/>
        <v>0</v>
      </c>
      <c r="K8" s="240"/>
      <c r="L8" s="240"/>
      <c r="M8" s="241"/>
      <c r="N8" s="18"/>
      <c r="O8" s="13"/>
      <c r="P8" s="13"/>
      <c r="Q8" s="13"/>
    </row>
    <row r="9" spans="1:17" ht="14.5" x14ac:dyDescent="0.35">
      <c r="A9" s="12">
        <v>3</v>
      </c>
      <c r="B9" s="13"/>
      <c r="C9" s="288" t="s">
        <v>831</v>
      </c>
      <c r="D9" s="13"/>
      <c r="E9" s="40" t="s">
        <v>23</v>
      </c>
      <c r="F9" s="40" t="s">
        <v>101</v>
      </c>
      <c r="G9" s="14"/>
      <c r="H9" s="15"/>
      <c r="I9" s="15"/>
      <c r="J9" s="16"/>
      <c r="K9" s="17"/>
      <c r="L9" s="17"/>
      <c r="M9" s="13"/>
      <c r="N9" s="18"/>
      <c r="O9" s="13"/>
      <c r="P9" s="13"/>
      <c r="Q9" s="13"/>
    </row>
    <row r="10" spans="1:17" ht="14.5" x14ac:dyDescent="0.35">
      <c r="A10" s="12">
        <v>4</v>
      </c>
      <c r="B10" s="13"/>
      <c r="C10" s="13"/>
      <c r="D10" s="13"/>
      <c r="E10" s="40" t="s">
        <v>23</v>
      </c>
      <c r="F10" s="40" t="s">
        <v>101</v>
      </c>
      <c r="G10" s="14"/>
      <c r="H10" s="15"/>
      <c r="I10" s="15"/>
      <c r="J10" s="16"/>
      <c r="K10" s="17"/>
      <c r="L10" s="17"/>
      <c r="M10" s="13"/>
      <c r="N10" s="18"/>
      <c r="O10" s="13"/>
      <c r="P10" s="13"/>
      <c r="Q10" s="13"/>
    </row>
    <row r="11" spans="1:17" ht="14.5" x14ac:dyDescent="0.35">
      <c r="A11" s="12">
        <v>5</v>
      </c>
      <c r="B11" s="13"/>
      <c r="C11" s="13"/>
      <c r="D11" s="13"/>
      <c r="E11" s="40" t="s">
        <v>23</v>
      </c>
      <c r="F11" s="40" t="s">
        <v>101</v>
      </c>
      <c r="G11" s="14"/>
      <c r="H11" s="15"/>
      <c r="I11" s="15"/>
      <c r="J11" s="16"/>
      <c r="K11" s="17"/>
      <c r="L11" s="17"/>
      <c r="M11" s="13"/>
      <c r="N11" s="18"/>
      <c r="O11" s="13"/>
      <c r="P11" s="13"/>
      <c r="Q11" s="13"/>
    </row>
    <row r="12" spans="1:17" ht="14.5" x14ac:dyDescent="0.35">
      <c r="A12" s="12">
        <v>6</v>
      </c>
      <c r="B12" s="13"/>
      <c r="C12" s="13"/>
      <c r="D12" s="13"/>
      <c r="E12" s="40" t="s">
        <v>23</v>
      </c>
      <c r="F12" s="40" t="s">
        <v>101</v>
      </c>
      <c r="G12" s="14"/>
      <c r="H12" s="15"/>
      <c r="I12" s="15"/>
      <c r="J12" s="16"/>
      <c r="K12" s="17"/>
      <c r="L12" s="17"/>
      <c r="M12" s="13"/>
      <c r="N12" s="18"/>
      <c r="O12" s="13"/>
      <c r="P12" s="13"/>
      <c r="Q12" s="13"/>
    </row>
    <row r="13" spans="1:17" ht="14.5" x14ac:dyDescent="0.35">
      <c r="A13" s="12">
        <v>7</v>
      </c>
      <c r="B13" s="13"/>
      <c r="C13" s="13"/>
      <c r="D13" s="13"/>
      <c r="E13" s="40" t="s">
        <v>23</v>
      </c>
      <c r="F13" s="40" t="s">
        <v>101</v>
      </c>
      <c r="G13" s="14"/>
      <c r="H13" s="15"/>
      <c r="I13" s="15"/>
      <c r="J13" s="16"/>
      <c r="K13" s="17"/>
      <c r="L13" s="17"/>
      <c r="M13" s="13"/>
      <c r="N13" s="18"/>
      <c r="O13" s="13"/>
      <c r="P13" s="13"/>
      <c r="Q13" s="13"/>
    </row>
    <row r="14" spans="1:17" ht="14.5" x14ac:dyDescent="0.35">
      <c r="A14" s="12">
        <v>8</v>
      </c>
      <c r="B14" s="13"/>
      <c r="C14" s="13"/>
      <c r="D14" s="13"/>
      <c r="E14" s="40" t="s">
        <v>23</v>
      </c>
      <c r="F14" s="40" t="s">
        <v>101</v>
      </c>
      <c r="G14" s="14"/>
      <c r="H14" s="15"/>
      <c r="I14" s="15"/>
      <c r="J14" s="16"/>
      <c r="K14" s="17"/>
      <c r="L14" s="17"/>
      <c r="M14" s="13"/>
      <c r="N14" s="18"/>
      <c r="O14" s="13"/>
      <c r="P14" s="13"/>
      <c r="Q14" s="13"/>
    </row>
    <row r="15" spans="1:17" ht="14.5" x14ac:dyDescent="0.35">
      <c r="A15" s="12">
        <v>9</v>
      </c>
      <c r="B15" s="13"/>
      <c r="C15" s="13"/>
      <c r="D15" s="13"/>
      <c r="E15" s="40" t="s">
        <v>23</v>
      </c>
      <c r="F15" s="40" t="s">
        <v>101</v>
      </c>
      <c r="G15" s="14"/>
      <c r="H15" s="15"/>
      <c r="I15" s="15"/>
      <c r="J15" s="16"/>
      <c r="K15" s="17"/>
      <c r="L15" s="17"/>
      <c r="M15" s="13"/>
      <c r="N15" s="18"/>
      <c r="O15" s="13"/>
      <c r="P15" s="13"/>
      <c r="Q15" s="13"/>
    </row>
    <row r="16" spans="1:17" ht="14.5" x14ac:dyDescent="0.35">
      <c r="A16" s="12">
        <v>10</v>
      </c>
      <c r="B16" s="13"/>
      <c r="C16" s="13"/>
      <c r="D16" s="13"/>
      <c r="E16" s="40" t="s">
        <v>23</v>
      </c>
      <c r="F16" s="40" t="s">
        <v>101</v>
      </c>
      <c r="G16" s="14"/>
      <c r="H16" s="15"/>
      <c r="I16" s="15"/>
      <c r="J16" s="16"/>
      <c r="K16" s="17"/>
      <c r="L16" s="17"/>
      <c r="M16" s="13"/>
      <c r="N16" s="18"/>
      <c r="O16" s="13"/>
      <c r="P16" s="13"/>
      <c r="Q16" s="13"/>
    </row>
    <row r="17" spans="1:10" ht="14.5" x14ac:dyDescent="0.35">
      <c r="A17" s="1"/>
      <c r="G17" s="269">
        <f>SUM(G7:G16)</f>
        <v>0</v>
      </c>
      <c r="H17" s="19"/>
      <c r="I17" s="19"/>
      <c r="J17" s="20"/>
    </row>
    <row r="18" spans="1:10" ht="21" x14ac:dyDescent="0.5">
      <c r="A18" s="1"/>
      <c r="B18" s="21" t="s">
        <v>30</v>
      </c>
      <c r="H18" s="19"/>
      <c r="I18" s="19"/>
      <c r="J18" s="20"/>
    </row>
    <row r="19" spans="1:10" ht="15.5" x14ac:dyDescent="0.35">
      <c r="A19" s="1"/>
      <c r="B19" s="22" t="s">
        <v>31</v>
      </c>
      <c r="H19" s="19"/>
      <c r="I19" s="19"/>
      <c r="J19" s="20"/>
    </row>
    <row r="20" spans="1:10" ht="15.5" x14ac:dyDescent="0.35">
      <c r="A20" s="1"/>
      <c r="B20" s="23" t="s">
        <v>32</v>
      </c>
      <c r="H20" s="19"/>
      <c r="I20" s="19"/>
      <c r="J20" s="20"/>
    </row>
    <row r="21" spans="1:10" ht="15.75" customHeight="1" x14ac:dyDescent="0.35">
      <c r="A21" s="1"/>
      <c r="B21" s="23" t="s">
        <v>33</v>
      </c>
      <c r="H21" s="19"/>
      <c r="I21" s="19"/>
      <c r="J21" s="20"/>
    </row>
    <row r="22" spans="1:10" ht="15.75" customHeight="1" x14ac:dyDescent="0.35">
      <c r="A22" s="1"/>
      <c r="B22" s="23" t="s">
        <v>34</v>
      </c>
      <c r="H22" s="19"/>
      <c r="I22" s="19"/>
      <c r="J22" s="20"/>
    </row>
    <row r="23" spans="1:10" ht="15.75" customHeight="1" x14ac:dyDescent="0.35">
      <c r="A23" s="1"/>
      <c r="B23" s="23" t="s">
        <v>35</v>
      </c>
      <c r="H23" s="19"/>
      <c r="I23" s="19"/>
      <c r="J23" s="20"/>
    </row>
    <row r="24" spans="1:10" ht="15.75" customHeight="1" x14ac:dyDescent="0.35">
      <c r="A24" s="1"/>
      <c r="B24" s="23" t="s">
        <v>36</v>
      </c>
      <c r="H24" s="19"/>
      <c r="I24" s="19"/>
      <c r="J24" s="20"/>
    </row>
    <row r="25" spans="1:10" ht="15.75" customHeight="1" x14ac:dyDescent="0.35">
      <c r="A25" s="1"/>
      <c r="B25" s="23" t="s">
        <v>37</v>
      </c>
      <c r="H25" s="19"/>
      <c r="I25" s="19"/>
      <c r="J25" s="20"/>
    </row>
    <row r="26" spans="1:10" ht="15.75" customHeight="1" x14ac:dyDescent="0.35">
      <c r="A26" s="1"/>
      <c r="B26" s="23" t="s">
        <v>38</v>
      </c>
      <c r="H26" s="19"/>
      <c r="I26" s="19"/>
      <c r="J26" s="20"/>
    </row>
    <row r="27" spans="1:10" ht="15.75" customHeight="1" x14ac:dyDescent="0.35">
      <c r="A27" s="1"/>
      <c r="B27" s="23" t="s">
        <v>39</v>
      </c>
      <c r="H27" s="19"/>
      <c r="I27" s="19"/>
      <c r="J27" s="20"/>
    </row>
    <row r="28" spans="1:10" ht="15.75" customHeight="1" x14ac:dyDescent="0.35">
      <c r="A28" s="1"/>
      <c r="B28" s="23" t="s">
        <v>40</v>
      </c>
      <c r="H28" s="19"/>
      <c r="I28" s="19"/>
      <c r="J28" s="20"/>
    </row>
    <row r="29" spans="1:10" ht="15.75" customHeight="1" x14ac:dyDescent="0.35">
      <c r="A29" s="1"/>
      <c r="H29" s="19"/>
      <c r="I29" s="19"/>
      <c r="J29" s="20"/>
    </row>
    <row r="30" spans="1:10" ht="15.75" customHeight="1" x14ac:dyDescent="0.5">
      <c r="A30" s="1"/>
      <c r="B30" s="21" t="s">
        <v>41</v>
      </c>
      <c r="H30" s="19"/>
      <c r="I30" s="19"/>
      <c r="J30" s="20"/>
    </row>
    <row r="31" spans="1:10" ht="15.75" customHeight="1" x14ac:dyDescent="0.5">
      <c r="A31" s="1"/>
      <c r="B31" s="98" t="s">
        <v>42</v>
      </c>
      <c r="H31" s="19"/>
      <c r="I31" s="19"/>
      <c r="J31" s="20"/>
    </row>
    <row r="32" spans="1:10" ht="15.75" customHeight="1" x14ac:dyDescent="0.35">
      <c r="A32" s="1"/>
      <c r="H32" s="19"/>
      <c r="I32" s="19"/>
      <c r="J32" s="20"/>
    </row>
    <row r="33" spans="1:10" ht="15.75" customHeight="1" x14ac:dyDescent="0.35">
      <c r="A33" s="1"/>
      <c r="H33" s="19"/>
      <c r="I33" s="19"/>
      <c r="J33" s="20"/>
    </row>
    <row r="34" spans="1:10" ht="15.75" customHeight="1" x14ac:dyDescent="0.35">
      <c r="A34" s="1"/>
      <c r="H34" s="19"/>
      <c r="I34" s="19"/>
      <c r="J34" s="20"/>
    </row>
    <row r="35" spans="1:10" ht="15.75" customHeight="1" x14ac:dyDescent="0.35">
      <c r="A35" s="1"/>
      <c r="H35" s="19"/>
      <c r="I35" s="19"/>
      <c r="J35" s="20"/>
    </row>
    <row r="36" spans="1:10" ht="15.75" customHeight="1" x14ac:dyDescent="0.35">
      <c r="A36" s="1"/>
      <c r="H36" s="19"/>
      <c r="I36" s="19"/>
      <c r="J36" s="20"/>
    </row>
    <row r="37" spans="1:10" ht="15.75" customHeight="1" x14ac:dyDescent="0.35">
      <c r="A37" s="1"/>
      <c r="H37" s="19"/>
      <c r="I37" s="19"/>
      <c r="J37" s="20"/>
    </row>
    <row r="38" spans="1:10" ht="15.75" customHeight="1" x14ac:dyDescent="0.35">
      <c r="A38" s="1"/>
      <c r="C38" s="208"/>
      <c r="D38" s="208"/>
      <c r="H38" s="19"/>
      <c r="I38" s="19"/>
      <c r="J38" s="20"/>
    </row>
    <row r="39" spans="1:10" ht="15.75" customHeight="1" x14ac:dyDescent="0.35">
      <c r="A39" s="1"/>
      <c r="H39" s="19"/>
      <c r="I39" s="19"/>
      <c r="J39" s="20"/>
    </row>
    <row r="40" spans="1:10" ht="15.75" customHeight="1" x14ac:dyDescent="0.35">
      <c r="A40" s="1"/>
      <c r="H40" s="19"/>
      <c r="I40" s="19"/>
      <c r="J40" s="20"/>
    </row>
    <row r="41" spans="1:10" ht="15.75" customHeight="1" x14ac:dyDescent="0.35">
      <c r="A41" s="1"/>
      <c r="H41" s="19"/>
      <c r="I41" s="19"/>
      <c r="J41" s="20"/>
    </row>
    <row r="42" spans="1:10" ht="15.75" customHeight="1" x14ac:dyDescent="0.35">
      <c r="A42" s="1"/>
      <c r="H42" s="19"/>
      <c r="I42" s="19"/>
      <c r="J42" s="20"/>
    </row>
    <row r="43" spans="1:10" ht="15.75" customHeight="1" x14ac:dyDescent="0.35">
      <c r="A43" s="1"/>
      <c r="H43" s="19"/>
      <c r="I43" s="19"/>
      <c r="J43" s="20"/>
    </row>
    <row r="44" spans="1:10" ht="15.75" customHeight="1" x14ac:dyDescent="0.35">
      <c r="A44" s="1"/>
      <c r="H44" s="19"/>
      <c r="I44" s="19"/>
      <c r="J44" s="20"/>
    </row>
    <row r="45" spans="1:10" ht="15.75" customHeight="1" x14ac:dyDescent="0.35">
      <c r="A45" s="1"/>
      <c r="H45" s="19"/>
      <c r="I45" s="19"/>
      <c r="J45" s="20"/>
    </row>
    <row r="46" spans="1:10" ht="15.75" customHeight="1" x14ac:dyDescent="0.35">
      <c r="A46" s="1"/>
      <c r="H46" s="19"/>
      <c r="I46" s="19"/>
      <c r="J46" s="20"/>
    </row>
    <row r="47" spans="1:10" ht="15.75" customHeight="1" x14ac:dyDescent="0.35">
      <c r="A47" s="1"/>
      <c r="H47" s="19"/>
      <c r="I47" s="19"/>
      <c r="J47" s="20"/>
    </row>
    <row r="48" spans="1:10" ht="15.75" customHeight="1" x14ac:dyDescent="0.35">
      <c r="A48" s="1"/>
      <c r="H48" s="19"/>
      <c r="I48" s="19"/>
      <c r="J48" s="20"/>
    </row>
    <row r="49" spans="1:10" ht="15.75" customHeight="1" x14ac:dyDescent="0.35">
      <c r="A49" s="1"/>
      <c r="H49" s="19"/>
      <c r="I49" s="19"/>
      <c r="J49" s="20"/>
    </row>
    <row r="50" spans="1:10" ht="15.75" customHeight="1" x14ac:dyDescent="0.35">
      <c r="A50" s="1"/>
      <c r="H50" s="19"/>
      <c r="I50" s="19"/>
      <c r="J50" s="20"/>
    </row>
    <row r="51" spans="1:10" ht="15.75" customHeight="1" x14ac:dyDescent="0.35">
      <c r="A51" s="1"/>
      <c r="H51" s="19"/>
      <c r="I51" s="19"/>
      <c r="J51" s="20"/>
    </row>
    <row r="52" spans="1:10" ht="15.75" customHeight="1" x14ac:dyDescent="0.35">
      <c r="A52" s="1"/>
      <c r="H52" s="19"/>
      <c r="I52" s="19"/>
      <c r="J52" s="20"/>
    </row>
    <row r="53" spans="1:10" ht="15.75" customHeight="1" x14ac:dyDescent="0.35">
      <c r="A53" s="1"/>
      <c r="H53" s="19"/>
      <c r="I53" s="19"/>
      <c r="J53" s="20"/>
    </row>
    <row r="54" spans="1:10" ht="15.75" customHeight="1" x14ac:dyDescent="0.35">
      <c r="A54" s="1"/>
      <c r="H54" s="19"/>
      <c r="I54" s="19"/>
      <c r="J54" s="20"/>
    </row>
    <row r="55" spans="1:10" ht="15.75" customHeight="1" x14ac:dyDescent="0.35">
      <c r="A55" s="1"/>
      <c r="H55" s="19"/>
      <c r="I55" s="19"/>
      <c r="J55" s="20"/>
    </row>
    <row r="56" spans="1:10" ht="15.75" customHeight="1" x14ac:dyDescent="0.35">
      <c r="A56" s="1"/>
      <c r="H56" s="19"/>
      <c r="I56" s="19"/>
      <c r="J56" s="20"/>
    </row>
    <row r="57" spans="1:10" ht="15.75" customHeight="1" x14ac:dyDescent="0.35">
      <c r="A57" s="1"/>
      <c r="H57" s="19"/>
      <c r="I57" s="19"/>
      <c r="J57" s="20"/>
    </row>
    <row r="58" spans="1:10" ht="15.75" customHeight="1" x14ac:dyDescent="0.35">
      <c r="A58" s="1"/>
      <c r="H58" s="19"/>
      <c r="I58" s="19"/>
      <c r="J58" s="20"/>
    </row>
    <row r="59" spans="1:10" ht="15.75" customHeight="1" x14ac:dyDescent="0.35">
      <c r="A59" s="1"/>
      <c r="H59" s="19"/>
      <c r="I59" s="19"/>
      <c r="J59" s="20"/>
    </row>
    <row r="60" spans="1:10" ht="15.75" customHeight="1" x14ac:dyDescent="0.35">
      <c r="A60" s="1"/>
      <c r="H60" s="19"/>
      <c r="I60" s="19"/>
      <c r="J60" s="20"/>
    </row>
    <row r="61" spans="1:10" ht="15.75" customHeight="1" x14ac:dyDescent="0.35">
      <c r="A61" s="1"/>
      <c r="H61" s="19"/>
      <c r="I61" s="19"/>
      <c r="J61" s="20"/>
    </row>
    <row r="62" spans="1:10" ht="15.75" customHeight="1" x14ac:dyDescent="0.35">
      <c r="A62" s="1"/>
      <c r="H62" s="19"/>
      <c r="I62" s="19"/>
      <c r="J62" s="20"/>
    </row>
    <row r="63" spans="1:10" ht="15.75" customHeight="1" x14ac:dyDescent="0.35">
      <c r="A63" s="1"/>
      <c r="H63" s="19"/>
      <c r="I63" s="19"/>
      <c r="J63" s="20"/>
    </row>
    <row r="64" spans="1:10" ht="15.75" customHeight="1" x14ac:dyDescent="0.35">
      <c r="A64" s="1"/>
      <c r="H64" s="19"/>
      <c r="I64" s="19"/>
      <c r="J64" s="20"/>
    </row>
    <row r="65" spans="1:10" ht="15.75" customHeight="1" x14ac:dyDescent="0.35">
      <c r="A65" s="1"/>
      <c r="H65" s="19"/>
      <c r="I65" s="19"/>
      <c r="J65" s="20"/>
    </row>
    <row r="66" spans="1:10" ht="15.75" customHeight="1" x14ac:dyDescent="0.35">
      <c r="A66" s="1"/>
      <c r="H66" s="19"/>
      <c r="I66" s="19"/>
      <c r="J66" s="20"/>
    </row>
    <row r="67" spans="1:10" ht="15.75" customHeight="1" x14ac:dyDescent="0.35">
      <c r="A67" s="1"/>
      <c r="H67" s="19"/>
      <c r="I67" s="19"/>
      <c r="J67" s="20"/>
    </row>
    <row r="68" spans="1:10" ht="15.75" customHeight="1" x14ac:dyDescent="0.35">
      <c r="A68" s="1"/>
      <c r="H68" s="19"/>
      <c r="I68" s="19"/>
      <c r="J68" s="20"/>
    </row>
    <row r="69" spans="1:10" ht="15.75" customHeight="1" x14ac:dyDescent="0.35">
      <c r="A69" s="1"/>
      <c r="H69" s="19"/>
      <c r="I69" s="19"/>
      <c r="J69" s="20"/>
    </row>
    <row r="70" spans="1:10" ht="15.75" customHeight="1" x14ac:dyDescent="0.35">
      <c r="A70" s="1"/>
      <c r="H70" s="19"/>
      <c r="I70" s="19"/>
      <c r="J70" s="20"/>
    </row>
    <row r="71" spans="1:10" ht="15.75" customHeight="1" x14ac:dyDescent="0.35">
      <c r="A71" s="1"/>
      <c r="H71" s="19"/>
      <c r="I71" s="19"/>
      <c r="J71" s="20"/>
    </row>
    <row r="72" spans="1:10" ht="15.75" customHeight="1" x14ac:dyDescent="0.35">
      <c r="A72" s="1"/>
      <c r="H72" s="19"/>
      <c r="I72" s="19"/>
      <c r="J72" s="20"/>
    </row>
    <row r="73" spans="1:10" ht="15.75" customHeight="1" x14ac:dyDescent="0.35">
      <c r="A73" s="1"/>
      <c r="H73" s="19"/>
      <c r="I73" s="19"/>
      <c r="J73" s="20"/>
    </row>
    <row r="74" spans="1:10" ht="15.75" customHeight="1" x14ac:dyDescent="0.35">
      <c r="A74" s="1"/>
      <c r="H74" s="19"/>
      <c r="I74" s="19"/>
      <c r="J74" s="20"/>
    </row>
    <row r="75" spans="1:10" ht="15.75" customHeight="1" x14ac:dyDescent="0.35">
      <c r="A75" s="1"/>
      <c r="H75" s="19"/>
      <c r="I75" s="19"/>
      <c r="J75" s="20"/>
    </row>
    <row r="76" spans="1:10" ht="15.75" customHeight="1" x14ac:dyDescent="0.35">
      <c r="A76" s="1"/>
      <c r="H76" s="19"/>
      <c r="I76" s="19"/>
      <c r="J76" s="20"/>
    </row>
    <row r="77" spans="1:10" ht="15.75" customHeight="1" x14ac:dyDescent="0.35">
      <c r="A77" s="1"/>
      <c r="H77" s="19"/>
      <c r="I77" s="19"/>
      <c r="J77" s="20"/>
    </row>
    <row r="78" spans="1:10" ht="15.75" customHeight="1" x14ac:dyDescent="0.35">
      <c r="A78" s="1"/>
      <c r="H78" s="19"/>
      <c r="I78" s="19"/>
      <c r="J78" s="20"/>
    </row>
    <row r="79" spans="1:10" ht="15.75" customHeight="1" x14ac:dyDescent="0.35">
      <c r="A79" s="1"/>
      <c r="H79" s="19"/>
      <c r="I79" s="19"/>
      <c r="J79" s="20"/>
    </row>
    <row r="80" spans="1:10" ht="15.75" customHeight="1" x14ac:dyDescent="0.35">
      <c r="A80" s="1"/>
      <c r="H80" s="19"/>
      <c r="I80" s="19"/>
      <c r="J80" s="20"/>
    </row>
    <row r="81" spans="1:10" ht="15.75" customHeight="1" x14ac:dyDescent="0.35">
      <c r="A81" s="1"/>
      <c r="H81" s="19"/>
      <c r="I81" s="19"/>
      <c r="J81" s="20"/>
    </row>
    <row r="82" spans="1:10" ht="15.75" customHeight="1" x14ac:dyDescent="0.35">
      <c r="A82" s="1"/>
      <c r="H82" s="19"/>
      <c r="I82" s="19"/>
      <c r="J82" s="20"/>
    </row>
    <row r="83" spans="1:10" ht="15.75" customHeight="1" x14ac:dyDescent="0.35">
      <c r="A83" s="1"/>
      <c r="H83" s="19"/>
      <c r="I83" s="19"/>
      <c r="J83" s="20"/>
    </row>
    <row r="84" spans="1:10" ht="15.75" customHeight="1" x14ac:dyDescent="0.35">
      <c r="A84" s="1"/>
      <c r="H84" s="19"/>
      <c r="I84" s="19"/>
      <c r="J84" s="20"/>
    </row>
    <row r="85" spans="1:10" ht="15.75" customHeight="1" x14ac:dyDescent="0.35">
      <c r="A85" s="1"/>
      <c r="H85" s="19"/>
      <c r="I85" s="19"/>
      <c r="J85" s="20"/>
    </row>
    <row r="86" spans="1:10" ht="15.75" customHeight="1" x14ac:dyDescent="0.35">
      <c r="A86" s="1"/>
      <c r="H86" s="19"/>
      <c r="I86" s="19"/>
      <c r="J86" s="20"/>
    </row>
    <row r="87" spans="1:10" ht="15.75" customHeight="1" x14ac:dyDescent="0.35">
      <c r="A87" s="1"/>
      <c r="H87" s="19"/>
      <c r="I87" s="19"/>
      <c r="J87" s="20"/>
    </row>
    <row r="88" spans="1:10" ht="15.75" customHeight="1" x14ac:dyDescent="0.35">
      <c r="A88" s="1"/>
      <c r="H88" s="19"/>
      <c r="I88" s="19"/>
      <c r="J88" s="20"/>
    </row>
    <row r="89" spans="1:10" ht="15.75" customHeight="1" x14ac:dyDescent="0.35">
      <c r="A89" s="1"/>
      <c r="H89" s="19"/>
      <c r="I89" s="19"/>
      <c r="J89" s="20"/>
    </row>
    <row r="90" spans="1:10" ht="15.75" customHeight="1" x14ac:dyDescent="0.35">
      <c r="A90" s="1"/>
      <c r="H90" s="19"/>
      <c r="I90" s="19"/>
      <c r="J90" s="20"/>
    </row>
    <row r="91" spans="1:10" ht="15.75" customHeight="1" x14ac:dyDescent="0.35">
      <c r="A91" s="1"/>
      <c r="H91" s="19"/>
      <c r="I91" s="19"/>
      <c r="J91" s="20"/>
    </row>
    <row r="92" spans="1:10" ht="15.75" customHeight="1" x14ac:dyDescent="0.35">
      <c r="A92" s="1"/>
      <c r="H92" s="19"/>
      <c r="I92" s="19"/>
      <c r="J92" s="20"/>
    </row>
    <row r="93" spans="1:10" ht="15.75" customHeight="1" x14ac:dyDescent="0.35">
      <c r="A93" s="1"/>
      <c r="H93" s="19"/>
      <c r="I93" s="19"/>
      <c r="J93" s="20"/>
    </row>
    <row r="94" spans="1:10" ht="15.75" customHeight="1" x14ac:dyDescent="0.35">
      <c r="A94" s="1"/>
      <c r="H94" s="19"/>
      <c r="I94" s="19"/>
      <c r="J94" s="20"/>
    </row>
    <row r="95" spans="1:10" ht="15.75" customHeight="1" x14ac:dyDescent="0.35">
      <c r="A95" s="1"/>
      <c r="H95" s="19"/>
      <c r="I95" s="19"/>
      <c r="J95" s="20"/>
    </row>
    <row r="96" spans="1:10" ht="15.75" customHeight="1" x14ac:dyDescent="0.35">
      <c r="A96" s="1"/>
      <c r="H96" s="19"/>
      <c r="I96" s="19"/>
      <c r="J96" s="20"/>
    </row>
    <row r="97" spans="1:10" ht="15.75" customHeight="1" x14ac:dyDescent="0.35">
      <c r="A97" s="1"/>
      <c r="H97" s="19"/>
      <c r="I97" s="19"/>
      <c r="J97" s="20"/>
    </row>
    <row r="98" spans="1:10" ht="15.75" customHeight="1" x14ac:dyDescent="0.35">
      <c r="A98" s="1"/>
      <c r="H98" s="19"/>
      <c r="I98" s="19"/>
      <c r="J98" s="20"/>
    </row>
    <row r="99" spans="1:10" ht="15.75" customHeight="1" x14ac:dyDescent="0.35">
      <c r="A99" s="1"/>
      <c r="H99" s="19"/>
      <c r="I99" s="19"/>
      <c r="J99" s="20"/>
    </row>
    <row r="100" spans="1:10" ht="15.75" customHeight="1" x14ac:dyDescent="0.35">
      <c r="A100" s="1"/>
      <c r="H100" s="19"/>
      <c r="I100" s="19"/>
      <c r="J100" s="20"/>
    </row>
    <row r="101" spans="1:10" ht="15.75" customHeight="1" x14ac:dyDescent="0.35">
      <c r="A101" s="1"/>
      <c r="H101" s="19"/>
      <c r="I101" s="19"/>
      <c r="J101" s="20"/>
    </row>
    <row r="102" spans="1:10" ht="15.75" customHeight="1" x14ac:dyDescent="0.35">
      <c r="A102" s="1"/>
      <c r="H102" s="19"/>
      <c r="I102" s="19"/>
      <c r="J102" s="20"/>
    </row>
    <row r="103" spans="1:10" ht="15.75" customHeight="1" x14ac:dyDescent="0.35">
      <c r="A103" s="1"/>
      <c r="H103" s="19"/>
      <c r="I103" s="19"/>
      <c r="J103" s="20"/>
    </row>
    <row r="104" spans="1:10" ht="15.75" customHeight="1" x14ac:dyDescent="0.35">
      <c r="A104" s="1"/>
      <c r="H104" s="19"/>
      <c r="I104" s="19"/>
      <c r="J104" s="20"/>
    </row>
    <row r="105" spans="1:10" ht="15.75" customHeight="1" x14ac:dyDescent="0.35">
      <c r="A105" s="1"/>
      <c r="H105" s="19"/>
      <c r="I105" s="19"/>
      <c r="J105" s="20"/>
    </row>
    <row r="106" spans="1:10" ht="15.75" customHeight="1" x14ac:dyDescent="0.35">
      <c r="A106" s="1"/>
      <c r="H106" s="19"/>
      <c r="I106" s="19"/>
      <c r="J106" s="20"/>
    </row>
    <row r="107" spans="1:10" ht="15.75" customHeight="1" x14ac:dyDescent="0.35">
      <c r="A107" s="1"/>
      <c r="H107" s="19"/>
      <c r="I107" s="19"/>
      <c r="J107" s="20"/>
    </row>
    <row r="108" spans="1:10" ht="15.75" customHeight="1" x14ac:dyDescent="0.35">
      <c r="A108" s="1"/>
      <c r="H108" s="19"/>
      <c r="I108" s="19"/>
      <c r="J108" s="20"/>
    </row>
    <row r="109" spans="1:10" ht="15.75" customHeight="1" x14ac:dyDescent="0.35">
      <c r="A109" s="1"/>
      <c r="H109" s="19"/>
      <c r="I109" s="19"/>
      <c r="J109" s="20"/>
    </row>
    <row r="110" spans="1:10" ht="15.75" customHeight="1" x14ac:dyDescent="0.35">
      <c r="A110" s="1"/>
      <c r="H110" s="19"/>
      <c r="I110" s="19"/>
      <c r="J110" s="20"/>
    </row>
    <row r="111" spans="1:10" ht="15.75" customHeight="1" x14ac:dyDescent="0.35">
      <c r="A111" s="1"/>
      <c r="H111" s="19"/>
      <c r="I111" s="19"/>
      <c r="J111" s="20"/>
    </row>
    <row r="112" spans="1:10" ht="15.75" customHeight="1" x14ac:dyDescent="0.35">
      <c r="A112" s="1"/>
      <c r="H112" s="19"/>
      <c r="I112" s="19"/>
      <c r="J112" s="20"/>
    </row>
    <row r="113" spans="1:10" ht="15.75" customHeight="1" x14ac:dyDescent="0.35">
      <c r="A113" s="1"/>
      <c r="H113" s="19"/>
      <c r="I113" s="19"/>
      <c r="J113" s="20"/>
    </row>
    <row r="114" spans="1:10" ht="15.75" customHeight="1" x14ac:dyDescent="0.35">
      <c r="A114" s="1"/>
      <c r="H114" s="19"/>
      <c r="I114" s="19"/>
      <c r="J114" s="20"/>
    </row>
    <row r="115" spans="1:10" ht="15.75" customHeight="1" x14ac:dyDescent="0.35">
      <c r="A115" s="1"/>
      <c r="H115" s="19"/>
      <c r="I115" s="19"/>
      <c r="J115" s="20"/>
    </row>
    <row r="116" spans="1:10" ht="15.75" customHeight="1" x14ac:dyDescent="0.35">
      <c r="A116" s="1"/>
      <c r="H116" s="19"/>
      <c r="I116" s="19"/>
      <c r="J116" s="20"/>
    </row>
    <row r="117" spans="1:10" ht="15.75" customHeight="1" x14ac:dyDescent="0.35">
      <c r="A117" s="1"/>
      <c r="H117" s="19"/>
      <c r="I117" s="19"/>
      <c r="J117" s="20"/>
    </row>
    <row r="118" spans="1:10" ht="15.75" customHeight="1" x14ac:dyDescent="0.35">
      <c r="A118" s="1"/>
      <c r="H118" s="19"/>
      <c r="I118" s="19"/>
      <c r="J118" s="20"/>
    </row>
    <row r="119" spans="1:10" ht="15.75" customHeight="1" x14ac:dyDescent="0.35">
      <c r="A119" s="1"/>
      <c r="H119" s="19"/>
      <c r="I119" s="19"/>
      <c r="J119" s="20"/>
    </row>
    <row r="120" spans="1:10" ht="15.75" customHeight="1" x14ac:dyDescent="0.35">
      <c r="A120" s="1"/>
      <c r="H120" s="19"/>
      <c r="I120" s="19"/>
      <c r="J120" s="20"/>
    </row>
    <row r="121" spans="1:10" ht="15.75" customHeight="1" x14ac:dyDescent="0.35">
      <c r="A121" s="1"/>
      <c r="H121" s="19"/>
      <c r="I121" s="19"/>
      <c r="J121" s="20"/>
    </row>
    <row r="122" spans="1:10" ht="15.75" customHeight="1" x14ac:dyDescent="0.35">
      <c r="A122" s="1"/>
      <c r="H122" s="19"/>
      <c r="I122" s="19"/>
      <c r="J122" s="20"/>
    </row>
    <row r="123" spans="1:10" ht="15.75" customHeight="1" x14ac:dyDescent="0.35">
      <c r="A123" s="1"/>
      <c r="H123" s="19"/>
      <c r="I123" s="19"/>
      <c r="J123" s="20"/>
    </row>
    <row r="124" spans="1:10" ht="15.75" customHeight="1" x14ac:dyDescent="0.35">
      <c r="A124" s="1"/>
      <c r="H124" s="19"/>
      <c r="I124" s="19"/>
      <c r="J124" s="20"/>
    </row>
    <row r="125" spans="1:10" ht="15.75" customHeight="1" x14ac:dyDescent="0.35">
      <c r="A125" s="1"/>
      <c r="H125" s="19"/>
      <c r="I125" s="19"/>
      <c r="J125" s="20"/>
    </row>
    <row r="126" spans="1:10" ht="15.75" customHeight="1" x14ac:dyDescent="0.35">
      <c r="A126" s="1"/>
      <c r="H126" s="19"/>
      <c r="I126" s="19"/>
      <c r="J126" s="20"/>
    </row>
    <row r="127" spans="1:10" ht="15.75" customHeight="1" x14ac:dyDescent="0.35">
      <c r="A127" s="1"/>
      <c r="H127" s="19"/>
      <c r="I127" s="19"/>
      <c r="J127" s="20"/>
    </row>
    <row r="128" spans="1:10" ht="15.75" customHeight="1" x14ac:dyDescent="0.35">
      <c r="A128" s="1"/>
      <c r="H128" s="19"/>
      <c r="I128" s="19"/>
      <c r="J128" s="20"/>
    </row>
    <row r="129" spans="1:10" ht="15.75" customHeight="1" x14ac:dyDescent="0.35">
      <c r="A129" s="1"/>
      <c r="H129" s="19"/>
      <c r="I129" s="19"/>
      <c r="J129" s="20"/>
    </row>
    <row r="130" spans="1:10" ht="15.75" customHeight="1" x14ac:dyDescent="0.35">
      <c r="A130" s="1"/>
      <c r="H130" s="19"/>
      <c r="I130" s="19"/>
      <c r="J130" s="20"/>
    </row>
    <row r="131" spans="1:10" ht="15.75" customHeight="1" x14ac:dyDescent="0.35">
      <c r="A131" s="1"/>
      <c r="H131" s="19"/>
      <c r="I131" s="19"/>
      <c r="J131" s="20"/>
    </row>
    <row r="132" spans="1:10" ht="15.75" customHeight="1" x14ac:dyDescent="0.35">
      <c r="A132" s="1"/>
      <c r="H132" s="19"/>
      <c r="I132" s="19"/>
      <c r="J132" s="20"/>
    </row>
    <row r="133" spans="1:10" ht="15.75" customHeight="1" x14ac:dyDescent="0.35">
      <c r="A133" s="1"/>
      <c r="H133" s="19"/>
      <c r="I133" s="19"/>
      <c r="J133" s="20"/>
    </row>
    <row r="134" spans="1:10" ht="15.75" customHeight="1" x14ac:dyDescent="0.35">
      <c r="A134" s="1"/>
      <c r="H134" s="19"/>
      <c r="I134" s="19"/>
      <c r="J134" s="20"/>
    </row>
    <row r="135" spans="1:10" ht="15.75" customHeight="1" x14ac:dyDescent="0.35">
      <c r="A135" s="1"/>
      <c r="H135" s="19"/>
      <c r="I135" s="19"/>
      <c r="J135" s="20"/>
    </row>
    <row r="136" spans="1:10" ht="15.75" customHeight="1" x14ac:dyDescent="0.35">
      <c r="A136" s="1"/>
      <c r="H136" s="19"/>
      <c r="I136" s="19"/>
      <c r="J136" s="20"/>
    </row>
    <row r="137" spans="1:10" ht="15.75" customHeight="1" x14ac:dyDescent="0.35">
      <c r="A137" s="1"/>
      <c r="H137" s="19"/>
      <c r="I137" s="19"/>
      <c r="J137" s="20"/>
    </row>
    <row r="138" spans="1:10" ht="15.75" customHeight="1" x14ac:dyDescent="0.35">
      <c r="A138" s="1"/>
      <c r="H138" s="19"/>
      <c r="I138" s="19"/>
      <c r="J138" s="20"/>
    </row>
    <row r="139" spans="1:10" ht="15.75" customHeight="1" x14ac:dyDescent="0.35">
      <c r="A139" s="1"/>
      <c r="H139" s="19"/>
      <c r="I139" s="19"/>
      <c r="J139" s="20"/>
    </row>
    <row r="140" spans="1:10" ht="15.75" customHeight="1" x14ac:dyDescent="0.35">
      <c r="A140" s="1"/>
      <c r="H140" s="19"/>
      <c r="I140" s="19"/>
      <c r="J140" s="20"/>
    </row>
    <row r="141" spans="1:10" ht="15.75" customHeight="1" x14ac:dyDescent="0.35">
      <c r="A141" s="1"/>
      <c r="H141" s="19"/>
      <c r="I141" s="19"/>
      <c r="J141" s="20"/>
    </row>
    <row r="142" spans="1:10" ht="15.75" customHeight="1" x14ac:dyDescent="0.35">
      <c r="A142" s="1"/>
      <c r="H142" s="19"/>
      <c r="I142" s="19"/>
      <c r="J142" s="20"/>
    </row>
    <row r="143" spans="1:10" ht="15.75" customHeight="1" x14ac:dyDescent="0.35">
      <c r="A143" s="1"/>
      <c r="H143" s="19"/>
      <c r="I143" s="19"/>
      <c r="J143" s="20"/>
    </row>
    <row r="144" spans="1:10" ht="15.75" customHeight="1" x14ac:dyDescent="0.35">
      <c r="A144" s="1"/>
      <c r="H144" s="19"/>
      <c r="I144" s="19"/>
      <c r="J144" s="20"/>
    </row>
    <row r="145" spans="1:10" ht="15.75" customHeight="1" x14ac:dyDescent="0.35">
      <c r="A145" s="1"/>
      <c r="H145" s="19"/>
      <c r="I145" s="19"/>
      <c r="J145" s="20"/>
    </row>
    <row r="146" spans="1:10" ht="15.75" customHeight="1" x14ac:dyDescent="0.35">
      <c r="A146" s="1"/>
      <c r="H146" s="19"/>
      <c r="I146" s="19"/>
      <c r="J146" s="20"/>
    </row>
    <row r="147" spans="1:10" ht="15.75" customHeight="1" x14ac:dyDescent="0.35">
      <c r="A147" s="1"/>
      <c r="H147" s="19"/>
      <c r="I147" s="19"/>
      <c r="J147" s="20"/>
    </row>
    <row r="148" spans="1:10" ht="15.75" customHeight="1" x14ac:dyDescent="0.35">
      <c r="A148" s="1"/>
      <c r="H148" s="19"/>
      <c r="I148" s="19"/>
      <c r="J148" s="20"/>
    </row>
    <row r="149" spans="1:10" ht="15.75" customHeight="1" x14ac:dyDescent="0.35">
      <c r="A149" s="1"/>
      <c r="H149" s="19"/>
      <c r="I149" s="19"/>
      <c r="J149" s="20"/>
    </row>
    <row r="150" spans="1:10" ht="15.75" customHeight="1" x14ac:dyDescent="0.35">
      <c r="A150" s="1"/>
      <c r="H150" s="19"/>
      <c r="I150" s="19"/>
      <c r="J150" s="20"/>
    </row>
    <row r="151" spans="1:10" ht="15.75" customHeight="1" x14ac:dyDescent="0.35">
      <c r="A151" s="1"/>
      <c r="H151" s="19"/>
      <c r="I151" s="19"/>
      <c r="J151" s="20"/>
    </row>
    <row r="152" spans="1:10" ht="15.75" customHeight="1" x14ac:dyDescent="0.35">
      <c r="A152" s="1"/>
      <c r="H152" s="19"/>
      <c r="I152" s="19"/>
      <c r="J152" s="20"/>
    </row>
    <row r="153" spans="1:10" ht="15.75" customHeight="1" x14ac:dyDescent="0.35">
      <c r="A153" s="1"/>
      <c r="H153" s="19"/>
      <c r="I153" s="19"/>
      <c r="J153" s="20"/>
    </row>
    <row r="154" spans="1:10" ht="15.75" customHeight="1" x14ac:dyDescent="0.35">
      <c r="A154" s="1"/>
      <c r="H154" s="19"/>
      <c r="I154" s="19"/>
      <c r="J154" s="20"/>
    </row>
    <row r="155" spans="1:10" ht="15.75" customHeight="1" x14ac:dyDescent="0.35">
      <c r="A155" s="1"/>
      <c r="H155" s="19"/>
      <c r="I155" s="19"/>
      <c r="J155" s="20"/>
    </row>
    <row r="156" spans="1:10" ht="15.75" customHeight="1" x14ac:dyDescent="0.35">
      <c r="A156" s="1"/>
      <c r="H156" s="19"/>
      <c r="I156" s="19"/>
      <c r="J156" s="20"/>
    </row>
    <row r="157" spans="1:10" ht="15.75" customHeight="1" x14ac:dyDescent="0.35">
      <c r="A157" s="1"/>
      <c r="H157" s="19"/>
      <c r="I157" s="19"/>
      <c r="J157" s="20"/>
    </row>
    <row r="158" spans="1:10" ht="15.75" customHeight="1" x14ac:dyDescent="0.35">
      <c r="A158" s="1"/>
      <c r="H158" s="19"/>
      <c r="I158" s="19"/>
      <c r="J158" s="20"/>
    </row>
    <row r="159" spans="1:10" ht="15.75" customHeight="1" x14ac:dyDescent="0.35">
      <c r="A159" s="1"/>
      <c r="H159" s="19"/>
      <c r="I159" s="19"/>
      <c r="J159" s="20"/>
    </row>
    <row r="160" spans="1:10" ht="15.75" customHeight="1" x14ac:dyDescent="0.35">
      <c r="A160" s="1"/>
      <c r="H160" s="19"/>
      <c r="I160" s="19"/>
      <c r="J160" s="20"/>
    </row>
    <row r="161" spans="1:10" ht="15.75" customHeight="1" x14ac:dyDescent="0.35">
      <c r="A161" s="1"/>
      <c r="H161" s="19"/>
      <c r="I161" s="19"/>
      <c r="J161" s="20"/>
    </row>
    <row r="162" spans="1:10" ht="15.75" customHeight="1" x14ac:dyDescent="0.35">
      <c r="A162" s="1"/>
      <c r="H162" s="19"/>
      <c r="I162" s="19"/>
      <c r="J162" s="20"/>
    </row>
    <row r="163" spans="1:10" ht="15.75" customHeight="1" x14ac:dyDescent="0.35">
      <c r="A163" s="1"/>
      <c r="H163" s="19"/>
      <c r="I163" s="19"/>
      <c r="J163" s="20"/>
    </row>
    <row r="164" spans="1:10" ht="15.75" customHeight="1" x14ac:dyDescent="0.35">
      <c r="A164" s="1"/>
      <c r="H164" s="19"/>
      <c r="I164" s="19"/>
      <c r="J164" s="20"/>
    </row>
    <row r="165" spans="1:10" ht="15.75" customHeight="1" x14ac:dyDescent="0.35">
      <c r="A165" s="1"/>
      <c r="H165" s="19"/>
      <c r="I165" s="19"/>
      <c r="J165" s="20"/>
    </row>
    <row r="166" spans="1:10" ht="15.75" customHeight="1" x14ac:dyDescent="0.35">
      <c r="A166" s="1"/>
      <c r="H166" s="19"/>
      <c r="I166" s="19"/>
      <c r="J166" s="20"/>
    </row>
    <row r="167" spans="1:10" ht="15.75" customHeight="1" x14ac:dyDescent="0.35">
      <c r="A167" s="1"/>
      <c r="H167" s="19"/>
      <c r="I167" s="19"/>
      <c r="J167" s="20"/>
    </row>
    <row r="168" spans="1:10" ht="15.75" customHeight="1" x14ac:dyDescent="0.35">
      <c r="A168" s="1"/>
      <c r="H168" s="19"/>
      <c r="I168" s="19"/>
      <c r="J168" s="20"/>
    </row>
    <row r="169" spans="1:10" ht="15.75" customHeight="1" x14ac:dyDescent="0.35">
      <c r="A169" s="1"/>
      <c r="H169" s="19"/>
      <c r="I169" s="19"/>
      <c r="J169" s="20"/>
    </row>
    <row r="170" spans="1:10" ht="15.75" customHeight="1" x14ac:dyDescent="0.35">
      <c r="A170" s="1"/>
      <c r="H170" s="19"/>
      <c r="I170" s="19"/>
      <c r="J170" s="20"/>
    </row>
    <row r="171" spans="1:10" ht="15.75" customHeight="1" x14ac:dyDescent="0.35">
      <c r="A171" s="1"/>
      <c r="H171" s="19"/>
      <c r="I171" s="19"/>
      <c r="J171" s="20"/>
    </row>
    <row r="172" spans="1:10" ht="15.75" customHeight="1" x14ac:dyDescent="0.35">
      <c r="A172" s="1"/>
      <c r="H172" s="19"/>
      <c r="I172" s="19"/>
      <c r="J172" s="20"/>
    </row>
    <row r="173" spans="1:10" ht="15.75" customHeight="1" x14ac:dyDescent="0.35">
      <c r="A173" s="1"/>
      <c r="H173" s="19"/>
      <c r="I173" s="19"/>
      <c r="J173" s="20"/>
    </row>
    <row r="174" spans="1:10" ht="15.75" customHeight="1" x14ac:dyDescent="0.35">
      <c r="A174" s="1"/>
      <c r="H174" s="19"/>
      <c r="I174" s="19"/>
      <c r="J174" s="20"/>
    </row>
    <row r="175" spans="1:10" ht="15.75" customHeight="1" x14ac:dyDescent="0.35">
      <c r="A175" s="1"/>
      <c r="H175" s="19"/>
      <c r="I175" s="19"/>
      <c r="J175" s="20"/>
    </row>
    <row r="176" spans="1:10" ht="15.75" customHeight="1" x14ac:dyDescent="0.35">
      <c r="A176" s="1"/>
      <c r="H176" s="19"/>
      <c r="I176" s="19"/>
      <c r="J176" s="20"/>
    </row>
    <row r="177" spans="1:10" ht="15.75" customHeight="1" x14ac:dyDescent="0.35">
      <c r="A177" s="1"/>
      <c r="H177" s="19"/>
      <c r="I177" s="19"/>
      <c r="J177" s="20"/>
    </row>
    <row r="178" spans="1:10" ht="15.75" customHeight="1" x14ac:dyDescent="0.35">
      <c r="A178" s="1"/>
      <c r="H178" s="19"/>
      <c r="I178" s="19"/>
      <c r="J178" s="20"/>
    </row>
    <row r="179" spans="1:10" ht="15.75" customHeight="1" x14ac:dyDescent="0.35">
      <c r="A179" s="1"/>
      <c r="H179" s="19"/>
      <c r="I179" s="19"/>
      <c r="J179" s="20"/>
    </row>
    <row r="180" spans="1:10" ht="15.75" customHeight="1" x14ac:dyDescent="0.35">
      <c r="A180" s="1"/>
      <c r="H180" s="19"/>
      <c r="I180" s="19"/>
      <c r="J180" s="20"/>
    </row>
    <row r="181" spans="1:10" ht="15.75" customHeight="1" x14ac:dyDescent="0.35">
      <c r="A181" s="1"/>
      <c r="H181" s="19"/>
      <c r="I181" s="19"/>
      <c r="J181" s="20"/>
    </row>
    <row r="182" spans="1:10" ht="15.75" customHeight="1" x14ac:dyDescent="0.35">
      <c r="A182" s="1"/>
      <c r="H182" s="19"/>
      <c r="I182" s="19"/>
      <c r="J182" s="20"/>
    </row>
    <row r="183" spans="1:10" ht="15.75" customHeight="1" x14ac:dyDescent="0.35">
      <c r="A183" s="1"/>
      <c r="H183" s="19"/>
      <c r="I183" s="19"/>
      <c r="J183" s="20"/>
    </row>
    <row r="184" spans="1:10" ht="15.75" customHeight="1" x14ac:dyDescent="0.35">
      <c r="A184" s="1"/>
      <c r="H184" s="19"/>
      <c r="I184" s="19"/>
      <c r="J184" s="20"/>
    </row>
    <row r="185" spans="1:10" ht="15.75" customHeight="1" x14ac:dyDescent="0.35">
      <c r="A185" s="1"/>
      <c r="H185" s="19"/>
      <c r="I185" s="19"/>
      <c r="J185" s="20"/>
    </row>
    <row r="186" spans="1:10" ht="15.75" customHeight="1" x14ac:dyDescent="0.35">
      <c r="A186" s="1"/>
      <c r="H186" s="19"/>
      <c r="I186" s="19"/>
      <c r="J186" s="20"/>
    </row>
    <row r="187" spans="1:10" ht="15.75" customHeight="1" x14ac:dyDescent="0.35">
      <c r="A187" s="1"/>
      <c r="H187" s="19"/>
      <c r="I187" s="19"/>
      <c r="J187" s="20"/>
    </row>
    <row r="188" spans="1:10" ht="15.75" customHeight="1" x14ac:dyDescent="0.35">
      <c r="A188" s="1"/>
      <c r="H188" s="19"/>
      <c r="I188" s="19"/>
      <c r="J188" s="20"/>
    </row>
    <row r="189" spans="1:10" ht="15.75" customHeight="1" x14ac:dyDescent="0.35">
      <c r="A189" s="1"/>
      <c r="H189" s="19"/>
      <c r="I189" s="19"/>
      <c r="J189" s="20"/>
    </row>
    <row r="190" spans="1:10" ht="15.75" customHeight="1" x14ac:dyDescent="0.35">
      <c r="A190" s="1"/>
      <c r="H190" s="19"/>
      <c r="I190" s="19"/>
      <c r="J190" s="20"/>
    </row>
    <row r="191" spans="1:10" ht="15.75" customHeight="1" x14ac:dyDescent="0.35">
      <c r="A191" s="1"/>
      <c r="H191" s="19"/>
      <c r="I191" s="19"/>
      <c r="J191" s="20"/>
    </row>
    <row r="192" spans="1:10" ht="15.75" customHeight="1" x14ac:dyDescent="0.35">
      <c r="A192" s="1"/>
      <c r="H192" s="19"/>
      <c r="I192" s="19"/>
      <c r="J192" s="20"/>
    </row>
    <row r="193" spans="1:10" ht="15.75" customHeight="1" x14ac:dyDescent="0.35">
      <c r="A193" s="1"/>
      <c r="H193" s="19"/>
      <c r="I193" s="19"/>
      <c r="J193" s="20"/>
    </row>
    <row r="194" spans="1:10" ht="15.75" customHeight="1" x14ac:dyDescent="0.35">
      <c r="A194" s="1"/>
      <c r="H194" s="19"/>
      <c r="I194" s="19"/>
      <c r="J194" s="20"/>
    </row>
    <row r="195" spans="1:10" ht="15.75" customHeight="1" x14ac:dyDescent="0.35">
      <c r="A195" s="1"/>
      <c r="H195" s="19"/>
      <c r="I195" s="19"/>
      <c r="J195" s="20"/>
    </row>
    <row r="196" spans="1:10" ht="15.75" customHeight="1" x14ac:dyDescent="0.35">
      <c r="A196" s="1"/>
      <c r="H196" s="19"/>
      <c r="I196" s="19"/>
      <c r="J196" s="20"/>
    </row>
    <row r="197" spans="1:10" ht="15.75" customHeight="1" x14ac:dyDescent="0.35">
      <c r="A197" s="1"/>
      <c r="H197" s="19"/>
      <c r="I197" s="19"/>
      <c r="J197" s="20"/>
    </row>
    <row r="198" spans="1:10" ht="15.75" customHeight="1" x14ac:dyDescent="0.35">
      <c r="A198" s="1"/>
      <c r="H198" s="19"/>
      <c r="I198" s="19"/>
      <c r="J198" s="20"/>
    </row>
    <row r="199" spans="1:10" ht="15.75" customHeight="1" x14ac:dyDescent="0.35">
      <c r="A199" s="1"/>
      <c r="H199" s="19"/>
      <c r="I199" s="19"/>
      <c r="J199" s="20"/>
    </row>
    <row r="200" spans="1:10" ht="15.75" customHeight="1" x14ac:dyDescent="0.35">
      <c r="A200" s="1"/>
      <c r="H200" s="19"/>
      <c r="I200" s="19"/>
      <c r="J200" s="20"/>
    </row>
    <row r="201" spans="1:10" ht="15.75" customHeight="1" x14ac:dyDescent="0.35">
      <c r="A201" s="1"/>
      <c r="H201" s="19"/>
      <c r="I201" s="19"/>
      <c r="J201" s="20"/>
    </row>
    <row r="202" spans="1:10" ht="15.75" customHeight="1" x14ac:dyDescent="0.35">
      <c r="A202" s="1"/>
      <c r="H202" s="19"/>
      <c r="I202" s="19"/>
      <c r="J202" s="20"/>
    </row>
    <row r="203" spans="1:10" ht="15.75" customHeight="1" x14ac:dyDescent="0.35">
      <c r="A203" s="1"/>
      <c r="H203" s="19"/>
      <c r="I203" s="19"/>
      <c r="J203" s="20"/>
    </row>
    <row r="204" spans="1:10" ht="15.75" customHeight="1" x14ac:dyDescent="0.35">
      <c r="A204" s="1"/>
      <c r="H204" s="19"/>
      <c r="I204" s="19"/>
      <c r="J204" s="20"/>
    </row>
    <row r="205" spans="1:10" ht="15.75" customHeight="1" x14ac:dyDescent="0.35">
      <c r="A205" s="1"/>
      <c r="H205" s="19"/>
      <c r="I205" s="19"/>
      <c r="J205" s="20"/>
    </row>
    <row r="206" spans="1:10" ht="15.75" customHeight="1" x14ac:dyDescent="0.35">
      <c r="A206" s="1"/>
      <c r="H206" s="19"/>
      <c r="I206" s="19"/>
      <c r="J206" s="20"/>
    </row>
    <row r="207" spans="1:10" ht="15.75" customHeight="1" x14ac:dyDescent="0.35">
      <c r="A207" s="1"/>
      <c r="H207" s="19"/>
      <c r="I207" s="19"/>
      <c r="J207" s="20"/>
    </row>
    <row r="208" spans="1:10" ht="15.75" customHeight="1" x14ac:dyDescent="0.35">
      <c r="A208" s="1"/>
      <c r="H208" s="19"/>
      <c r="I208" s="19"/>
      <c r="J208" s="20"/>
    </row>
    <row r="209" spans="1:10" ht="15.75" customHeight="1" x14ac:dyDescent="0.35">
      <c r="A209" s="1"/>
      <c r="H209" s="19"/>
      <c r="I209" s="19"/>
      <c r="J209" s="20"/>
    </row>
    <row r="210" spans="1:10" ht="15.75" customHeight="1" x14ac:dyDescent="0.35">
      <c r="A210" s="1"/>
      <c r="H210" s="19"/>
      <c r="I210" s="19"/>
      <c r="J210" s="20"/>
    </row>
    <row r="211" spans="1:10" ht="15.75" customHeight="1" x14ac:dyDescent="0.35">
      <c r="A211" s="1"/>
      <c r="H211" s="19"/>
      <c r="I211" s="19"/>
      <c r="J211" s="20"/>
    </row>
    <row r="212" spans="1:10" ht="15.75" customHeight="1" x14ac:dyDescent="0.35">
      <c r="A212" s="1"/>
      <c r="H212" s="19"/>
      <c r="I212" s="19"/>
      <c r="J212" s="20"/>
    </row>
    <row r="213" spans="1:10" ht="15.75" customHeight="1" x14ac:dyDescent="0.35">
      <c r="A213" s="1"/>
      <c r="H213" s="19"/>
      <c r="I213" s="19"/>
      <c r="J213" s="20"/>
    </row>
    <row r="214" spans="1:10" ht="15.75" customHeight="1" x14ac:dyDescent="0.35">
      <c r="A214" s="1"/>
      <c r="H214" s="19"/>
      <c r="I214" s="19"/>
      <c r="J214" s="20"/>
    </row>
    <row r="215" spans="1:10" ht="15.75" customHeight="1" x14ac:dyDescent="0.35">
      <c r="A215" s="1"/>
      <c r="H215" s="19"/>
      <c r="I215" s="19"/>
      <c r="J215" s="20"/>
    </row>
    <row r="216" spans="1:10" ht="15.75" customHeight="1" x14ac:dyDescent="0.35">
      <c r="A216" s="1"/>
      <c r="H216" s="19"/>
      <c r="I216" s="19"/>
      <c r="J216" s="20"/>
    </row>
    <row r="217" spans="1:10" ht="15.75" customHeight="1" x14ac:dyDescent="0.35">
      <c r="A217" s="1"/>
      <c r="H217" s="19"/>
      <c r="I217" s="19"/>
      <c r="J217" s="20"/>
    </row>
    <row r="218" spans="1:10" ht="15.75" customHeight="1" x14ac:dyDescent="0.35">
      <c r="A218" s="1"/>
      <c r="H218" s="19"/>
      <c r="I218" s="19"/>
      <c r="J218" s="20"/>
    </row>
    <row r="219" spans="1:10" ht="15.75" customHeight="1" x14ac:dyDescent="0.35">
      <c r="A219" s="1"/>
      <c r="H219" s="19"/>
      <c r="I219" s="19"/>
      <c r="J219" s="20"/>
    </row>
    <row r="220" spans="1:10" ht="15.75" customHeight="1" x14ac:dyDescent="0.35">
      <c r="A220" s="1"/>
      <c r="H220" s="19"/>
      <c r="I220" s="19"/>
      <c r="J220" s="20"/>
    </row>
    <row r="221" spans="1:10" ht="15.75" customHeight="1" x14ac:dyDescent="0.35">
      <c r="A221" s="1"/>
      <c r="H221" s="19"/>
      <c r="I221" s="19"/>
      <c r="J221" s="20"/>
    </row>
    <row r="222" spans="1:10" ht="15.75" customHeight="1" x14ac:dyDescent="0.35">
      <c r="A222" s="1"/>
      <c r="H222" s="19"/>
      <c r="I222" s="19"/>
      <c r="J222" s="20"/>
    </row>
    <row r="223" spans="1:10" ht="15.75" customHeight="1" x14ac:dyDescent="0.35">
      <c r="A223" s="1"/>
      <c r="H223" s="19"/>
      <c r="I223" s="19"/>
      <c r="J223" s="20"/>
    </row>
    <row r="224" spans="1:10" ht="15.75" customHeight="1" x14ac:dyDescent="0.35">
      <c r="A224" s="1"/>
      <c r="H224" s="19"/>
      <c r="I224" s="19"/>
      <c r="J224" s="20"/>
    </row>
    <row r="225" spans="1:10" ht="15.75" customHeight="1" x14ac:dyDescent="0.35">
      <c r="A225" s="1"/>
      <c r="H225" s="19"/>
      <c r="I225" s="19"/>
      <c r="J225" s="20"/>
    </row>
    <row r="226" spans="1:10" ht="15.75" customHeight="1" x14ac:dyDescent="0.35">
      <c r="A226" s="1"/>
      <c r="H226" s="19"/>
      <c r="I226" s="19"/>
      <c r="J226" s="20"/>
    </row>
    <row r="227" spans="1:10" ht="15.75" customHeight="1" x14ac:dyDescent="0.35">
      <c r="A227" s="1"/>
      <c r="H227" s="19"/>
      <c r="I227" s="19"/>
      <c r="J227" s="20"/>
    </row>
    <row r="228" spans="1:10" ht="15.75" customHeight="1" x14ac:dyDescent="0.35">
      <c r="A228" s="1"/>
      <c r="H228" s="19"/>
      <c r="I228" s="19"/>
      <c r="J228" s="20"/>
    </row>
    <row r="229" spans="1:10" ht="15.75" customHeight="1" x14ac:dyDescent="0.35">
      <c r="A229" s="1"/>
      <c r="H229" s="19"/>
      <c r="I229" s="19"/>
      <c r="J229" s="20"/>
    </row>
    <row r="230" spans="1:10" ht="15.75" customHeight="1" x14ac:dyDescent="0.35">
      <c r="A230" s="1"/>
      <c r="H230" s="19"/>
      <c r="I230" s="19"/>
      <c r="J230" s="20"/>
    </row>
    <row r="231" spans="1:10" ht="15.75" customHeight="1" x14ac:dyDescent="0.35">
      <c r="A231" s="1"/>
      <c r="H231" s="19"/>
      <c r="I231" s="19"/>
      <c r="J231" s="20"/>
    </row>
  </sheetData>
  <mergeCells count="3">
    <mergeCell ref="B1:M1"/>
    <mergeCell ref="B2:M2"/>
    <mergeCell ref="B3:M3"/>
  </mergeCells>
  <dataValidations count="2">
    <dataValidation type="list" allowBlank="1" showErrorMessage="1" sqref="E7:E16" xr:uid="{00000000-0002-0000-1600-000000000000}">
      <formula1>"Barang,Jasa Konsultansi,Jasa Lain,Pekerjaan Konstruksi"</formula1>
    </dataValidation>
    <dataValidation type="list" allowBlank="1" showErrorMessage="1" sqref="F7:F16" xr:uid="{00000000-0002-0000-1600-000001000000}">
      <formula1>"Pengadaan/Transaksi Langsung,Tender/Seleksi Umum,Tender/Seleksi Terbatas,Penunjukan Langsung,Penetapan Langsung"</formula1>
    </dataValidation>
  </dataValidations>
  <pageMargins left="0.70866141732283472" right="0.70866141732283472" top="0.74803149606299213" bottom="0.74803149606299213"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pageSetUpPr fitToPage="1"/>
  </sheetPr>
  <dimension ref="A1:H261"/>
  <sheetViews>
    <sheetView zoomScaleNormal="100" workbookViewId="0">
      <selection activeCell="E7" sqref="E7"/>
    </sheetView>
  </sheetViews>
  <sheetFormatPr defaultColWidth="14.453125" defaultRowHeight="15" customHeight="1" x14ac:dyDescent="0.35"/>
  <cols>
    <col min="1" max="1" width="5.453125" customWidth="1"/>
    <col min="2" max="2" width="41.7265625" customWidth="1"/>
    <col min="3" max="3" width="18.54296875" customWidth="1"/>
    <col min="4" max="4" width="22.54296875" customWidth="1"/>
    <col min="5" max="5" width="24.1796875" customWidth="1"/>
    <col min="6" max="6" width="20.81640625" customWidth="1"/>
  </cols>
  <sheetData>
    <row r="1" spans="1:6" ht="14.5" x14ac:dyDescent="0.35">
      <c r="A1" s="1" t="s">
        <v>0</v>
      </c>
      <c r="B1" s="749"/>
      <c r="C1" s="741"/>
      <c r="D1" s="741"/>
    </row>
    <row r="2" spans="1:6" ht="14.5" x14ac:dyDescent="0.35">
      <c r="A2" s="1"/>
      <c r="B2" s="749"/>
      <c r="C2" s="741"/>
      <c r="D2" s="741"/>
    </row>
    <row r="3" spans="1:6" ht="14.5" x14ac:dyDescent="0.35">
      <c r="A3" s="743" t="s">
        <v>85</v>
      </c>
      <c r="B3" s="741"/>
      <c r="C3" s="741"/>
      <c r="D3" s="741"/>
      <c r="E3" s="741"/>
      <c r="F3" s="741"/>
    </row>
    <row r="4" spans="1:6" ht="14.5" x14ac:dyDescent="0.35">
      <c r="A4" s="743" t="s">
        <v>2</v>
      </c>
      <c r="B4" s="741"/>
      <c r="C4" s="741"/>
      <c r="D4" s="741"/>
      <c r="E4" s="741"/>
      <c r="F4" s="741"/>
    </row>
    <row r="5" spans="1:6" ht="14.5" x14ac:dyDescent="0.35">
      <c r="A5" s="1"/>
      <c r="B5" s="4"/>
      <c r="C5" s="2"/>
      <c r="D5" s="4"/>
    </row>
    <row r="6" spans="1:6" ht="41.5" customHeight="1" x14ac:dyDescent="0.35">
      <c r="A6" s="380" t="s">
        <v>71</v>
      </c>
      <c r="B6" s="380" t="s">
        <v>86</v>
      </c>
      <c r="C6" s="380" t="s">
        <v>953</v>
      </c>
      <c r="D6" s="380" t="s">
        <v>87</v>
      </c>
      <c r="E6" s="380" t="s">
        <v>88</v>
      </c>
      <c r="F6" s="380" t="s">
        <v>89</v>
      </c>
    </row>
    <row r="7" spans="1:6" ht="30" customHeight="1" x14ac:dyDescent="0.35">
      <c r="A7" s="16">
        <v>1</v>
      </c>
      <c r="B7" s="455" t="s">
        <v>77</v>
      </c>
      <c r="C7" s="293">
        <v>6</v>
      </c>
      <c r="D7" s="381">
        <f>TIC!G13</f>
        <v>14539864000</v>
      </c>
      <c r="E7" s="382">
        <f>TIC!O13</f>
        <v>9725337711.3999996</v>
      </c>
      <c r="F7" s="387">
        <f t="shared" ref="F7:F16" si="0">E7/D7</f>
        <v>0.66887404939963668</v>
      </c>
    </row>
    <row r="8" spans="1:6" ht="30" customHeight="1" x14ac:dyDescent="0.35">
      <c r="A8" s="16">
        <v>2</v>
      </c>
      <c r="B8" s="455" t="s">
        <v>49</v>
      </c>
      <c r="C8" s="293">
        <v>135</v>
      </c>
      <c r="D8" s="381">
        <f>'OM TS Konsol'!G181+'OM TE Konsol'!G155</f>
        <v>550375318348.43115</v>
      </c>
      <c r="E8" s="382">
        <f>'OM TS Konsol'!O182</f>
        <v>445315550244.36255</v>
      </c>
      <c r="F8" s="387">
        <f t="shared" si="0"/>
        <v>0.80911250086698572</v>
      </c>
    </row>
    <row r="9" spans="1:6" ht="30" customHeight="1" x14ac:dyDescent="0.35">
      <c r="A9" s="16">
        <v>3</v>
      </c>
      <c r="B9" s="455" t="s">
        <v>55</v>
      </c>
      <c r="C9" s="293">
        <v>39</v>
      </c>
      <c r="D9" s="381">
        <f>'IT Infra Gabung'!G122</f>
        <v>40976562586</v>
      </c>
      <c r="E9" s="382">
        <f>'IT Infra Gabung'!O122</f>
        <v>26139861904.690746</v>
      </c>
      <c r="F9" s="387">
        <f t="shared" si="0"/>
        <v>0.63792227202634266</v>
      </c>
    </row>
    <row r="10" spans="1:6" ht="30" customHeight="1" x14ac:dyDescent="0.35">
      <c r="A10" s="16">
        <v>4</v>
      </c>
      <c r="B10" s="455" t="s">
        <v>53</v>
      </c>
      <c r="C10" s="293">
        <v>50</v>
      </c>
      <c r="D10" s="381">
        <f>'IT Planning'!H68</f>
        <v>92509799266.508118</v>
      </c>
      <c r="E10" s="382">
        <f>'IT Planning'!Q68</f>
        <v>38051341536.098679</v>
      </c>
      <c r="F10" s="387">
        <f>E10/D10</f>
        <v>0.41132227977792873</v>
      </c>
    </row>
    <row r="11" spans="1:6" ht="30" customHeight="1" x14ac:dyDescent="0.35">
      <c r="A11" s="16">
        <v>5</v>
      </c>
      <c r="B11" s="455" t="s">
        <v>79</v>
      </c>
      <c r="C11" s="293">
        <v>10</v>
      </c>
      <c r="D11" s="381">
        <f>HCPE!G18</f>
        <v>3026372000</v>
      </c>
      <c r="E11" s="382">
        <f>HCPE!O18</f>
        <v>2664253187.3499999</v>
      </c>
      <c r="F11" s="387">
        <f t="shared" si="0"/>
        <v>0.88034557131443192</v>
      </c>
    </row>
    <row r="12" spans="1:6" ht="30" customHeight="1" x14ac:dyDescent="0.35">
      <c r="A12" s="16">
        <v>6</v>
      </c>
      <c r="B12" s="455" t="s">
        <v>80</v>
      </c>
      <c r="C12" s="293">
        <v>14</v>
      </c>
      <c r="D12" s="381">
        <f>HCS!G22</f>
        <v>23388649000</v>
      </c>
      <c r="E12" s="382">
        <f>HCS!O22</f>
        <v>10749486650</v>
      </c>
      <c r="F12" s="387">
        <f t="shared" si="0"/>
        <v>0.45960271796801944</v>
      </c>
    </row>
    <row r="13" spans="1:6" ht="30" customHeight="1" x14ac:dyDescent="0.35">
      <c r="A13" s="16">
        <v>7</v>
      </c>
      <c r="B13" s="455" t="s">
        <v>22</v>
      </c>
      <c r="C13" s="293">
        <v>7</v>
      </c>
      <c r="D13" s="381">
        <f>GA!G16</f>
        <v>8443631921</v>
      </c>
      <c r="E13" s="382">
        <f>GA!O16</f>
        <v>7058746268.0885992</v>
      </c>
      <c r="F13" s="387">
        <f t="shared" si="0"/>
        <v>0.83598460166565558</v>
      </c>
    </row>
    <row r="14" spans="1:6" ht="30" customHeight="1" x14ac:dyDescent="0.35">
      <c r="A14" s="16">
        <v>8</v>
      </c>
      <c r="B14" s="455" t="s">
        <v>81</v>
      </c>
      <c r="C14" s="293">
        <v>5</v>
      </c>
      <c r="D14" s="381">
        <f>FA!G15</f>
        <v>775000000</v>
      </c>
      <c r="E14" s="382">
        <f>FA!O15</f>
        <v>736942500</v>
      </c>
      <c r="F14" s="387">
        <f t="shared" si="0"/>
        <v>0.95089354838709672</v>
      </c>
    </row>
    <row r="15" spans="1:6" ht="30" customHeight="1" x14ac:dyDescent="0.35">
      <c r="A15" s="16">
        <v>9</v>
      </c>
      <c r="B15" s="455" t="s">
        <v>82</v>
      </c>
      <c r="C15" s="293">
        <v>3</v>
      </c>
      <c r="D15" s="381">
        <f>GRC!G11</f>
        <v>440000000</v>
      </c>
      <c r="E15" s="382">
        <f>GRC!O11</f>
        <v>420529500</v>
      </c>
      <c r="F15" s="387">
        <f t="shared" si="0"/>
        <v>0.95574886363636369</v>
      </c>
    </row>
    <row r="16" spans="1:6" ht="30" customHeight="1" x14ac:dyDescent="0.35">
      <c r="A16" s="16">
        <v>10</v>
      </c>
      <c r="B16" s="455" t="s">
        <v>62</v>
      </c>
      <c r="C16" s="293">
        <v>4</v>
      </c>
      <c r="D16" s="381">
        <f>Business!G12</f>
        <v>358000000</v>
      </c>
      <c r="E16" s="382">
        <f>Business!O12</f>
        <v>303600000</v>
      </c>
      <c r="F16" s="387">
        <f t="shared" si="0"/>
        <v>0.84804469273743022</v>
      </c>
    </row>
    <row r="17" spans="1:8" ht="30" hidden="1" customHeight="1" x14ac:dyDescent="0.35">
      <c r="A17" s="16">
        <v>11</v>
      </c>
      <c r="B17" s="383" t="s">
        <v>47</v>
      </c>
      <c r="C17" s="384">
        <v>0</v>
      </c>
      <c r="D17" s="381">
        <f>CS!G17</f>
        <v>0</v>
      </c>
      <c r="E17" s="382">
        <f>Business!O13</f>
        <v>0</v>
      </c>
      <c r="F17" s="387">
        <v>0</v>
      </c>
    </row>
    <row r="18" spans="1:8" ht="30" hidden="1" customHeight="1" x14ac:dyDescent="0.35">
      <c r="A18" s="16">
        <v>12</v>
      </c>
      <c r="B18" s="74" t="s">
        <v>90</v>
      </c>
      <c r="C18" s="16">
        <v>0</v>
      </c>
      <c r="D18" s="381">
        <f>'PMO MLFF-SLFF'!G21</f>
        <v>0</v>
      </c>
      <c r="E18" s="382">
        <f>Business!O14</f>
        <v>0</v>
      </c>
      <c r="F18" s="387">
        <v>0</v>
      </c>
    </row>
    <row r="19" spans="1:8" ht="30" hidden="1" customHeight="1" x14ac:dyDescent="0.35">
      <c r="A19" s="16">
        <v>13</v>
      </c>
      <c r="B19" s="47" t="s">
        <v>51</v>
      </c>
      <c r="C19" s="293">
        <v>0</v>
      </c>
      <c r="D19" s="381">
        <f>Payment!G13</f>
        <v>0</v>
      </c>
      <c r="E19" s="382">
        <f>Business!O15</f>
        <v>0</v>
      </c>
      <c r="F19" s="387">
        <v>0</v>
      </c>
      <c r="H19" s="6" t="s">
        <v>78</v>
      </c>
    </row>
    <row r="20" spans="1:8" ht="30" customHeight="1" x14ac:dyDescent="0.35">
      <c r="A20" s="750" t="s">
        <v>84</v>
      </c>
      <c r="B20" s="751"/>
      <c r="C20" s="385">
        <f t="shared" ref="C20:E20" si="1">SUM(C7:C18)</f>
        <v>273</v>
      </c>
      <c r="D20" s="386">
        <f t="shared" si="1"/>
        <v>734833197121.93921</v>
      </c>
      <c r="E20" s="386">
        <f t="shared" si="1"/>
        <v>541165649501.9906</v>
      </c>
      <c r="F20" s="388">
        <f>E20/D20</f>
        <v>0.7364469264882556</v>
      </c>
    </row>
    <row r="21" spans="1:8" ht="15.75" customHeight="1" x14ac:dyDescent="0.35">
      <c r="A21" s="1"/>
      <c r="B21" s="6"/>
      <c r="C21" s="41"/>
      <c r="D21" s="6"/>
    </row>
    <row r="22" spans="1:8" ht="15.75" customHeight="1" x14ac:dyDescent="0.35">
      <c r="A22" s="1"/>
      <c r="B22" s="651"/>
      <c r="C22" s="41"/>
      <c r="D22" s="699"/>
    </row>
    <row r="23" spans="1:8" ht="15.75" customHeight="1" x14ac:dyDescent="0.35">
      <c r="A23" s="1"/>
      <c r="B23" s="651"/>
      <c r="C23" s="41"/>
      <c r="D23" s="699"/>
    </row>
    <row r="24" spans="1:8" ht="15.75" customHeight="1" x14ac:dyDescent="0.35">
      <c r="A24" s="1"/>
      <c r="B24" s="651"/>
      <c r="C24" s="41"/>
      <c r="D24" s="725"/>
    </row>
    <row r="25" spans="1:8" ht="15.75" customHeight="1" x14ac:dyDescent="0.35">
      <c r="A25" s="1"/>
      <c r="C25" s="41"/>
    </row>
    <row r="26" spans="1:8" ht="15.75" customHeight="1" x14ac:dyDescent="0.35">
      <c r="A26" s="1"/>
      <c r="C26" s="41"/>
    </row>
    <row r="27" spans="1:8" ht="15.75" customHeight="1" x14ac:dyDescent="0.35">
      <c r="A27" s="1"/>
      <c r="C27" s="41"/>
    </row>
    <row r="28" spans="1:8" ht="15.75" customHeight="1" x14ac:dyDescent="0.35">
      <c r="A28" s="1"/>
      <c r="C28" s="41"/>
    </row>
    <row r="29" spans="1:8" ht="15.75" customHeight="1" x14ac:dyDescent="0.35">
      <c r="A29" s="1"/>
      <c r="C29" s="41"/>
    </row>
    <row r="30" spans="1:8" ht="15.75" customHeight="1" x14ac:dyDescent="0.35">
      <c r="A30" s="1"/>
      <c r="C30" s="41"/>
    </row>
    <row r="31" spans="1:8" ht="15.75" customHeight="1" x14ac:dyDescent="0.35">
      <c r="A31" s="1"/>
      <c r="C31" s="41"/>
    </row>
    <row r="32" spans="1:8" ht="15.75" customHeight="1" x14ac:dyDescent="0.35">
      <c r="A32" s="1"/>
      <c r="C32" s="41"/>
    </row>
    <row r="33" spans="1:3" ht="15.75" customHeight="1" x14ac:dyDescent="0.35">
      <c r="A33" s="1"/>
      <c r="C33" s="41"/>
    </row>
    <row r="34" spans="1:3" ht="15.75" customHeight="1" x14ac:dyDescent="0.35">
      <c r="A34" s="1"/>
      <c r="C34" s="41"/>
    </row>
    <row r="35" spans="1:3" ht="15.75" customHeight="1" x14ac:dyDescent="0.35">
      <c r="A35" s="1"/>
      <c r="C35" s="41"/>
    </row>
    <row r="36" spans="1:3" ht="15.75" customHeight="1" x14ac:dyDescent="0.35">
      <c r="A36" s="1"/>
      <c r="C36" s="41"/>
    </row>
    <row r="37" spans="1:3" ht="15.75" customHeight="1" x14ac:dyDescent="0.35">
      <c r="A37" s="1"/>
      <c r="C37" s="41"/>
    </row>
    <row r="38" spans="1:3" ht="15.75" customHeight="1" x14ac:dyDescent="0.35">
      <c r="A38" s="1"/>
      <c r="C38" s="41"/>
    </row>
    <row r="39" spans="1:3" ht="15.75" customHeight="1" x14ac:dyDescent="0.35">
      <c r="A39" s="1"/>
      <c r="C39" s="41"/>
    </row>
    <row r="40" spans="1:3" ht="15.75" customHeight="1" x14ac:dyDescent="0.35">
      <c r="A40" s="1"/>
      <c r="C40" s="41"/>
    </row>
    <row r="41" spans="1:3" ht="15.75" customHeight="1" x14ac:dyDescent="0.35">
      <c r="A41" s="1"/>
      <c r="C41" s="41"/>
    </row>
    <row r="42" spans="1:3" ht="15.75" customHeight="1" x14ac:dyDescent="0.35">
      <c r="A42" s="1"/>
      <c r="C42" s="41"/>
    </row>
    <row r="43" spans="1:3" ht="15.75" customHeight="1" x14ac:dyDescent="0.35">
      <c r="A43" s="1"/>
      <c r="C43" s="41"/>
    </row>
    <row r="44" spans="1:3" ht="15.75" customHeight="1" x14ac:dyDescent="0.35">
      <c r="A44" s="1"/>
      <c r="C44" s="41"/>
    </row>
    <row r="45" spans="1:3" ht="15.75" customHeight="1" x14ac:dyDescent="0.35">
      <c r="A45" s="1"/>
      <c r="C45" s="41"/>
    </row>
    <row r="46" spans="1:3" ht="15.75" customHeight="1" x14ac:dyDescent="0.35">
      <c r="A46" s="1"/>
      <c r="C46" s="41"/>
    </row>
    <row r="47" spans="1:3" ht="15.75" customHeight="1" x14ac:dyDescent="0.35">
      <c r="A47" s="1"/>
      <c r="C47" s="41"/>
    </row>
    <row r="48" spans="1:3" ht="15.75" customHeight="1" x14ac:dyDescent="0.35">
      <c r="A48" s="1"/>
      <c r="C48" s="41"/>
    </row>
    <row r="49" spans="1:4" ht="15.75" customHeight="1" x14ac:dyDescent="0.35">
      <c r="A49" s="1"/>
      <c r="B49" s="6" t="s">
        <v>44</v>
      </c>
      <c r="C49" s="41"/>
      <c r="D49" s="6" t="s">
        <v>45</v>
      </c>
    </row>
    <row r="50" spans="1:4" ht="15.75" customHeight="1" x14ac:dyDescent="0.35">
      <c r="A50" s="1"/>
      <c r="B50" s="6" t="s">
        <v>46</v>
      </c>
      <c r="C50" s="41"/>
      <c r="D50" s="6" t="s">
        <v>47</v>
      </c>
    </row>
    <row r="51" spans="1:4" ht="15.75" customHeight="1" x14ac:dyDescent="0.35">
      <c r="A51" s="1"/>
      <c r="B51" s="6" t="s">
        <v>48</v>
      </c>
      <c r="C51" s="41"/>
      <c r="D51" s="6" t="s">
        <v>49</v>
      </c>
    </row>
    <row r="52" spans="1:4" ht="15.75" customHeight="1" x14ac:dyDescent="0.35">
      <c r="A52" s="1"/>
      <c r="B52" s="6" t="s">
        <v>50</v>
      </c>
      <c r="C52" s="41"/>
      <c r="D52" s="6" t="s">
        <v>51</v>
      </c>
    </row>
    <row r="53" spans="1:4" ht="15.75" customHeight="1" x14ac:dyDescent="0.35">
      <c r="A53" s="1"/>
      <c r="B53" s="6" t="s">
        <v>52</v>
      </c>
      <c r="C53" s="41"/>
      <c r="D53" s="6" t="s">
        <v>53</v>
      </c>
    </row>
    <row r="54" spans="1:4" ht="15.75" customHeight="1" x14ac:dyDescent="0.35">
      <c r="A54" s="1"/>
      <c r="B54" s="6" t="s">
        <v>54</v>
      </c>
      <c r="C54" s="41"/>
      <c r="D54" s="6" t="s">
        <v>55</v>
      </c>
    </row>
    <row r="55" spans="1:4" ht="15.75" customHeight="1" x14ac:dyDescent="0.35">
      <c r="A55" s="1"/>
      <c r="B55" s="6" t="s">
        <v>56</v>
      </c>
      <c r="C55" s="41"/>
      <c r="D55" s="6" t="s">
        <v>57</v>
      </c>
    </row>
    <row r="56" spans="1:4" ht="15.75" customHeight="1" x14ac:dyDescent="0.35">
      <c r="A56" s="1"/>
      <c r="B56" s="6" t="s">
        <v>58</v>
      </c>
      <c r="C56" s="41"/>
      <c r="D56" s="6" t="s">
        <v>22</v>
      </c>
    </row>
    <row r="57" spans="1:4" ht="15.75" customHeight="1" x14ac:dyDescent="0.35">
      <c r="A57" s="1"/>
      <c r="B57" s="6" t="s">
        <v>59</v>
      </c>
      <c r="C57" s="41"/>
      <c r="D57" s="6" t="s">
        <v>60</v>
      </c>
    </row>
    <row r="58" spans="1:4" ht="15.75" customHeight="1" x14ac:dyDescent="0.35">
      <c r="A58" s="1"/>
      <c r="B58" s="6" t="s">
        <v>61</v>
      </c>
      <c r="C58" s="41"/>
      <c r="D58" s="6" t="s">
        <v>62</v>
      </c>
    </row>
    <row r="59" spans="1:4" ht="15.75" customHeight="1" x14ac:dyDescent="0.35">
      <c r="A59" s="1"/>
      <c r="B59" s="6" t="s">
        <v>63</v>
      </c>
      <c r="C59" s="41"/>
      <c r="D59" s="6" t="s">
        <v>64</v>
      </c>
    </row>
    <row r="60" spans="1:4" ht="15.75" customHeight="1" x14ac:dyDescent="0.35">
      <c r="A60" s="1"/>
      <c r="B60" s="6" t="s">
        <v>65</v>
      </c>
      <c r="C60" s="41"/>
      <c r="D60" s="6" t="s">
        <v>66</v>
      </c>
    </row>
    <row r="61" spans="1:4" ht="15.75" customHeight="1" x14ac:dyDescent="0.35">
      <c r="A61" s="1"/>
      <c r="B61" s="6" t="s">
        <v>67</v>
      </c>
      <c r="C61" s="41"/>
      <c r="D61" s="6" t="s">
        <v>68</v>
      </c>
    </row>
    <row r="62" spans="1:4" ht="15.75" customHeight="1" x14ac:dyDescent="0.35">
      <c r="A62" s="1"/>
      <c r="C62" s="41"/>
    </row>
    <row r="63" spans="1:4" ht="15.75" customHeight="1" x14ac:dyDescent="0.35">
      <c r="A63" s="1"/>
      <c r="C63" s="41"/>
    </row>
    <row r="64" spans="1:4" ht="15.75" customHeight="1" x14ac:dyDescent="0.35">
      <c r="A64" s="1"/>
      <c r="C64" s="41"/>
    </row>
    <row r="65" spans="1:3" ht="15.75" customHeight="1" x14ac:dyDescent="0.35">
      <c r="A65" s="1"/>
      <c r="C65" s="41"/>
    </row>
    <row r="66" spans="1:3" ht="15.75" customHeight="1" x14ac:dyDescent="0.35">
      <c r="A66" s="1"/>
      <c r="C66" s="41"/>
    </row>
    <row r="67" spans="1:3" ht="15.75" customHeight="1" x14ac:dyDescent="0.35">
      <c r="A67" s="1"/>
      <c r="C67" s="41"/>
    </row>
    <row r="68" spans="1:3" ht="15.75" customHeight="1" x14ac:dyDescent="0.35">
      <c r="A68" s="1"/>
      <c r="C68" s="41"/>
    </row>
    <row r="69" spans="1:3" ht="15.75" customHeight="1" x14ac:dyDescent="0.35">
      <c r="A69" s="1"/>
      <c r="C69" s="41"/>
    </row>
    <row r="70" spans="1:3" ht="15.75" customHeight="1" x14ac:dyDescent="0.35">
      <c r="A70" s="1"/>
      <c r="C70" s="41"/>
    </row>
    <row r="71" spans="1:3" ht="15.75" customHeight="1" x14ac:dyDescent="0.35">
      <c r="A71" s="1"/>
      <c r="C71" s="41"/>
    </row>
    <row r="72" spans="1:3" ht="15.75" customHeight="1" x14ac:dyDescent="0.35">
      <c r="A72" s="1"/>
      <c r="C72" s="41"/>
    </row>
    <row r="73" spans="1:3" ht="15.75" customHeight="1" x14ac:dyDescent="0.35">
      <c r="A73" s="1"/>
      <c r="C73" s="41"/>
    </row>
    <row r="74" spans="1:3" ht="15.75" customHeight="1" x14ac:dyDescent="0.35">
      <c r="A74" s="1"/>
      <c r="C74" s="41"/>
    </row>
    <row r="75" spans="1:3" ht="15.75" customHeight="1" x14ac:dyDescent="0.35">
      <c r="A75" s="1"/>
      <c r="C75" s="41"/>
    </row>
    <row r="76" spans="1:3" ht="15.75" customHeight="1" x14ac:dyDescent="0.35">
      <c r="A76" s="1"/>
      <c r="C76" s="41"/>
    </row>
    <row r="77" spans="1:3" ht="15.75" customHeight="1" x14ac:dyDescent="0.35">
      <c r="A77" s="1"/>
      <c r="C77" s="41"/>
    </row>
    <row r="78" spans="1:3" ht="15.75" customHeight="1" x14ac:dyDescent="0.35">
      <c r="A78" s="1"/>
      <c r="C78" s="41"/>
    </row>
    <row r="79" spans="1:3" ht="15.75" customHeight="1" x14ac:dyDescent="0.35">
      <c r="A79" s="1"/>
      <c r="C79" s="41"/>
    </row>
    <row r="80" spans="1:3" ht="15.75" customHeight="1" x14ac:dyDescent="0.35">
      <c r="A80" s="1"/>
      <c r="C80" s="41"/>
    </row>
    <row r="81" spans="1:3" ht="15.75" customHeight="1" x14ac:dyDescent="0.35">
      <c r="A81" s="1"/>
      <c r="C81" s="41"/>
    </row>
    <row r="82" spans="1:3" ht="15.75" customHeight="1" x14ac:dyDescent="0.35">
      <c r="A82" s="1"/>
      <c r="C82" s="41"/>
    </row>
    <row r="83" spans="1:3" ht="15.75" customHeight="1" x14ac:dyDescent="0.35">
      <c r="A83" s="1"/>
      <c r="C83" s="41"/>
    </row>
    <row r="84" spans="1:3" ht="15.75" customHeight="1" x14ac:dyDescent="0.35">
      <c r="A84" s="1"/>
      <c r="C84" s="41"/>
    </row>
    <row r="85" spans="1:3" ht="15.75" customHeight="1" x14ac:dyDescent="0.35">
      <c r="A85" s="1"/>
      <c r="C85" s="41"/>
    </row>
    <row r="86" spans="1:3" ht="15.75" customHeight="1" x14ac:dyDescent="0.35">
      <c r="A86" s="1"/>
      <c r="C86" s="41"/>
    </row>
    <row r="87" spans="1:3" ht="15.75" customHeight="1" x14ac:dyDescent="0.35">
      <c r="A87" s="1"/>
      <c r="C87" s="41"/>
    </row>
    <row r="88" spans="1:3" ht="15.75" customHeight="1" x14ac:dyDescent="0.35">
      <c r="A88" s="1"/>
      <c r="C88" s="41"/>
    </row>
    <row r="89" spans="1:3" ht="15.75" customHeight="1" x14ac:dyDescent="0.35">
      <c r="A89" s="1"/>
      <c r="C89" s="41"/>
    </row>
    <row r="90" spans="1:3" ht="15.75" customHeight="1" x14ac:dyDescent="0.35">
      <c r="A90" s="1"/>
      <c r="C90" s="41"/>
    </row>
    <row r="91" spans="1:3" ht="15.75" customHeight="1" x14ac:dyDescent="0.35">
      <c r="A91" s="1"/>
      <c r="C91" s="41"/>
    </row>
    <row r="92" spans="1:3" ht="15.75" customHeight="1" x14ac:dyDescent="0.35">
      <c r="A92" s="1"/>
      <c r="C92" s="41"/>
    </row>
    <row r="93" spans="1:3" ht="15.75" customHeight="1" x14ac:dyDescent="0.35">
      <c r="A93" s="1"/>
      <c r="C93" s="41"/>
    </row>
    <row r="94" spans="1:3" ht="15.75" customHeight="1" x14ac:dyDescent="0.35">
      <c r="A94" s="1"/>
      <c r="C94" s="41"/>
    </row>
    <row r="95" spans="1:3" ht="15.75" customHeight="1" x14ac:dyDescent="0.35">
      <c r="A95" s="1"/>
      <c r="C95" s="41"/>
    </row>
    <row r="96" spans="1:3" ht="15.75" customHeight="1" x14ac:dyDescent="0.35">
      <c r="A96" s="1"/>
      <c r="C96" s="41"/>
    </row>
    <row r="97" spans="1:3" ht="15.75" customHeight="1" x14ac:dyDescent="0.35">
      <c r="A97" s="1"/>
      <c r="C97" s="41"/>
    </row>
    <row r="98" spans="1:3" ht="15.75" customHeight="1" x14ac:dyDescent="0.35">
      <c r="A98" s="1"/>
      <c r="C98" s="41"/>
    </row>
    <row r="99" spans="1:3" ht="15.75" customHeight="1" x14ac:dyDescent="0.35">
      <c r="A99" s="1"/>
      <c r="C99" s="41"/>
    </row>
    <row r="100" spans="1:3" ht="15.75" customHeight="1" x14ac:dyDescent="0.35">
      <c r="A100" s="1"/>
      <c r="C100" s="41"/>
    </row>
    <row r="101" spans="1:3" ht="15.75" customHeight="1" x14ac:dyDescent="0.35">
      <c r="A101" s="1"/>
      <c r="C101" s="41"/>
    </row>
    <row r="102" spans="1:3" ht="15.75" customHeight="1" x14ac:dyDescent="0.35">
      <c r="A102" s="1"/>
      <c r="C102" s="41"/>
    </row>
    <row r="103" spans="1:3" ht="15.75" customHeight="1" x14ac:dyDescent="0.35">
      <c r="A103" s="1"/>
      <c r="C103" s="41"/>
    </row>
    <row r="104" spans="1:3" ht="15.75" customHeight="1" x14ac:dyDescent="0.35">
      <c r="A104" s="1"/>
      <c r="C104" s="41"/>
    </row>
    <row r="105" spans="1:3" ht="15.75" customHeight="1" x14ac:dyDescent="0.35">
      <c r="A105" s="1"/>
      <c r="C105" s="41"/>
    </row>
    <row r="106" spans="1:3" ht="15.75" customHeight="1" x14ac:dyDescent="0.35">
      <c r="A106" s="1"/>
      <c r="C106" s="41"/>
    </row>
    <row r="107" spans="1:3" ht="15.75" customHeight="1" x14ac:dyDescent="0.35">
      <c r="A107" s="1"/>
      <c r="C107" s="41"/>
    </row>
    <row r="108" spans="1:3" ht="15.75" customHeight="1" x14ac:dyDescent="0.35">
      <c r="A108" s="1"/>
      <c r="C108" s="41"/>
    </row>
    <row r="109" spans="1:3" ht="15.75" customHeight="1" x14ac:dyDescent="0.35">
      <c r="A109" s="1"/>
      <c r="C109" s="41"/>
    </row>
    <row r="110" spans="1:3" ht="15.75" customHeight="1" x14ac:dyDescent="0.35">
      <c r="A110" s="1"/>
      <c r="C110" s="41"/>
    </row>
    <row r="111" spans="1:3" ht="15.75" customHeight="1" x14ac:dyDescent="0.35">
      <c r="A111" s="1"/>
      <c r="C111" s="41"/>
    </row>
    <row r="112" spans="1:3" ht="15.75" customHeight="1" x14ac:dyDescent="0.35">
      <c r="A112" s="1"/>
      <c r="C112" s="41"/>
    </row>
    <row r="113" spans="1:3" ht="15.75" customHeight="1" x14ac:dyDescent="0.35">
      <c r="A113" s="1"/>
      <c r="C113" s="41"/>
    </row>
    <row r="114" spans="1:3" ht="15.75" customHeight="1" x14ac:dyDescent="0.35">
      <c r="A114" s="1"/>
      <c r="C114" s="41"/>
    </row>
    <row r="115" spans="1:3" ht="15.75" customHeight="1" x14ac:dyDescent="0.35">
      <c r="A115" s="1"/>
      <c r="C115" s="41"/>
    </row>
    <row r="116" spans="1:3" ht="15.75" customHeight="1" x14ac:dyDescent="0.35">
      <c r="A116" s="1"/>
      <c r="C116" s="41"/>
    </row>
    <row r="117" spans="1:3" ht="15.75" customHeight="1" x14ac:dyDescent="0.35">
      <c r="A117" s="1"/>
      <c r="C117" s="41"/>
    </row>
    <row r="118" spans="1:3" ht="15.75" customHeight="1" x14ac:dyDescent="0.35">
      <c r="A118" s="1"/>
      <c r="C118" s="41"/>
    </row>
    <row r="119" spans="1:3" ht="15.75" customHeight="1" x14ac:dyDescent="0.35">
      <c r="A119" s="1"/>
      <c r="C119" s="41"/>
    </row>
    <row r="120" spans="1:3" ht="15.75" customHeight="1" x14ac:dyDescent="0.35">
      <c r="A120" s="1"/>
      <c r="C120" s="41"/>
    </row>
    <row r="121" spans="1:3" ht="15.75" customHeight="1" x14ac:dyDescent="0.35">
      <c r="A121" s="1"/>
      <c r="C121" s="41"/>
    </row>
    <row r="122" spans="1:3" ht="15.75" customHeight="1" x14ac:dyDescent="0.35">
      <c r="A122" s="1"/>
      <c r="C122" s="41"/>
    </row>
    <row r="123" spans="1:3" ht="15.75" customHeight="1" x14ac:dyDescent="0.35">
      <c r="A123" s="1"/>
      <c r="C123" s="41"/>
    </row>
    <row r="124" spans="1:3" ht="15.75" customHeight="1" x14ac:dyDescent="0.35">
      <c r="A124" s="1"/>
      <c r="C124" s="41"/>
    </row>
    <row r="125" spans="1:3" ht="15.75" customHeight="1" x14ac:dyDescent="0.35">
      <c r="A125" s="1"/>
      <c r="C125" s="41"/>
    </row>
    <row r="126" spans="1:3" ht="15.75" customHeight="1" x14ac:dyDescent="0.35">
      <c r="A126" s="1"/>
      <c r="C126" s="41"/>
    </row>
    <row r="127" spans="1:3" ht="15.75" customHeight="1" x14ac:dyDescent="0.35">
      <c r="A127" s="1"/>
      <c r="C127" s="41"/>
    </row>
    <row r="128" spans="1:3" ht="15.75" customHeight="1" x14ac:dyDescent="0.35">
      <c r="A128" s="1"/>
      <c r="C128" s="41"/>
    </row>
    <row r="129" spans="1:3" ht="15.75" customHeight="1" x14ac:dyDescent="0.35">
      <c r="A129" s="1"/>
      <c r="C129" s="41"/>
    </row>
    <row r="130" spans="1:3" ht="15.75" customHeight="1" x14ac:dyDescent="0.35">
      <c r="A130" s="1"/>
      <c r="C130" s="41"/>
    </row>
    <row r="131" spans="1:3" ht="15.75" customHeight="1" x14ac:dyDescent="0.35">
      <c r="A131" s="1"/>
      <c r="C131" s="41"/>
    </row>
    <row r="132" spans="1:3" ht="15.75" customHeight="1" x14ac:dyDescent="0.35">
      <c r="A132" s="1"/>
      <c r="C132" s="41"/>
    </row>
    <row r="133" spans="1:3" ht="15.75" customHeight="1" x14ac:dyDescent="0.35">
      <c r="A133" s="1"/>
      <c r="C133" s="41"/>
    </row>
    <row r="134" spans="1:3" ht="15.75" customHeight="1" x14ac:dyDescent="0.35">
      <c r="A134" s="1"/>
      <c r="C134" s="41"/>
    </row>
    <row r="135" spans="1:3" ht="15.75" customHeight="1" x14ac:dyDescent="0.35">
      <c r="A135" s="1"/>
      <c r="C135" s="41"/>
    </row>
    <row r="136" spans="1:3" ht="15.75" customHeight="1" x14ac:dyDescent="0.35">
      <c r="A136" s="1"/>
      <c r="C136" s="41"/>
    </row>
    <row r="137" spans="1:3" ht="15.75" customHeight="1" x14ac:dyDescent="0.35">
      <c r="A137" s="1"/>
      <c r="C137" s="41"/>
    </row>
    <row r="138" spans="1:3" ht="15.75" customHeight="1" x14ac:dyDescent="0.35">
      <c r="A138" s="1"/>
      <c r="C138" s="41"/>
    </row>
    <row r="139" spans="1:3" ht="15.75" customHeight="1" x14ac:dyDescent="0.35">
      <c r="A139" s="1"/>
      <c r="C139" s="41"/>
    </row>
    <row r="140" spans="1:3" ht="15.75" customHeight="1" x14ac:dyDescent="0.35">
      <c r="A140" s="1"/>
      <c r="C140" s="41"/>
    </row>
    <row r="141" spans="1:3" ht="15.75" customHeight="1" x14ac:dyDescent="0.35">
      <c r="A141" s="1"/>
      <c r="C141" s="41"/>
    </row>
    <row r="142" spans="1:3" ht="15.75" customHeight="1" x14ac:dyDescent="0.35">
      <c r="A142" s="1"/>
      <c r="C142" s="41"/>
    </row>
    <row r="143" spans="1:3" ht="15.75" customHeight="1" x14ac:dyDescent="0.35">
      <c r="A143" s="1"/>
      <c r="C143" s="41"/>
    </row>
    <row r="144" spans="1:3" ht="15.75" customHeight="1" x14ac:dyDescent="0.35">
      <c r="A144" s="1"/>
      <c r="C144" s="41"/>
    </row>
    <row r="145" spans="1:3" ht="15.75" customHeight="1" x14ac:dyDescent="0.35">
      <c r="A145" s="1"/>
      <c r="C145" s="41"/>
    </row>
    <row r="146" spans="1:3" ht="15.75" customHeight="1" x14ac:dyDescent="0.35">
      <c r="A146" s="1"/>
      <c r="C146" s="41"/>
    </row>
    <row r="147" spans="1:3" ht="15.75" customHeight="1" x14ac:dyDescent="0.35">
      <c r="A147" s="1"/>
      <c r="C147" s="41"/>
    </row>
    <row r="148" spans="1:3" ht="15.75" customHeight="1" x14ac:dyDescent="0.35">
      <c r="A148" s="1"/>
      <c r="C148" s="41"/>
    </row>
    <row r="149" spans="1:3" ht="15.75" customHeight="1" x14ac:dyDescent="0.35">
      <c r="A149" s="1"/>
      <c r="C149" s="41"/>
    </row>
    <row r="150" spans="1:3" ht="15.75" customHeight="1" x14ac:dyDescent="0.35">
      <c r="A150" s="1"/>
      <c r="C150" s="41"/>
    </row>
    <row r="151" spans="1:3" ht="15.75" customHeight="1" x14ac:dyDescent="0.35">
      <c r="A151" s="1"/>
      <c r="C151" s="41"/>
    </row>
    <row r="152" spans="1:3" ht="15.75" customHeight="1" x14ac:dyDescent="0.35">
      <c r="A152" s="1"/>
      <c r="C152" s="41"/>
    </row>
    <row r="153" spans="1:3" ht="15.75" customHeight="1" x14ac:dyDescent="0.35">
      <c r="A153" s="1"/>
      <c r="C153" s="41"/>
    </row>
    <row r="154" spans="1:3" ht="15.75" customHeight="1" x14ac:dyDescent="0.35">
      <c r="A154" s="1"/>
      <c r="C154" s="41"/>
    </row>
    <row r="155" spans="1:3" ht="15.75" customHeight="1" x14ac:dyDescent="0.35">
      <c r="A155" s="1"/>
      <c r="C155" s="41"/>
    </row>
    <row r="156" spans="1:3" ht="15.75" customHeight="1" x14ac:dyDescent="0.35">
      <c r="A156" s="1"/>
      <c r="C156" s="41"/>
    </row>
    <row r="157" spans="1:3" ht="15.75" customHeight="1" x14ac:dyDescent="0.35">
      <c r="A157" s="1"/>
      <c r="C157" s="41"/>
    </row>
    <row r="158" spans="1:3" ht="15.75" customHeight="1" x14ac:dyDescent="0.35">
      <c r="A158" s="1"/>
      <c r="C158" s="41"/>
    </row>
    <row r="159" spans="1:3" ht="15.75" customHeight="1" x14ac:dyDescent="0.35">
      <c r="A159" s="1"/>
      <c r="C159" s="41"/>
    </row>
    <row r="160" spans="1:3" ht="15.75" customHeight="1" x14ac:dyDescent="0.35">
      <c r="A160" s="1"/>
      <c r="C160" s="41"/>
    </row>
    <row r="161" spans="1:3" ht="15.75" customHeight="1" x14ac:dyDescent="0.35">
      <c r="A161" s="1"/>
      <c r="C161" s="41"/>
    </row>
    <row r="162" spans="1:3" ht="15.75" customHeight="1" x14ac:dyDescent="0.35">
      <c r="A162" s="1"/>
      <c r="C162" s="41"/>
    </row>
    <row r="163" spans="1:3" ht="15.75" customHeight="1" x14ac:dyDescent="0.35">
      <c r="A163" s="1"/>
      <c r="C163" s="41"/>
    </row>
    <row r="164" spans="1:3" ht="15.75" customHeight="1" x14ac:dyDescent="0.35">
      <c r="A164" s="1"/>
      <c r="C164" s="41"/>
    </row>
    <row r="165" spans="1:3" ht="15.75" customHeight="1" x14ac:dyDescent="0.35">
      <c r="A165" s="1"/>
      <c r="C165" s="41"/>
    </row>
    <row r="166" spans="1:3" ht="15.75" customHeight="1" x14ac:dyDescent="0.35">
      <c r="A166" s="1"/>
      <c r="C166" s="41"/>
    </row>
    <row r="167" spans="1:3" ht="15.75" customHeight="1" x14ac:dyDescent="0.35">
      <c r="A167" s="1"/>
      <c r="C167" s="41"/>
    </row>
    <row r="168" spans="1:3" ht="15.75" customHeight="1" x14ac:dyDescent="0.35">
      <c r="A168" s="1"/>
      <c r="C168" s="41"/>
    </row>
    <row r="169" spans="1:3" ht="15.75" customHeight="1" x14ac:dyDescent="0.35">
      <c r="A169" s="1"/>
      <c r="C169" s="41"/>
    </row>
    <row r="170" spans="1:3" ht="15.75" customHeight="1" x14ac:dyDescent="0.35">
      <c r="A170" s="1"/>
      <c r="C170" s="41"/>
    </row>
    <row r="171" spans="1:3" ht="15.75" customHeight="1" x14ac:dyDescent="0.35">
      <c r="A171" s="1"/>
      <c r="C171" s="41"/>
    </row>
    <row r="172" spans="1:3" ht="15.75" customHeight="1" x14ac:dyDescent="0.35">
      <c r="A172" s="1"/>
      <c r="C172" s="41"/>
    </row>
    <row r="173" spans="1:3" ht="15.75" customHeight="1" x14ac:dyDescent="0.35">
      <c r="A173" s="1"/>
      <c r="C173" s="41"/>
    </row>
    <row r="174" spans="1:3" ht="15.75" customHeight="1" x14ac:dyDescent="0.35">
      <c r="A174" s="1"/>
      <c r="C174" s="41"/>
    </row>
    <row r="175" spans="1:3" ht="15.75" customHeight="1" x14ac:dyDescent="0.35">
      <c r="A175" s="1"/>
      <c r="C175" s="41"/>
    </row>
    <row r="176" spans="1:3" ht="15.75" customHeight="1" x14ac:dyDescent="0.35">
      <c r="A176" s="1"/>
      <c r="C176" s="41"/>
    </row>
    <row r="177" spans="1:3" ht="15.75" customHeight="1" x14ac:dyDescent="0.35">
      <c r="A177" s="1"/>
      <c r="C177" s="41"/>
    </row>
    <row r="178" spans="1:3" ht="15.75" customHeight="1" x14ac:dyDescent="0.35">
      <c r="A178" s="1"/>
      <c r="C178" s="41"/>
    </row>
    <row r="179" spans="1:3" ht="15.75" customHeight="1" x14ac:dyDescent="0.35">
      <c r="A179" s="1"/>
      <c r="C179" s="41"/>
    </row>
    <row r="180" spans="1:3" ht="15.75" customHeight="1" x14ac:dyDescent="0.35">
      <c r="A180" s="1"/>
      <c r="C180" s="41"/>
    </row>
    <row r="181" spans="1:3" ht="15.75" customHeight="1" x14ac:dyDescent="0.35">
      <c r="A181" s="1"/>
      <c r="C181" s="41"/>
    </row>
    <row r="182" spans="1:3" ht="15.75" customHeight="1" x14ac:dyDescent="0.35">
      <c r="A182" s="1"/>
      <c r="C182" s="41"/>
    </row>
    <row r="183" spans="1:3" ht="15.75" customHeight="1" x14ac:dyDescent="0.35">
      <c r="A183" s="1"/>
      <c r="C183" s="41"/>
    </row>
    <row r="184" spans="1:3" ht="15.75" customHeight="1" x14ac:dyDescent="0.35">
      <c r="A184" s="1"/>
      <c r="C184" s="41"/>
    </row>
    <row r="185" spans="1:3" ht="15.75" customHeight="1" x14ac:dyDescent="0.35">
      <c r="A185" s="1"/>
      <c r="C185" s="41"/>
    </row>
    <row r="186" spans="1:3" ht="15.75" customHeight="1" x14ac:dyDescent="0.35">
      <c r="A186" s="1"/>
      <c r="C186" s="41"/>
    </row>
    <row r="187" spans="1:3" ht="15.75" customHeight="1" x14ac:dyDescent="0.35">
      <c r="A187" s="1"/>
      <c r="C187" s="41"/>
    </row>
    <row r="188" spans="1:3" ht="15.75" customHeight="1" x14ac:dyDescent="0.35">
      <c r="A188" s="1"/>
      <c r="C188" s="41"/>
    </row>
    <row r="189" spans="1:3" ht="15.75" customHeight="1" x14ac:dyDescent="0.35">
      <c r="A189" s="1"/>
      <c r="C189" s="41"/>
    </row>
    <row r="190" spans="1:3" ht="15.75" customHeight="1" x14ac:dyDescent="0.35">
      <c r="A190" s="1"/>
      <c r="C190" s="41"/>
    </row>
    <row r="191" spans="1:3" ht="15.75" customHeight="1" x14ac:dyDescent="0.35">
      <c r="A191" s="1"/>
      <c r="C191" s="41"/>
    </row>
    <row r="192" spans="1:3" ht="15.75" customHeight="1" x14ac:dyDescent="0.35">
      <c r="A192" s="1"/>
      <c r="C192" s="41"/>
    </row>
    <row r="193" spans="1:3" ht="15.75" customHeight="1" x14ac:dyDescent="0.35">
      <c r="A193" s="1"/>
      <c r="C193" s="41"/>
    </row>
    <row r="194" spans="1:3" ht="15.75" customHeight="1" x14ac:dyDescent="0.35">
      <c r="A194" s="1"/>
      <c r="C194" s="41"/>
    </row>
    <row r="195" spans="1:3" ht="15.75" customHeight="1" x14ac:dyDescent="0.35">
      <c r="A195" s="1"/>
      <c r="C195" s="41"/>
    </row>
    <row r="196" spans="1:3" ht="15.75" customHeight="1" x14ac:dyDescent="0.35">
      <c r="A196" s="1"/>
      <c r="C196" s="41"/>
    </row>
    <row r="197" spans="1:3" ht="15.75" customHeight="1" x14ac:dyDescent="0.35">
      <c r="A197" s="1"/>
      <c r="C197" s="41"/>
    </row>
    <row r="198" spans="1:3" ht="15.75" customHeight="1" x14ac:dyDescent="0.35">
      <c r="A198" s="1"/>
      <c r="C198" s="41"/>
    </row>
    <row r="199" spans="1:3" ht="15.75" customHeight="1" x14ac:dyDescent="0.35">
      <c r="A199" s="1"/>
      <c r="C199" s="41"/>
    </row>
    <row r="200" spans="1:3" ht="15.75" customHeight="1" x14ac:dyDescent="0.35">
      <c r="A200" s="1"/>
      <c r="C200" s="41"/>
    </row>
    <row r="201" spans="1:3" ht="15.75" customHeight="1" x14ac:dyDescent="0.35">
      <c r="A201" s="1"/>
      <c r="C201" s="41"/>
    </row>
    <row r="202" spans="1:3" ht="15.75" customHeight="1" x14ac:dyDescent="0.35">
      <c r="A202" s="1"/>
      <c r="C202" s="41"/>
    </row>
    <row r="203" spans="1:3" ht="15.75" customHeight="1" x14ac:dyDescent="0.35">
      <c r="A203" s="1"/>
      <c r="C203" s="41"/>
    </row>
    <row r="204" spans="1:3" ht="15.75" customHeight="1" x14ac:dyDescent="0.35">
      <c r="A204" s="1"/>
      <c r="C204" s="41"/>
    </row>
    <row r="205" spans="1:3" ht="15.75" customHeight="1" x14ac:dyDescent="0.35">
      <c r="A205" s="1"/>
      <c r="C205" s="41"/>
    </row>
    <row r="206" spans="1:3" ht="15.75" customHeight="1" x14ac:dyDescent="0.35">
      <c r="A206" s="1"/>
      <c r="C206" s="41"/>
    </row>
    <row r="207" spans="1:3" ht="15.75" customHeight="1" x14ac:dyDescent="0.35">
      <c r="A207" s="1"/>
      <c r="C207" s="41"/>
    </row>
    <row r="208" spans="1:3" ht="15.75" customHeight="1" x14ac:dyDescent="0.35">
      <c r="A208" s="1"/>
      <c r="C208" s="41"/>
    </row>
    <row r="209" spans="1:3" ht="15.75" customHeight="1" x14ac:dyDescent="0.35">
      <c r="A209" s="1"/>
      <c r="C209" s="41"/>
    </row>
    <row r="210" spans="1:3" ht="15.75" customHeight="1" x14ac:dyDescent="0.35">
      <c r="A210" s="1"/>
      <c r="C210" s="41"/>
    </row>
    <row r="211" spans="1:3" ht="15.75" customHeight="1" x14ac:dyDescent="0.35">
      <c r="A211" s="1"/>
      <c r="C211" s="41"/>
    </row>
    <row r="212" spans="1:3" ht="15.75" customHeight="1" x14ac:dyDescent="0.35">
      <c r="A212" s="1"/>
      <c r="C212" s="41"/>
    </row>
    <row r="213" spans="1:3" ht="15.75" customHeight="1" x14ac:dyDescent="0.35">
      <c r="A213" s="1"/>
      <c r="C213" s="41"/>
    </row>
    <row r="214" spans="1:3" ht="15.75" customHeight="1" x14ac:dyDescent="0.35">
      <c r="A214" s="1"/>
      <c r="C214" s="41"/>
    </row>
    <row r="215" spans="1:3" ht="15.75" customHeight="1" x14ac:dyDescent="0.35">
      <c r="A215" s="1"/>
      <c r="C215" s="41"/>
    </row>
    <row r="216" spans="1:3" ht="15.75" customHeight="1" x14ac:dyDescent="0.35">
      <c r="A216" s="1"/>
      <c r="C216" s="41"/>
    </row>
    <row r="217" spans="1:3" ht="15.75" customHeight="1" x14ac:dyDescent="0.35">
      <c r="A217" s="1"/>
      <c r="C217" s="41"/>
    </row>
    <row r="218" spans="1:3" ht="15.75" customHeight="1" x14ac:dyDescent="0.35">
      <c r="A218" s="1"/>
      <c r="C218" s="41"/>
    </row>
    <row r="219" spans="1:3" ht="15.75" customHeight="1" x14ac:dyDescent="0.35">
      <c r="A219" s="1"/>
      <c r="C219" s="41"/>
    </row>
    <row r="220" spans="1:3" ht="15.75" customHeight="1" x14ac:dyDescent="0.35">
      <c r="A220" s="1"/>
      <c r="C220" s="41"/>
    </row>
    <row r="221" spans="1:3" ht="15.75" customHeight="1" x14ac:dyDescent="0.35">
      <c r="A221" s="1"/>
      <c r="C221" s="41"/>
    </row>
    <row r="222" spans="1:3" ht="15.75" customHeight="1" x14ac:dyDescent="0.35">
      <c r="A222" s="1"/>
      <c r="C222" s="41"/>
    </row>
    <row r="223" spans="1:3" ht="15.75" customHeight="1" x14ac:dyDescent="0.35">
      <c r="A223" s="1"/>
      <c r="C223" s="41"/>
    </row>
    <row r="224" spans="1:3" ht="15.75" customHeight="1" x14ac:dyDescent="0.35">
      <c r="A224" s="1"/>
      <c r="C224" s="41"/>
    </row>
    <row r="225" spans="1:3" ht="15.75" customHeight="1" x14ac:dyDescent="0.35">
      <c r="A225" s="1"/>
      <c r="C225" s="41"/>
    </row>
    <row r="226" spans="1:3" ht="15.75" customHeight="1" x14ac:dyDescent="0.35">
      <c r="A226" s="1"/>
      <c r="C226" s="41"/>
    </row>
    <row r="227" spans="1:3" ht="15.75" customHeight="1" x14ac:dyDescent="0.35">
      <c r="A227" s="1"/>
      <c r="C227" s="41"/>
    </row>
    <row r="228" spans="1:3" ht="15.75" customHeight="1" x14ac:dyDescent="0.35">
      <c r="A228" s="1"/>
      <c r="C228" s="41"/>
    </row>
    <row r="229" spans="1:3" ht="15.75" customHeight="1" x14ac:dyDescent="0.35">
      <c r="A229" s="1"/>
      <c r="C229" s="41"/>
    </row>
    <row r="230" spans="1:3" ht="15.75" customHeight="1" x14ac:dyDescent="0.35">
      <c r="A230" s="1"/>
      <c r="C230" s="41"/>
    </row>
    <row r="231" spans="1:3" ht="15.75" customHeight="1" x14ac:dyDescent="0.35">
      <c r="A231" s="1"/>
      <c r="C231" s="41"/>
    </row>
    <row r="232" spans="1:3" ht="15.75" customHeight="1" x14ac:dyDescent="0.35">
      <c r="A232" s="1"/>
      <c r="C232" s="41"/>
    </row>
    <row r="233" spans="1:3" ht="15.75" customHeight="1" x14ac:dyDescent="0.35">
      <c r="A233" s="1"/>
      <c r="C233" s="41"/>
    </row>
    <row r="234" spans="1:3" ht="15.75" customHeight="1" x14ac:dyDescent="0.35">
      <c r="A234" s="1"/>
      <c r="C234" s="41"/>
    </row>
    <row r="235" spans="1:3" ht="15.75" customHeight="1" x14ac:dyDescent="0.35">
      <c r="A235" s="1"/>
      <c r="C235" s="41"/>
    </row>
    <row r="236" spans="1:3" ht="15.75" customHeight="1" x14ac:dyDescent="0.35">
      <c r="A236" s="1"/>
      <c r="C236" s="41"/>
    </row>
    <row r="237" spans="1:3" ht="15.75" customHeight="1" x14ac:dyDescent="0.35">
      <c r="A237" s="1"/>
      <c r="C237" s="41"/>
    </row>
    <row r="238" spans="1:3" ht="15.75" customHeight="1" x14ac:dyDescent="0.35">
      <c r="A238" s="1"/>
      <c r="C238" s="41"/>
    </row>
    <row r="239" spans="1:3" ht="15.75" customHeight="1" x14ac:dyDescent="0.35">
      <c r="A239" s="1"/>
      <c r="C239" s="41"/>
    </row>
    <row r="240" spans="1:3" ht="15.75" customHeight="1" x14ac:dyDescent="0.35">
      <c r="A240" s="1"/>
      <c r="C240" s="41"/>
    </row>
    <row r="241" spans="1:3" ht="15.75" customHeight="1" x14ac:dyDescent="0.35">
      <c r="A241" s="1"/>
      <c r="C241" s="41"/>
    </row>
    <row r="242" spans="1:3" ht="15.75" customHeight="1" x14ac:dyDescent="0.35">
      <c r="A242" s="1"/>
      <c r="C242" s="41"/>
    </row>
    <row r="243" spans="1:3" ht="15.75" customHeight="1" x14ac:dyDescent="0.35">
      <c r="A243" s="1"/>
      <c r="C243" s="41"/>
    </row>
    <row r="244" spans="1:3" ht="15.75" customHeight="1" x14ac:dyDescent="0.35">
      <c r="A244" s="1"/>
      <c r="C244" s="41"/>
    </row>
    <row r="245" spans="1:3" ht="15.75" customHeight="1" x14ac:dyDescent="0.35">
      <c r="A245" s="1"/>
      <c r="C245" s="41"/>
    </row>
    <row r="246" spans="1:3" ht="15.75" customHeight="1" x14ac:dyDescent="0.35">
      <c r="A246" s="1"/>
      <c r="C246" s="41"/>
    </row>
    <row r="247" spans="1:3" ht="15.75" customHeight="1" x14ac:dyDescent="0.35">
      <c r="A247" s="1"/>
      <c r="C247" s="41"/>
    </row>
    <row r="248" spans="1:3" ht="15.75" customHeight="1" x14ac:dyDescent="0.35">
      <c r="A248" s="1"/>
      <c r="C248" s="41"/>
    </row>
    <row r="249" spans="1:3" ht="15.75" customHeight="1" x14ac:dyDescent="0.35">
      <c r="A249" s="1"/>
      <c r="C249" s="41"/>
    </row>
    <row r="250" spans="1:3" ht="15.75" customHeight="1" x14ac:dyDescent="0.35">
      <c r="A250" s="1"/>
      <c r="C250" s="41"/>
    </row>
    <row r="251" spans="1:3" ht="15.75" customHeight="1" x14ac:dyDescent="0.35">
      <c r="A251" s="1"/>
      <c r="C251" s="41"/>
    </row>
    <row r="252" spans="1:3" ht="15.75" customHeight="1" x14ac:dyDescent="0.35">
      <c r="A252" s="1"/>
      <c r="C252" s="41"/>
    </row>
    <row r="253" spans="1:3" ht="15.75" customHeight="1" x14ac:dyDescent="0.35">
      <c r="A253" s="1"/>
      <c r="C253" s="41"/>
    </row>
    <row r="254" spans="1:3" ht="15.75" customHeight="1" x14ac:dyDescent="0.35">
      <c r="A254" s="1"/>
      <c r="C254" s="41"/>
    </row>
    <row r="255" spans="1:3" ht="15.75" customHeight="1" x14ac:dyDescent="0.35">
      <c r="A255" s="1"/>
      <c r="C255" s="41"/>
    </row>
    <row r="256" spans="1:3" ht="15.75" customHeight="1" x14ac:dyDescent="0.35">
      <c r="A256" s="1"/>
      <c r="C256" s="41"/>
    </row>
    <row r="257" spans="1:3" ht="15.75" customHeight="1" x14ac:dyDescent="0.35">
      <c r="A257" s="1"/>
      <c r="C257" s="41"/>
    </row>
    <row r="258" spans="1:3" ht="15.75" customHeight="1" x14ac:dyDescent="0.35">
      <c r="A258" s="1"/>
      <c r="C258" s="41"/>
    </row>
    <row r="259" spans="1:3" ht="15.75" customHeight="1" x14ac:dyDescent="0.35">
      <c r="A259" s="1"/>
      <c r="C259" s="41"/>
    </row>
    <row r="260" spans="1:3" ht="15.75" customHeight="1" x14ac:dyDescent="0.35">
      <c r="A260" s="1"/>
      <c r="C260" s="41"/>
    </row>
    <row r="261" spans="1:3" ht="15.75" customHeight="1" x14ac:dyDescent="0.35">
      <c r="A261" s="1"/>
      <c r="C261" s="41"/>
    </row>
  </sheetData>
  <mergeCells count="5">
    <mergeCell ref="B1:D1"/>
    <mergeCell ref="B2:D2"/>
    <mergeCell ref="A20:B20"/>
    <mergeCell ref="A3:F3"/>
    <mergeCell ref="A4:F4"/>
  </mergeCells>
  <pageMargins left="0.70866141732283472" right="0.70866141732283472" top="0.74803149606299213" bottom="0.74803149606299213" header="0" footer="0"/>
  <pageSetup paperSize="9" scale="46" orientation="landscape" r:id="rId1"/>
  <ignoredErrors>
    <ignoredError sqref="C20"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F722C-E75C-4AB8-9856-0B984A2A445F}">
  <dimension ref="A3:D12"/>
  <sheetViews>
    <sheetView view="pageBreakPreview" topLeftCell="A4" zoomScaleNormal="100" zoomScaleSheetLayoutView="100" workbookViewId="0">
      <selection activeCell="C10" sqref="C10"/>
    </sheetView>
  </sheetViews>
  <sheetFormatPr defaultColWidth="9.1796875" defaultRowHeight="14.5" x14ac:dyDescent="0.35"/>
  <cols>
    <col min="1" max="1" width="5.81640625" style="680" customWidth="1"/>
    <col min="2" max="2" width="21" style="680" customWidth="1"/>
    <col min="3" max="3" width="39.26953125" style="680" customWidth="1"/>
    <col min="4" max="4" width="26.453125" style="680" customWidth="1"/>
    <col min="5" max="16384" width="9.1796875" style="680"/>
  </cols>
  <sheetData>
    <row r="3" spans="1:4" ht="30.75" customHeight="1" x14ac:dyDescent="0.35">
      <c r="A3" s="807" t="s">
        <v>934</v>
      </c>
      <c r="B3" s="807"/>
      <c r="C3" s="807"/>
      <c r="D3" s="807"/>
    </row>
    <row r="4" spans="1:4" ht="30.75" customHeight="1" x14ac:dyDescent="0.35">
      <c r="A4" s="808" t="s">
        <v>911</v>
      </c>
      <c r="B4" s="808"/>
      <c r="C4" s="808"/>
      <c r="D4" s="808"/>
    </row>
    <row r="5" spans="1:4" s="681" customFormat="1" ht="25" customHeight="1" x14ac:dyDescent="0.35">
      <c r="A5" s="682" t="s">
        <v>71</v>
      </c>
      <c r="B5" s="682" t="s">
        <v>912</v>
      </c>
      <c r="C5" s="682" t="s">
        <v>913</v>
      </c>
      <c r="D5" s="682" t="s">
        <v>914</v>
      </c>
    </row>
    <row r="6" spans="1:4" s="681" customFormat="1" ht="25" customHeight="1" x14ac:dyDescent="0.35">
      <c r="A6" s="683">
        <v>1</v>
      </c>
      <c r="B6" s="684" t="s">
        <v>915</v>
      </c>
      <c r="C6" s="684" t="s">
        <v>916</v>
      </c>
      <c r="D6" s="684" t="s">
        <v>917</v>
      </c>
    </row>
    <row r="7" spans="1:4" s="681" customFormat="1" ht="25" customHeight="1" x14ac:dyDescent="0.35">
      <c r="A7" s="683">
        <v>2</v>
      </c>
      <c r="B7" s="684" t="s">
        <v>918</v>
      </c>
      <c r="C7" s="684" t="s">
        <v>919</v>
      </c>
      <c r="D7" s="684" t="s">
        <v>920</v>
      </c>
    </row>
    <row r="8" spans="1:4" s="681" customFormat="1" ht="25" customHeight="1" x14ac:dyDescent="0.35">
      <c r="A8" s="683">
        <v>3</v>
      </c>
      <c r="B8" s="684" t="s">
        <v>921</v>
      </c>
      <c r="C8" s="684" t="s">
        <v>922</v>
      </c>
      <c r="D8" s="684" t="s">
        <v>923</v>
      </c>
    </row>
    <row r="9" spans="1:4" s="681" customFormat="1" ht="25" customHeight="1" x14ac:dyDescent="0.35">
      <c r="A9" s="683">
        <v>4</v>
      </c>
      <c r="B9" s="684" t="s">
        <v>924</v>
      </c>
      <c r="C9" s="684" t="s">
        <v>925</v>
      </c>
      <c r="D9" s="684" t="s">
        <v>926</v>
      </c>
    </row>
    <row r="10" spans="1:4" s="681" customFormat="1" ht="25" customHeight="1" x14ac:dyDescent="0.35">
      <c r="A10" s="683">
        <v>5</v>
      </c>
      <c r="B10" s="684" t="s">
        <v>927</v>
      </c>
      <c r="C10" s="684" t="s">
        <v>928</v>
      </c>
      <c r="D10" s="684" t="s">
        <v>929</v>
      </c>
    </row>
    <row r="11" spans="1:4" s="681" customFormat="1" ht="25" customHeight="1" x14ac:dyDescent="0.35">
      <c r="A11" s="683">
        <v>6</v>
      </c>
      <c r="B11" s="684" t="s">
        <v>930</v>
      </c>
      <c r="C11" s="684" t="s">
        <v>931</v>
      </c>
      <c r="D11" s="684" t="s">
        <v>920</v>
      </c>
    </row>
    <row r="12" spans="1:4" s="681" customFormat="1" ht="25" customHeight="1" x14ac:dyDescent="0.35">
      <c r="A12" s="683">
        <v>7</v>
      </c>
      <c r="B12" s="684" t="s">
        <v>932</v>
      </c>
      <c r="C12" s="684" t="s">
        <v>933</v>
      </c>
      <c r="D12" s="684" t="s">
        <v>920</v>
      </c>
    </row>
  </sheetData>
  <mergeCells count="2">
    <mergeCell ref="A3:D3"/>
    <mergeCell ref="A4:D4"/>
  </mergeCells>
  <printOptions horizontalCentered="1"/>
  <pageMargins left="0.47244094488188981" right="0.39370078740157483" top="0.74803149606299213" bottom="0.74803149606299213" header="0.31496062992125984" footer="0.31496062992125984"/>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583B-BD20-4177-B0D4-479E2F5D42DD}">
  <sheetPr>
    <tabColor theme="5"/>
    <pageSetUpPr fitToPage="1"/>
  </sheetPr>
  <dimension ref="A1:J262"/>
  <sheetViews>
    <sheetView zoomScaleNormal="100" workbookViewId="0">
      <selection activeCell="C6" sqref="C6:F6"/>
    </sheetView>
  </sheetViews>
  <sheetFormatPr defaultColWidth="14.453125" defaultRowHeight="15" customHeight="1" x14ac:dyDescent="0.35"/>
  <cols>
    <col min="1" max="1" width="5.453125" customWidth="1"/>
    <col min="2" max="2" width="41.7265625" customWidth="1"/>
    <col min="3" max="3" width="18.54296875" customWidth="1"/>
    <col min="4" max="4" width="22.54296875" customWidth="1"/>
    <col min="5" max="5" width="24.1796875" customWidth="1"/>
    <col min="6" max="6" width="20.81640625" customWidth="1"/>
    <col min="7" max="7" width="18.54296875" customWidth="1"/>
    <col min="8" max="8" width="22.54296875" customWidth="1"/>
    <col min="9" max="9" width="24.1796875" customWidth="1"/>
    <col min="10" max="10" width="20.81640625" customWidth="1"/>
  </cols>
  <sheetData>
    <row r="1" spans="1:10" ht="14.5" x14ac:dyDescent="0.35">
      <c r="A1" s="1" t="s">
        <v>0</v>
      </c>
      <c r="B1" s="749"/>
      <c r="C1" s="741"/>
      <c r="D1" s="741"/>
    </row>
    <row r="2" spans="1:10" ht="14.5" x14ac:dyDescent="0.35">
      <c r="A2" s="1"/>
      <c r="B2" s="749"/>
      <c r="C2" s="741"/>
      <c r="D2" s="741"/>
    </row>
    <row r="3" spans="1:10" ht="14.5" x14ac:dyDescent="0.35">
      <c r="A3" s="743" t="s">
        <v>961</v>
      </c>
      <c r="B3" s="743"/>
      <c r="C3" s="743"/>
      <c r="D3" s="743"/>
      <c r="E3" s="743"/>
      <c r="F3" s="743"/>
      <c r="G3" s="743"/>
      <c r="H3" s="743"/>
      <c r="I3" s="743"/>
      <c r="J3" s="743"/>
    </row>
    <row r="4" spans="1:10" ht="14.5" x14ac:dyDescent="0.35">
      <c r="A4" s="743" t="s">
        <v>2</v>
      </c>
      <c r="B4" s="743"/>
      <c r="C4" s="743"/>
      <c r="D4" s="743"/>
      <c r="E4" s="743"/>
      <c r="F4" s="743"/>
      <c r="G4" s="743"/>
      <c r="H4" s="743"/>
      <c r="I4" s="743"/>
      <c r="J4" s="743"/>
    </row>
    <row r="5" spans="1:10" ht="14.5" x14ac:dyDescent="0.35">
      <c r="A5" s="1"/>
      <c r="B5" s="4"/>
      <c r="C5" s="2"/>
      <c r="D5" s="4"/>
      <c r="G5" s="2"/>
      <c r="H5" s="4"/>
    </row>
    <row r="6" spans="1:10" ht="27" customHeight="1" x14ac:dyDescent="0.35">
      <c r="A6" s="809" t="s">
        <v>71</v>
      </c>
      <c r="B6" s="809" t="s">
        <v>86</v>
      </c>
      <c r="C6" s="811" t="s">
        <v>1</v>
      </c>
      <c r="D6" s="812"/>
      <c r="E6" s="812"/>
      <c r="F6" s="813"/>
      <c r="G6" s="811" t="s">
        <v>967</v>
      </c>
      <c r="H6" s="812"/>
      <c r="I6" s="812"/>
      <c r="J6" s="813"/>
    </row>
    <row r="7" spans="1:10" ht="33" customHeight="1" x14ac:dyDescent="0.35">
      <c r="A7" s="810"/>
      <c r="B7" s="810"/>
      <c r="C7" s="380" t="s">
        <v>957</v>
      </c>
      <c r="D7" s="380" t="s">
        <v>958</v>
      </c>
      <c r="E7" s="380" t="s">
        <v>959</v>
      </c>
      <c r="F7" s="380" t="s">
        <v>960</v>
      </c>
      <c r="G7" s="380" t="s">
        <v>957</v>
      </c>
      <c r="H7" s="380" t="s">
        <v>965</v>
      </c>
      <c r="I7" s="380" t="s">
        <v>959</v>
      </c>
      <c r="J7" s="380" t="s">
        <v>966</v>
      </c>
    </row>
    <row r="8" spans="1:10" ht="30" customHeight="1" x14ac:dyDescent="0.35">
      <c r="A8" s="16">
        <v>1</v>
      </c>
      <c r="B8" s="455" t="s">
        <v>77</v>
      </c>
      <c r="C8" s="293">
        <v>6</v>
      </c>
      <c r="D8" s="381">
        <v>0</v>
      </c>
      <c r="E8" s="293">
        <v>6</v>
      </c>
      <c r="F8" s="381">
        <f>TIC!I13</f>
        <v>0</v>
      </c>
      <c r="G8" s="293">
        <v>6</v>
      </c>
      <c r="H8" s="381">
        <v>0</v>
      </c>
      <c r="I8" s="293">
        <v>6</v>
      </c>
      <c r="J8" s="381">
        <f>TIC!M13</f>
        <v>0</v>
      </c>
    </row>
    <row r="9" spans="1:10" ht="30" customHeight="1" x14ac:dyDescent="0.35">
      <c r="A9" s="16">
        <v>2</v>
      </c>
      <c r="B9" s="455" t="s">
        <v>49</v>
      </c>
      <c r="C9" s="293">
        <v>135</v>
      </c>
      <c r="D9" s="381">
        <v>0</v>
      </c>
      <c r="E9" s="293">
        <v>135</v>
      </c>
      <c r="F9" s="381">
        <f>'OM TS Konsol'!I181+'OM TE Konsol'!I155</f>
        <v>0</v>
      </c>
      <c r="G9" s="293">
        <v>135</v>
      </c>
      <c r="H9" s="381">
        <v>0</v>
      </c>
      <c r="I9" s="293">
        <v>135</v>
      </c>
      <c r="J9" s="381">
        <f>'OM TS Konsol'!M181+'OM TE Konsol'!M155</f>
        <v>0</v>
      </c>
    </row>
    <row r="10" spans="1:10" ht="30" customHeight="1" x14ac:dyDescent="0.35">
      <c r="A10" s="16">
        <v>3</v>
      </c>
      <c r="B10" s="455" t="s">
        <v>55</v>
      </c>
      <c r="C10" s="293">
        <v>39</v>
      </c>
      <c r="D10" s="381">
        <v>0</v>
      </c>
      <c r="E10" s="293">
        <v>39</v>
      </c>
      <c r="F10" s="381">
        <f>'IT Infra Gabung'!I122</f>
        <v>0</v>
      </c>
      <c r="G10" s="293">
        <v>39</v>
      </c>
      <c r="H10" s="381">
        <v>0</v>
      </c>
      <c r="I10" s="293">
        <v>39</v>
      </c>
      <c r="J10" s="381">
        <f>'IT Infra Gabung'!M122</f>
        <v>0</v>
      </c>
    </row>
    <row r="11" spans="1:10" ht="30" customHeight="1" x14ac:dyDescent="0.35">
      <c r="A11" s="16">
        <v>4</v>
      </c>
      <c r="B11" s="455" t="s">
        <v>53</v>
      </c>
      <c r="C11" s="293">
        <v>50</v>
      </c>
      <c r="D11" s="381">
        <v>0</v>
      </c>
      <c r="E11" s="293">
        <v>50</v>
      </c>
      <c r="F11" s="381">
        <f>'IT Planning'!J68</f>
        <v>0</v>
      </c>
      <c r="G11" s="293">
        <v>50</v>
      </c>
      <c r="H11" s="381">
        <v>0</v>
      </c>
      <c r="I11" s="293">
        <v>50</v>
      </c>
      <c r="J11" s="381">
        <f>'IT Planning'!N68</f>
        <v>0</v>
      </c>
    </row>
    <row r="12" spans="1:10" ht="30" customHeight="1" x14ac:dyDescent="0.35">
      <c r="A12" s="16">
        <v>5</v>
      </c>
      <c r="B12" s="455" t="s">
        <v>79</v>
      </c>
      <c r="C12" s="293">
        <v>10</v>
      </c>
      <c r="D12" s="381">
        <v>0</v>
      </c>
      <c r="E12" s="293">
        <v>10</v>
      </c>
      <c r="F12" s="381">
        <f>HCPE!I18</f>
        <v>0</v>
      </c>
      <c r="G12" s="293">
        <v>10</v>
      </c>
      <c r="H12" s="381">
        <v>0</v>
      </c>
      <c r="I12" s="293">
        <v>10</v>
      </c>
      <c r="J12" s="381">
        <f>HCPE!M18</f>
        <v>0</v>
      </c>
    </row>
    <row r="13" spans="1:10" ht="30" customHeight="1" x14ac:dyDescent="0.35">
      <c r="A13" s="16">
        <v>6</v>
      </c>
      <c r="B13" s="455" t="s">
        <v>80</v>
      </c>
      <c r="C13" s="293">
        <v>14</v>
      </c>
      <c r="D13" s="381">
        <v>0</v>
      </c>
      <c r="E13" s="293">
        <v>14</v>
      </c>
      <c r="F13" s="381">
        <f>HCS!I22</f>
        <v>0</v>
      </c>
      <c r="G13" s="293">
        <v>14</v>
      </c>
      <c r="H13" s="381">
        <v>0</v>
      </c>
      <c r="I13" s="293">
        <v>14</v>
      </c>
      <c r="J13" s="381">
        <f>HCS!M22</f>
        <v>0</v>
      </c>
    </row>
    <row r="14" spans="1:10" ht="30" customHeight="1" x14ac:dyDescent="0.35">
      <c r="A14" s="16">
        <v>7</v>
      </c>
      <c r="B14" s="455" t="s">
        <v>22</v>
      </c>
      <c r="C14" s="293">
        <v>7</v>
      </c>
      <c r="D14" s="381">
        <v>0</v>
      </c>
      <c r="E14" s="293">
        <v>7</v>
      </c>
      <c r="F14" s="381">
        <f>GA!I16</f>
        <v>0</v>
      </c>
      <c r="G14" s="293">
        <v>7</v>
      </c>
      <c r="H14" s="381">
        <v>0</v>
      </c>
      <c r="I14" s="293">
        <v>7</v>
      </c>
      <c r="J14" s="381">
        <f>GA!M16</f>
        <v>0</v>
      </c>
    </row>
    <row r="15" spans="1:10" ht="30" customHeight="1" x14ac:dyDescent="0.35">
      <c r="A15" s="16">
        <v>8</v>
      </c>
      <c r="B15" s="455" t="s">
        <v>81</v>
      </c>
      <c r="C15" s="293">
        <v>5</v>
      </c>
      <c r="D15" s="381">
        <v>0</v>
      </c>
      <c r="E15" s="293">
        <v>5</v>
      </c>
      <c r="F15" s="381">
        <f>FA!I15</f>
        <v>0</v>
      </c>
      <c r="G15" s="293">
        <v>5</v>
      </c>
      <c r="H15" s="381">
        <v>0</v>
      </c>
      <c r="I15" s="293">
        <v>5</v>
      </c>
      <c r="J15" s="381">
        <f>FA!M15</f>
        <v>0</v>
      </c>
    </row>
    <row r="16" spans="1:10" ht="30" customHeight="1" x14ac:dyDescent="0.35">
      <c r="A16" s="16">
        <v>9</v>
      </c>
      <c r="B16" s="455" t="s">
        <v>82</v>
      </c>
      <c r="C16" s="293">
        <v>3</v>
      </c>
      <c r="D16" s="381">
        <v>0</v>
      </c>
      <c r="E16" s="293">
        <v>3</v>
      </c>
      <c r="F16" s="381">
        <f>GRC!I11</f>
        <v>0</v>
      </c>
      <c r="G16" s="293">
        <v>3</v>
      </c>
      <c r="H16" s="381">
        <v>0</v>
      </c>
      <c r="I16" s="293">
        <v>3</v>
      </c>
      <c r="J16" s="381">
        <f>GRC!M11</f>
        <v>0</v>
      </c>
    </row>
    <row r="17" spans="1:10" ht="30" customHeight="1" x14ac:dyDescent="0.35">
      <c r="A17" s="16">
        <v>10</v>
      </c>
      <c r="B17" s="455" t="s">
        <v>62</v>
      </c>
      <c r="C17" s="293">
        <v>4</v>
      </c>
      <c r="D17" s="381">
        <v>0</v>
      </c>
      <c r="E17" s="293">
        <v>4</v>
      </c>
      <c r="F17" s="381">
        <f>Business!I12</f>
        <v>0</v>
      </c>
      <c r="G17" s="293">
        <v>4</v>
      </c>
      <c r="H17" s="381">
        <v>0</v>
      </c>
      <c r="I17" s="293">
        <v>4</v>
      </c>
      <c r="J17" s="381">
        <f>Business!M12</f>
        <v>0</v>
      </c>
    </row>
    <row r="18" spans="1:10" ht="30" hidden="1" customHeight="1" x14ac:dyDescent="0.35">
      <c r="A18" s="16">
        <v>11</v>
      </c>
      <c r="B18" s="383" t="s">
        <v>47</v>
      </c>
      <c r="C18" s="384">
        <v>0</v>
      </c>
      <c r="D18" s="381">
        <v>0</v>
      </c>
      <c r="E18" s="384">
        <v>0</v>
      </c>
      <c r="F18" s="381">
        <f>CS!I17</f>
        <v>0</v>
      </c>
      <c r="G18" s="384">
        <v>0</v>
      </c>
      <c r="H18" s="381">
        <v>0</v>
      </c>
      <c r="I18" s="384">
        <v>0</v>
      </c>
      <c r="J18" s="381">
        <f>CS!M17</f>
        <v>0</v>
      </c>
    </row>
    <row r="19" spans="1:10" ht="30" hidden="1" customHeight="1" x14ac:dyDescent="0.35">
      <c r="A19" s="16">
        <v>12</v>
      </c>
      <c r="B19" s="74" t="s">
        <v>90</v>
      </c>
      <c r="C19" s="16">
        <v>0</v>
      </c>
      <c r="D19" s="381">
        <v>0</v>
      </c>
      <c r="E19" s="16">
        <v>0</v>
      </c>
      <c r="F19" s="381">
        <f>'PMO MLFF-SLFF'!I21</f>
        <v>0</v>
      </c>
      <c r="G19" s="16">
        <v>0</v>
      </c>
      <c r="H19" s="381">
        <v>0</v>
      </c>
      <c r="I19" s="16">
        <v>0</v>
      </c>
      <c r="J19" s="381">
        <f>'PMO MLFF-SLFF'!M21</f>
        <v>0</v>
      </c>
    </row>
    <row r="20" spans="1:10" ht="30" hidden="1" customHeight="1" x14ac:dyDescent="0.35">
      <c r="A20" s="16">
        <v>13</v>
      </c>
      <c r="B20" s="47" t="s">
        <v>51</v>
      </c>
      <c r="C20" s="293">
        <v>0</v>
      </c>
      <c r="D20" s="381">
        <v>0</v>
      </c>
      <c r="E20" s="293">
        <v>0</v>
      </c>
      <c r="F20" s="381">
        <f>Payment!I13</f>
        <v>0</v>
      </c>
      <c r="G20" s="293">
        <v>0</v>
      </c>
      <c r="H20" s="381">
        <v>0</v>
      </c>
      <c r="I20" s="293">
        <v>0</v>
      </c>
      <c r="J20" s="381">
        <f>Payment!M13</f>
        <v>0</v>
      </c>
    </row>
    <row r="21" spans="1:10" ht="30" customHeight="1" x14ac:dyDescent="0.35">
      <c r="A21" s="750" t="s">
        <v>84</v>
      </c>
      <c r="B21" s="751"/>
      <c r="C21" s="385">
        <f t="shared" ref="C21:E21" si="0">SUM(C8:C19)</f>
        <v>273</v>
      </c>
      <c r="D21" s="386">
        <f t="shared" si="0"/>
        <v>0</v>
      </c>
      <c r="E21" s="385">
        <f t="shared" ref="E21:H21" si="1">SUM(E8:E19)</f>
        <v>273</v>
      </c>
      <c r="F21" s="386">
        <f t="shared" si="1"/>
        <v>0</v>
      </c>
      <c r="G21" s="385">
        <f t="shared" si="1"/>
        <v>273</v>
      </c>
      <c r="H21" s="386">
        <f t="shared" si="1"/>
        <v>0</v>
      </c>
      <c r="I21" s="385">
        <f t="shared" ref="I21:J21" si="2">SUM(I8:I19)</f>
        <v>273</v>
      </c>
      <c r="J21" s="386">
        <f t="shared" si="2"/>
        <v>0</v>
      </c>
    </row>
    <row r="22" spans="1:10" ht="15.75" customHeight="1" x14ac:dyDescent="0.35">
      <c r="A22" s="1"/>
      <c r="B22" s="6"/>
      <c r="C22" s="41"/>
      <c r="D22" s="6"/>
      <c r="G22" s="41"/>
      <c r="H22" s="6"/>
    </row>
    <row r="23" spans="1:10" ht="15.75" customHeight="1" x14ac:dyDescent="0.35">
      <c r="A23" s="1"/>
      <c r="B23" s="651"/>
      <c r="C23" s="41"/>
      <c r="D23" s="699"/>
      <c r="G23" s="41"/>
      <c r="H23" s="699"/>
    </row>
    <row r="24" spans="1:10" ht="15.75" customHeight="1" x14ac:dyDescent="0.35">
      <c r="A24" s="1"/>
      <c r="B24" s="651"/>
      <c r="C24" s="41"/>
      <c r="D24" s="699"/>
      <c r="G24" s="41"/>
      <c r="H24" s="699"/>
    </row>
    <row r="25" spans="1:10" ht="15.75" customHeight="1" x14ac:dyDescent="0.35">
      <c r="A25" s="1"/>
      <c r="B25" s="651"/>
      <c r="C25" s="41"/>
      <c r="D25" s="725"/>
      <c r="G25" s="41"/>
      <c r="H25" s="725"/>
    </row>
    <row r="26" spans="1:10" ht="15.75" customHeight="1" x14ac:dyDescent="0.35">
      <c r="A26" s="1"/>
      <c r="C26" s="41"/>
      <c r="G26" s="41"/>
    </row>
    <row r="27" spans="1:10" ht="15.75" customHeight="1" x14ac:dyDescent="0.35">
      <c r="A27" s="1"/>
      <c r="C27" s="41"/>
      <c r="G27" s="41"/>
    </row>
    <row r="28" spans="1:10" ht="15.75" customHeight="1" x14ac:dyDescent="0.35">
      <c r="A28" s="1"/>
      <c r="C28" s="41"/>
      <c r="G28" s="41"/>
    </row>
    <row r="29" spans="1:10" ht="15.75" customHeight="1" x14ac:dyDescent="0.35">
      <c r="A29" s="1"/>
      <c r="C29" s="41"/>
      <c r="G29" s="41"/>
    </row>
    <row r="30" spans="1:10" ht="15.75" customHeight="1" x14ac:dyDescent="0.35">
      <c r="A30" s="1"/>
      <c r="C30" s="41"/>
      <c r="G30" s="41"/>
    </row>
    <row r="31" spans="1:10" ht="15.75" customHeight="1" x14ac:dyDescent="0.35">
      <c r="A31" s="1"/>
      <c r="C31" s="41"/>
      <c r="G31" s="41"/>
    </row>
    <row r="32" spans="1:10" ht="15.75" customHeight="1" x14ac:dyDescent="0.35">
      <c r="A32" s="1"/>
      <c r="C32" s="41"/>
      <c r="G32" s="41"/>
    </row>
    <row r="33" spans="1:7" ht="15.75" customHeight="1" x14ac:dyDescent="0.35">
      <c r="A33" s="1"/>
      <c r="C33" s="41"/>
      <c r="G33" s="41"/>
    </row>
    <row r="34" spans="1:7" ht="15.75" customHeight="1" x14ac:dyDescent="0.35">
      <c r="A34" s="1"/>
      <c r="C34" s="41"/>
      <c r="G34" s="41"/>
    </row>
    <row r="35" spans="1:7" ht="15.75" customHeight="1" x14ac:dyDescent="0.35">
      <c r="A35" s="1"/>
      <c r="C35" s="41"/>
      <c r="G35" s="41"/>
    </row>
    <row r="36" spans="1:7" ht="15.75" customHeight="1" x14ac:dyDescent="0.35">
      <c r="A36" s="1"/>
      <c r="C36" s="41"/>
      <c r="G36" s="41"/>
    </row>
    <row r="37" spans="1:7" ht="15.75" customHeight="1" x14ac:dyDescent="0.35">
      <c r="A37" s="1"/>
      <c r="C37" s="41"/>
      <c r="G37" s="41"/>
    </row>
    <row r="38" spans="1:7" ht="15.75" customHeight="1" x14ac:dyDescent="0.35">
      <c r="A38" s="1"/>
      <c r="C38" s="41"/>
      <c r="G38" s="41"/>
    </row>
    <row r="39" spans="1:7" ht="15.75" customHeight="1" x14ac:dyDescent="0.35">
      <c r="A39" s="1"/>
      <c r="C39" s="41"/>
      <c r="G39" s="41"/>
    </row>
    <row r="40" spans="1:7" ht="15.75" customHeight="1" x14ac:dyDescent="0.35">
      <c r="A40" s="1"/>
      <c r="C40" s="41"/>
      <c r="G40" s="41"/>
    </row>
    <row r="41" spans="1:7" ht="15.75" customHeight="1" x14ac:dyDescent="0.35">
      <c r="A41" s="1"/>
      <c r="C41" s="41"/>
      <c r="G41" s="41"/>
    </row>
    <row r="42" spans="1:7" ht="15.75" customHeight="1" x14ac:dyDescent="0.35">
      <c r="A42" s="1"/>
      <c r="C42" s="41"/>
      <c r="G42" s="41"/>
    </row>
    <row r="43" spans="1:7" ht="15.75" customHeight="1" x14ac:dyDescent="0.35">
      <c r="A43" s="1"/>
      <c r="C43" s="41"/>
      <c r="G43" s="41"/>
    </row>
    <row r="44" spans="1:7" ht="15.75" customHeight="1" x14ac:dyDescent="0.35">
      <c r="A44" s="1"/>
      <c r="C44" s="41"/>
      <c r="G44" s="41"/>
    </row>
    <row r="45" spans="1:7" ht="15.75" customHeight="1" x14ac:dyDescent="0.35">
      <c r="A45" s="1"/>
      <c r="C45" s="41"/>
      <c r="G45" s="41"/>
    </row>
    <row r="46" spans="1:7" ht="15.75" customHeight="1" x14ac:dyDescent="0.35">
      <c r="A46" s="1"/>
      <c r="C46" s="41"/>
      <c r="G46" s="41"/>
    </row>
    <row r="47" spans="1:7" ht="15.75" customHeight="1" x14ac:dyDescent="0.35">
      <c r="A47" s="1"/>
      <c r="C47" s="41"/>
      <c r="G47" s="41"/>
    </row>
    <row r="48" spans="1:7" ht="15.75" customHeight="1" x14ac:dyDescent="0.35">
      <c r="A48" s="1"/>
      <c r="C48" s="41"/>
      <c r="G48" s="41"/>
    </row>
    <row r="49" spans="1:8" ht="15.75" customHeight="1" x14ac:dyDescent="0.35">
      <c r="A49" s="1"/>
      <c r="C49" s="41"/>
      <c r="G49" s="41"/>
    </row>
    <row r="50" spans="1:8" ht="15.75" customHeight="1" x14ac:dyDescent="0.35">
      <c r="A50" s="1"/>
      <c r="B50" s="6" t="s">
        <v>44</v>
      </c>
      <c r="C50" s="41"/>
      <c r="D50" s="6" t="s">
        <v>45</v>
      </c>
      <c r="G50" s="41"/>
      <c r="H50" s="6" t="s">
        <v>45</v>
      </c>
    </row>
    <row r="51" spans="1:8" ht="15.75" customHeight="1" x14ac:dyDescent="0.35">
      <c r="A51" s="1"/>
      <c r="B51" s="6" t="s">
        <v>46</v>
      </c>
      <c r="C51" s="41"/>
      <c r="D51" s="6" t="s">
        <v>47</v>
      </c>
      <c r="G51" s="41"/>
      <c r="H51" s="6" t="s">
        <v>47</v>
      </c>
    </row>
    <row r="52" spans="1:8" ht="15.75" customHeight="1" x14ac:dyDescent="0.35">
      <c r="A52" s="1"/>
      <c r="B52" s="6" t="s">
        <v>48</v>
      </c>
      <c r="C52" s="41"/>
      <c r="D52" s="6" t="s">
        <v>49</v>
      </c>
      <c r="G52" s="41"/>
      <c r="H52" s="6" t="s">
        <v>49</v>
      </c>
    </row>
    <row r="53" spans="1:8" ht="15.75" customHeight="1" x14ac:dyDescent="0.35">
      <c r="A53" s="1"/>
      <c r="B53" s="6" t="s">
        <v>50</v>
      </c>
      <c r="C53" s="41"/>
      <c r="D53" s="6" t="s">
        <v>51</v>
      </c>
      <c r="G53" s="41"/>
      <c r="H53" s="6" t="s">
        <v>51</v>
      </c>
    </row>
    <row r="54" spans="1:8" ht="15.75" customHeight="1" x14ac:dyDescent="0.35">
      <c r="A54" s="1"/>
      <c r="B54" s="6" t="s">
        <v>52</v>
      </c>
      <c r="C54" s="41"/>
      <c r="D54" s="6" t="s">
        <v>53</v>
      </c>
      <c r="G54" s="41"/>
      <c r="H54" s="6" t="s">
        <v>53</v>
      </c>
    </row>
    <row r="55" spans="1:8" ht="15.75" customHeight="1" x14ac:dyDescent="0.35">
      <c r="A55" s="1"/>
      <c r="B55" s="6" t="s">
        <v>54</v>
      </c>
      <c r="C55" s="41"/>
      <c r="D55" s="6" t="s">
        <v>55</v>
      </c>
      <c r="G55" s="41"/>
      <c r="H55" s="6" t="s">
        <v>55</v>
      </c>
    </row>
    <row r="56" spans="1:8" ht="15.75" customHeight="1" x14ac:dyDescent="0.35">
      <c r="A56" s="1"/>
      <c r="B56" s="6" t="s">
        <v>56</v>
      </c>
      <c r="C56" s="41"/>
      <c r="D56" s="6" t="s">
        <v>57</v>
      </c>
      <c r="G56" s="41"/>
      <c r="H56" s="6" t="s">
        <v>57</v>
      </c>
    </row>
    <row r="57" spans="1:8" ht="15.75" customHeight="1" x14ac:dyDescent="0.35">
      <c r="A57" s="1"/>
      <c r="B57" s="6" t="s">
        <v>58</v>
      </c>
      <c r="C57" s="41"/>
      <c r="D57" s="6" t="s">
        <v>22</v>
      </c>
      <c r="G57" s="41"/>
      <c r="H57" s="6" t="s">
        <v>22</v>
      </c>
    </row>
    <row r="58" spans="1:8" ht="15.75" customHeight="1" x14ac:dyDescent="0.35">
      <c r="A58" s="1"/>
      <c r="B58" s="6" t="s">
        <v>59</v>
      </c>
      <c r="C58" s="41"/>
      <c r="D58" s="6" t="s">
        <v>60</v>
      </c>
      <c r="G58" s="41"/>
      <c r="H58" s="6" t="s">
        <v>60</v>
      </c>
    </row>
    <row r="59" spans="1:8" ht="15.75" customHeight="1" x14ac:dyDescent="0.35">
      <c r="A59" s="1"/>
      <c r="B59" s="6" t="s">
        <v>61</v>
      </c>
      <c r="C59" s="41"/>
      <c r="D59" s="6" t="s">
        <v>62</v>
      </c>
      <c r="G59" s="41"/>
      <c r="H59" s="6" t="s">
        <v>62</v>
      </c>
    </row>
    <row r="60" spans="1:8" ht="15.75" customHeight="1" x14ac:dyDescent="0.35">
      <c r="A60" s="1"/>
      <c r="B60" s="6" t="s">
        <v>63</v>
      </c>
      <c r="C60" s="41"/>
      <c r="D60" s="6" t="s">
        <v>64</v>
      </c>
      <c r="G60" s="41"/>
      <c r="H60" s="6" t="s">
        <v>64</v>
      </c>
    </row>
    <row r="61" spans="1:8" ht="15.75" customHeight="1" x14ac:dyDescent="0.35">
      <c r="A61" s="1"/>
      <c r="B61" s="6" t="s">
        <v>65</v>
      </c>
      <c r="C61" s="41"/>
      <c r="D61" s="6" t="s">
        <v>66</v>
      </c>
      <c r="G61" s="41"/>
      <c r="H61" s="6" t="s">
        <v>66</v>
      </c>
    </row>
    <row r="62" spans="1:8" ht="15.75" customHeight="1" x14ac:dyDescent="0.35">
      <c r="A62" s="1"/>
      <c r="B62" s="6" t="s">
        <v>67</v>
      </c>
      <c r="C62" s="41"/>
      <c r="D62" s="6" t="s">
        <v>68</v>
      </c>
      <c r="G62" s="41"/>
      <c r="H62" s="6" t="s">
        <v>68</v>
      </c>
    </row>
    <row r="63" spans="1:8" ht="15.75" customHeight="1" x14ac:dyDescent="0.35">
      <c r="A63" s="1"/>
      <c r="C63" s="41"/>
      <c r="G63" s="41"/>
    </row>
    <row r="64" spans="1:8" ht="15.75" customHeight="1" x14ac:dyDescent="0.35">
      <c r="A64" s="1"/>
      <c r="C64" s="41"/>
      <c r="G64" s="41"/>
    </row>
    <row r="65" spans="1:7" ht="15.75" customHeight="1" x14ac:dyDescent="0.35">
      <c r="A65" s="1"/>
      <c r="C65" s="41"/>
      <c r="G65" s="41"/>
    </row>
    <row r="66" spans="1:7" ht="15.75" customHeight="1" x14ac:dyDescent="0.35">
      <c r="A66" s="1"/>
      <c r="C66" s="41"/>
      <c r="G66" s="41"/>
    </row>
    <row r="67" spans="1:7" ht="15.75" customHeight="1" x14ac:dyDescent="0.35">
      <c r="A67" s="1"/>
      <c r="C67" s="41"/>
      <c r="G67" s="41"/>
    </row>
    <row r="68" spans="1:7" ht="15.75" customHeight="1" x14ac:dyDescent="0.35">
      <c r="A68" s="1"/>
      <c r="C68" s="41"/>
      <c r="G68" s="41"/>
    </row>
    <row r="69" spans="1:7" ht="15.75" customHeight="1" x14ac:dyDescent="0.35">
      <c r="A69" s="1"/>
      <c r="C69" s="41"/>
      <c r="G69" s="41"/>
    </row>
    <row r="70" spans="1:7" ht="15.75" customHeight="1" x14ac:dyDescent="0.35">
      <c r="A70" s="1"/>
      <c r="C70" s="41"/>
      <c r="G70" s="41"/>
    </row>
    <row r="71" spans="1:7" ht="15.75" customHeight="1" x14ac:dyDescent="0.35">
      <c r="A71" s="1"/>
      <c r="C71" s="41"/>
      <c r="G71" s="41"/>
    </row>
    <row r="72" spans="1:7" ht="15.75" customHeight="1" x14ac:dyDescent="0.35">
      <c r="A72" s="1"/>
      <c r="C72" s="41"/>
      <c r="G72" s="41"/>
    </row>
    <row r="73" spans="1:7" ht="15.75" customHeight="1" x14ac:dyDescent="0.35">
      <c r="A73" s="1"/>
      <c r="C73" s="41"/>
      <c r="G73" s="41"/>
    </row>
    <row r="74" spans="1:7" ht="15.75" customHeight="1" x14ac:dyDescent="0.35">
      <c r="A74" s="1"/>
      <c r="C74" s="41"/>
      <c r="G74" s="41"/>
    </row>
    <row r="75" spans="1:7" ht="15.75" customHeight="1" x14ac:dyDescent="0.35">
      <c r="A75" s="1"/>
      <c r="C75" s="41"/>
      <c r="G75" s="41"/>
    </row>
    <row r="76" spans="1:7" ht="15.75" customHeight="1" x14ac:dyDescent="0.35">
      <c r="A76" s="1"/>
      <c r="C76" s="41"/>
      <c r="G76" s="41"/>
    </row>
    <row r="77" spans="1:7" ht="15.75" customHeight="1" x14ac:dyDescent="0.35">
      <c r="A77" s="1"/>
      <c r="C77" s="41"/>
      <c r="G77" s="41"/>
    </row>
    <row r="78" spans="1:7" ht="15.75" customHeight="1" x14ac:dyDescent="0.35">
      <c r="A78" s="1"/>
      <c r="C78" s="41"/>
      <c r="G78" s="41"/>
    </row>
    <row r="79" spans="1:7" ht="15.75" customHeight="1" x14ac:dyDescent="0.35">
      <c r="A79" s="1"/>
      <c r="C79" s="41"/>
      <c r="G79" s="41"/>
    </row>
    <row r="80" spans="1:7" ht="15.75" customHeight="1" x14ac:dyDescent="0.35">
      <c r="A80" s="1"/>
      <c r="C80" s="41"/>
      <c r="G80" s="41"/>
    </row>
    <row r="81" spans="1:7" ht="15.75" customHeight="1" x14ac:dyDescent="0.35">
      <c r="A81" s="1"/>
      <c r="C81" s="41"/>
      <c r="G81" s="41"/>
    </row>
    <row r="82" spans="1:7" ht="15.75" customHeight="1" x14ac:dyDescent="0.35">
      <c r="A82" s="1"/>
      <c r="C82" s="41"/>
      <c r="G82" s="41"/>
    </row>
    <row r="83" spans="1:7" ht="15.75" customHeight="1" x14ac:dyDescent="0.35">
      <c r="A83" s="1"/>
      <c r="C83" s="41"/>
      <c r="G83" s="41"/>
    </row>
    <row r="84" spans="1:7" ht="15.75" customHeight="1" x14ac:dyDescent="0.35">
      <c r="A84" s="1"/>
      <c r="C84" s="41"/>
      <c r="G84" s="41"/>
    </row>
    <row r="85" spans="1:7" ht="15.75" customHeight="1" x14ac:dyDescent="0.35">
      <c r="A85" s="1"/>
      <c r="C85" s="41"/>
      <c r="G85" s="41"/>
    </row>
    <row r="86" spans="1:7" ht="15.75" customHeight="1" x14ac:dyDescent="0.35">
      <c r="A86" s="1"/>
      <c r="C86" s="41"/>
      <c r="G86" s="41"/>
    </row>
    <row r="87" spans="1:7" ht="15.75" customHeight="1" x14ac:dyDescent="0.35">
      <c r="A87" s="1"/>
      <c r="C87" s="41"/>
      <c r="G87" s="41"/>
    </row>
    <row r="88" spans="1:7" ht="15.75" customHeight="1" x14ac:dyDescent="0.35">
      <c r="A88" s="1"/>
      <c r="C88" s="41"/>
      <c r="G88" s="41"/>
    </row>
    <row r="89" spans="1:7" ht="15.75" customHeight="1" x14ac:dyDescent="0.35">
      <c r="A89" s="1"/>
      <c r="C89" s="41"/>
      <c r="G89" s="41"/>
    </row>
    <row r="90" spans="1:7" ht="15.75" customHeight="1" x14ac:dyDescent="0.35">
      <c r="A90" s="1"/>
      <c r="C90" s="41"/>
      <c r="G90" s="41"/>
    </row>
    <row r="91" spans="1:7" ht="15.75" customHeight="1" x14ac:dyDescent="0.35">
      <c r="A91" s="1"/>
      <c r="C91" s="41"/>
      <c r="G91" s="41"/>
    </row>
    <row r="92" spans="1:7" ht="15.75" customHeight="1" x14ac:dyDescent="0.35">
      <c r="A92" s="1"/>
      <c r="C92" s="41"/>
      <c r="G92" s="41"/>
    </row>
    <row r="93" spans="1:7" ht="15.75" customHeight="1" x14ac:dyDescent="0.35">
      <c r="A93" s="1"/>
      <c r="C93" s="41"/>
      <c r="G93" s="41"/>
    </row>
    <row r="94" spans="1:7" ht="15.75" customHeight="1" x14ac:dyDescent="0.35">
      <c r="A94" s="1"/>
      <c r="C94" s="41"/>
      <c r="G94" s="41"/>
    </row>
    <row r="95" spans="1:7" ht="15.75" customHeight="1" x14ac:dyDescent="0.35">
      <c r="A95" s="1"/>
      <c r="C95" s="41"/>
      <c r="G95" s="41"/>
    </row>
    <row r="96" spans="1:7" ht="15.75" customHeight="1" x14ac:dyDescent="0.35">
      <c r="A96" s="1"/>
      <c r="C96" s="41"/>
      <c r="G96" s="41"/>
    </row>
    <row r="97" spans="1:7" ht="15.75" customHeight="1" x14ac:dyDescent="0.35">
      <c r="A97" s="1"/>
      <c r="C97" s="41"/>
      <c r="G97" s="41"/>
    </row>
    <row r="98" spans="1:7" ht="15.75" customHeight="1" x14ac:dyDescent="0.35">
      <c r="A98" s="1"/>
      <c r="C98" s="41"/>
      <c r="G98" s="41"/>
    </row>
    <row r="99" spans="1:7" ht="15.75" customHeight="1" x14ac:dyDescent="0.35">
      <c r="A99" s="1"/>
      <c r="C99" s="41"/>
      <c r="G99" s="41"/>
    </row>
    <row r="100" spans="1:7" ht="15.75" customHeight="1" x14ac:dyDescent="0.35">
      <c r="A100" s="1"/>
      <c r="C100" s="41"/>
      <c r="G100" s="41"/>
    </row>
    <row r="101" spans="1:7" ht="15.75" customHeight="1" x14ac:dyDescent="0.35">
      <c r="A101" s="1"/>
      <c r="C101" s="41"/>
      <c r="G101" s="41"/>
    </row>
    <row r="102" spans="1:7" ht="15.75" customHeight="1" x14ac:dyDescent="0.35">
      <c r="A102" s="1"/>
      <c r="C102" s="41"/>
      <c r="G102" s="41"/>
    </row>
    <row r="103" spans="1:7" ht="15.75" customHeight="1" x14ac:dyDescent="0.35">
      <c r="A103" s="1"/>
      <c r="C103" s="41"/>
      <c r="G103" s="41"/>
    </row>
    <row r="104" spans="1:7" ht="15.75" customHeight="1" x14ac:dyDescent="0.35">
      <c r="A104" s="1"/>
      <c r="C104" s="41"/>
      <c r="G104" s="41"/>
    </row>
    <row r="105" spans="1:7" ht="15.75" customHeight="1" x14ac:dyDescent="0.35">
      <c r="A105" s="1"/>
      <c r="C105" s="41"/>
      <c r="G105" s="41"/>
    </row>
    <row r="106" spans="1:7" ht="15.75" customHeight="1" x14ac:dyDescent="0.35">
      <c r="A106" s="1"/>
      <c r="C106" s="41"/>
      <c r="G106" s="41"/>
    </row>
    <row r="107" spans="1:7" ht="15.75" customHeight="1" x14ac:dyDescent="0.35">
      <c r="A107" s="1"/>
      <c r="C107" s="41"/>
      <c r="G107" s="41"/>
    </row>
    <row r="108" spans="1:7" ht="15.75" customHeight="1" x14ac:dyDescent="0.35">
      <c r="A108" s="1"/>
      <c r="C108" s="41"/>
      <c r="G108" s="41"/>
    </row>
    <row r="109" spans="1:7" ht="15.75" customHeight="1" x14ac:dyDescent="0.35">
      <c r="A109" s="1"/>
      <c r="C109" s="41"/>
      <c r="G109" s="41"/>
    </row>
    <row r="110" spans="1:7" ht="15.75" customHeight="1" x14ac:dyDescent="0.35">
      <c r="A110" s="1"/>
      <c r="C110" s="41"/>
      <c r="G110" s="41"/>
    </row>
    <row r="111" spans="1:7" ht="15.75" customHeight="1" x14ac:dyDescent="0.35">
      <c r="A111" s="1"/>
      <c r="C111" s="41"/>
      <c r="G111" s="41"/>
    </row>
    <row r="112" spans="1:7" ht="15.75" customHeight="1" x14ac:dyDescent="0.35">
      <c r="A112" s="1"/>
      <c r="C112" s="41"/>
      <c r="G112" s="41"/>
    </row>
    <row r="113" spans="1:7" ht="15.75" customHeight="1" x14ac:dyDescent="0.35">
      <c r="A113" s="1"/>
      <c r="C113" s="41"/>
      <c r="G113" s="41"/>
    </row>
    <row r="114" spans="1:7" ht="15.75" customHeight="1" x14ac:dyDescent="0.35">
      <c r="A114" s="1"/>
      <c r="C114" s="41"/>
      <c r="G114" s="41"/>
    </row>
    <row r="115" spans="1:7" ht="15.75" customHeight="1" x14ac:dyDescent="0.35">
      <c r="A115" s="1"/>
      <c r="C115" s="41"/>
      <c r="G115" s="41"/>
    </row>
    <row r="116" spans="1:7" ht="15.75" customHeight="1" x14ac:dyDescent="0.35">
      <c r="A116" s="1"/>
      <c r="C116" s="41"/>
      <c r="G116" s="41"/>
    </row>
    <row r="117" spans="1:7" ht="15.75" customHeight="1" x14ac:dyDescent="0.35">
      <c r="A117" s="1"/>
      <c r="C117" s="41"/>
      <c r="G117" s="41"/>
    </row>
    <row r="118" spans="1:7" ht="15.75" customHeight="1" x14ac:dyDescent="0.35">
      <c r="A118" s="1"/>
      <c r="C118" s="41"/>
      <c r="G118" s="41"/>
    </row>
    <row r="119" spans="1:7" ht="15.75" customHeight="1" x14ac:dyDescent="0.35">
      <c r="A119" s="1"/>
      <c r="C119" s="41"/>
      <c r="G119" s="41"/>
    </row>
    <row r="120" spans="1:7" ht="15.75" customHeight="1" x14ac:dyDescent="0.35">
      <c r="A120" s="1"/>
      <c r="C120" s="41"/>
      <c r="G120" s="41"/>
    </row>
    <row r="121" spans="1:7" ht="15.75" customHeight="1" x14ac:dyDescent="0.35">
      <c r="A121" s="1"/>
      <c r="C121" s="41"/>
      <c r="G121" s="41"/>
    </row>
    <row r="122" spans="1:7" ht="15.75" customHeight="1" x14ac:dyDescent="0.35">
      <c r="A122" s="1"/>
      <c r="C122" s="41"/>
      <c r="G122" s="41"/>
    </row>
    <row r="123" spans="1:7" ht="15.75" customHeight="1" x14ac:dyDescent="0.35">
      <c r="A123" s="1"/>
      <c r="C123" s="41"/>
      <c r="G123" s="41"/>
    </row>
    <row r="124" spans="1:7" ht="15.75" customHeight="1" x14ac:dyDescent="0.35">
      <c r="A124" s="1"/>
      <c r="C124" s="41"/>
      <c r="G124" s="41"/>
    </row>
    <row r="125" spans="1:7" ht="15.75" customHeight="1" x14ac:dyDescent="0.35">
      <c r="A125" s="1"/>
      <c r="C125" s="41"/>
      <c r="G125" s="41"/>
    </row>
    <row r="126" spans="1:7" ht="15.75" customHeight="1" x14ac:dyDescent="0.35">
      <c r="A126" s="1"/>
      <c r="C126" s="41"/>
      <c r="G126" s="41"/>
    </row>
    <row r="127" spans="1:7" ht="15.75" customHeight="1" x14ac:dyDescent="0.35">
      <c r="A127" s="1"/>
      <c r="C127" s="41"/>
      <c r="G127" s="41"/>
    </row>
    <row r="128" spans="1:7" ht="15.75" customHeight="1" x14ac:dyDescent="0.35">
      <c r="A128" s="1"/>
      <c r="C128" s="41"/>
      <c r="G128" s="41"/>
    </row>
    <row r="129" spans="1:7" ht="15.75" customHeight="1" x14ac:dyDescent="0.35">
      <c r="A129" s="1"/>
      <c r="C129" s="41"/>
      <c r="G129" s="41"/>
    </row>
    <row r="130" spans="1:7" ht="15.75" customHeight="1" x14ac:dyDescent="0.35">
      <c r="A130" s="1"/>
      <c r="C130" s="41"/>
      <c r="G130" s="41"/>
    </row>
    <row r="131" spans="1:7" ht="15.75" customHeight="1" x14ac:dyDescent="0.35">
      <c r="A131" s="1"/>
      <c r="C131" s="41"/>
      <c r="G131" s="41"/>
    </row>
    <row r="132" spans="1:7" ht="15.75" customHeight="1" x14ac:dyDescent="0.35">
      <c r="A132" s="1"/>
      <c r="C132" s="41"/>
      <c r="G132" s="41"/>
    </row>
    <row r="133" spans="1:7" ht="15.75" customHeight="1" x14ac:dyDescent="0.35">
      <c r="A133" s="1"/>
      <c r="C133" s="41"/>
      <c r="G133" s="41"/>
    </row>
    <row r="134" spans="1:7" ht="15.75" customHeight="1" x14ac:dyDescent="0.35">
      <c r="A134" s="1"/>
      <c r="C134" s="41"/>
      <c r="G134" s="41"/>
    </row>
    <row r="135" spans="1:7" ht="15.75" customHeight="1" x14ac:dyDescent="0.35">
      <c r="A135" s="1"/>
      <c r="C135" s="41"/>
      <c r="G135" s="41"/>
    </row>
    <row r="136" spans="1:7" ht="15.75" customHeight="1" x14ac:dyDescent="0.35">
      <c r="A136" s="1"/>
      <c r="C136" s="41"/>
      <c r="G136" s="41"/>
    </row>
    <row r="137" spans="1:7" ht="15.75" customHeight="1" x14ac:dyDescent="0.35">
      <c r="A137" s="1"/>
      <c r="C137" s="41"/>
      <c r="G137" s="41"/>
    </row>
    <row r="138" spans="1:7" ht="15.75" customHeight="1" x14ac:dyDescent="0.35">
      <c r="A138" s="1"/>
      <c r="C138" s="41"/>
      <c r="G138" s="41"/>
    </row>
    <row r="139" spans="1:7" ht="15.75" customHeight="1" x14ac:dyDescent="0.35">
      <c r="A139" s="1"/>
      <c r="C139" s="41"/>
      <c r="G139" s="41"/>
    </row>
    <row r="140" spans="1:7" ht="15.75" customHeight="1" x14ac:dyDescent="0.35">
      <c r="A140" s="1"/>
      <c r="C140" s="41"/>
      <c r="G140" s="41"/>
    </row>
    <row r="141" spans="1:7" ht="15.75" customHeight="1" x14ac:dyDescent="0.35">
      <c r="A141" s="1"/>
      <c r="C141" s="41"/>
      <c r="G141" s="41"/>
    </row>
    <row r="142" spans="1:7" ht="15.75" customHeight="1" x14ac:dyDescent="0.35">
      <c r="A142" s="1"/>
      <c r="C142" s="41"/>
      <c r="G142" s="41"/>
    </row>
    <row r="143" spans="1:7" ht="15.75" customHeight="1" x14ac:dyDescent="0.35">
      <c r="A143" s="1"/>
      <c r="C143" s="41"/>
      <c r="G143" s="41"/>
    </row>
    <row r="144" spans="1:7" ht="15.75" customHeight="1" x14ac:dyDescent="0.35">
      <c r="A144" s="1"/>
      <c r="C144" s="41"/>
      <c r="G144" s="41"/>
    </row>
    <row r="145" spans="1:7" ht="15.75" customHeight="1" x14ac:dyDescent="0.35">
      <c r="A145" s="1"/>
      <c r="C145" s="41"/>
      <c r="G145" s="41"/>
    </row>
    <row r="146" spans="1:7" ht="15.75" customHeight="1" x14ac:dyDescent="0.35">
      <c r="A146" s="1"/>
      <c r="C146" s="41"/>
      <c r="G146" s="41"/>
    </row>
    <row r="147" spans="1:7" ht="15.75" customHeight="1" x14ac:dyDescent="0.35">
      <c r="A147" s="1"/>
      <c r="C147" s="41"/>
      <c r="G147" s="41"/>
    </row>
    <row r="148" spans="1:7" ht="15.75" customHeight="1" x14ac:dyDescent="0.35">
      <c r="A148" s="1"/>
      <c r="C148" s="41"/>
      <c r="G148" s="41"/>
    </row>
    <row r="149" spans="1:7" ht="15.75" customHeight="1" x14ac:dyDescent="0.35">
      <c r="A149" s="1"/>
      <c r="C149" s="41"/>
      <c r="G149" s="41"/>
    </row>
    <row r="150" spans="1:7" ht="15.75" customHeight="1" x14ac:dyDescent="0.35">
      <c r="A150" s="1"/>
      <c r="C150" s="41"/>
      <c r="G150" s="41"/>
    </row>
    <row r="151" spans="1:7" ht="15.75" customHeight="1" x14ac:dyDescent="0.35">
      <c r="A151" s="1"/>
      <c r="C151" s="41"/>
      <c r="G151" s="41"/>
    </row>
    <row r="152" spans="1:7" ht="15.75" customHeight="1" x14ac:dyDescent="0.35">
      <c r="A152" s="1"/>
      <c r="C152" s="41"/>
      <c r="G152" s="41"/>
    </row>
    <row r="153" spans="1:7" ht="15.75" customHeight="1" x14ac:dyDescent="0.35">
      <c r="A153" s="1"/>
      <c r="C153" s="41"/>
      <c r="G153" s="41"/>
    </row>
    <row r="154" spans="1:7" ht="15.75" customHeight="1" x14ac:dyDescent="0.35">
      <c r="A154" s="1"/>
      <c r="C154" s="41"/>
      <c r="G154" s="41"/>
    </row>
    <row r="155" spans="1:7" ht="15.75" customHeight="1" x14ac:dyDescent="0.35">
      <c r="A155" s="1"/>
      <c r="C155" s="41"/>
      <c r="G155" s="41"/>
    </row>
    <row r="156" spans="1:7" ht="15.75" customHeight="1" x14ac:dyDescent="0.35">
      <c r="A156" s="1"/>
      <c r="C156" s="41"/>
      <c r="G156" s="41"/>
    </row>
    <row r="157" spans="1:7" ht="15.75" customHeight="1" x14ac:dyDescent="0.35">
      <c r="A157" s="1"/>
      <c r="C157" s="41"/>
      <c r="G157" s="41"/>
    </row>
    <row r="158" spans="1:7" ht="15.75" customHeight="1" x14ac:dyDescent="0.35">
      <c r="A158" s="1"/>
      <c r="C158" s="41"/>
      <c r="G158" s="41"/>
    </row>
    <row r="159" spans="1:7" ht="15.75" customHeight="1" x14ac:dyDescent="0.35">
      <c r="A159" s="1"/>
      <c r="C159" s="41"/>
      <c r="G159" s="41"/>
    </row>
    <row r="160" spans="1:7" ht="15.75" customHeight="1" x14ac:dyDescent="0.35">
      <c r="A160" s="1"/>
      <c r="C160" s="41"/>
      <c r="G160" s="41"/>
    </row>
    <row r="161" spans="1:7" ht="15.75" customHeight="1" x14ac:dyDescent="0.35">
      <c r="A161" s="1"/>
      <c r="C161" s="41"/>
      <c r="G161" s="41"/>
    </row>
    <row r="162" spans="1:7" ht="15.75" customHeight="1" x14ac:dyDescent="0.35">
      <c r="A162" s="1"/>
      <c r="C162" s="41"/>
      <c r="G162" s="41"/>
    </row>
    <row r="163" spans="1:7" ht="15.75" customHeight="1" x14ac:dyDescent="0.35">
      <c r="A163" s="1"/>
      <c r="C163" s="41"/>
      <c r="G163" s="41"/>
    </row>
    <row r="164" spans="1:7" ht="15.75" customHeight="1" x14ac:dyDescent="0.35">
      <c r="A164" s="1"/>
      <c r="C164" s="41"/>
      <c r="G164" s="41"/>
    </row>
    <row r="165" spans="1:7" ht="15.75" customHeight="1" x14ac:dyDescent="0.35">
      <c r="A165" s="1"/>
      <c r="C165" s="41"/>
      <c r="G165" s="41"/>
    </row>
    <row r="166" spans="1:7" ht="15.75" customHeight="1" x14ac:dyDescent="0.35">
      <c r="A166" s="1"/>
      <c r="C166" s="41"/>
      <c r="G166" s="41"/>
    </row>
    <row r="167" spans="1:7" ht="15.75" customHeight="1" x14ac:dyDescent="0.35">
      <c r="A167" s="1"/>
      <c r="C167" s="41"/>
      <c r="G167" s="41"/>
    </row>
    <row r="168" spans="1:7" ht="15.75" customHeight="1" x14ac:dyDescent="0.35">
      <c r="A168" s="1"/>
      <c r="C168" s="41"/>
      <c r="G168" s="41"/>
    </row>
    <row r="169" spans="1:7" ht="15.75" customHeight="1" x14ac:dyDescent="0.35">
      <c r="A169" s="1"/>
      <c r="C169" s="41"/>
      <c r="G169" s="41"/>
    </row>
    <row r="170" spans="1:7" ht="15.75" customHeight="1" x14ac:dyDescent="0.35">
      <c r="A170" s="1"/>
      <c r="C170" s="41"/>
      <c r="G170" s="41"/>
    </row>
    <row r="171" spans="1:7" ht="15.75" customHeight="1" x14ac:dyDescent="0.35">
      <c r="A171" s="1"/>
      <c r="C171" s="41"/>
      <c r="G171" s="41"/>
    </row>
    <row r="172" spans="1:7" ht="15.75" customHeight="1" x14ac:dyDescent="0.35">
      <c r="A172" s="1"/>
      <c r="C172" s="41"/>
      <c r="G172" s="41"/>
    </row>
    <row r="173" spans="1:7" ht="15.75" customHeight="1" x14ac:dyDescent="0.35">
      <c r="A173" s="1"/>
      <c r="C173" s="41"/>
      <c r="G173" s="41"/>
    </row>
    <row r="174" spans="1:7" ht="15.75" customHeight="1" x14ac:dyDescent="0.35">
      <c r="A174" s="1"/>
      <c r="C174" s="41"/>
      <c r="G174" s="41"/>
    </row>
    <row r="175" spans="1:7" ht="15.75" customHeight="1" x14ac:dyDescent="0.35">
      <c r="A175" s="1"/>
      <c r="C175" s="41"/>
      <c r="G175" s="41"/>
    </row>
    <row r="176" spans="1:7" ht="15.75" customHeight="1" x14ac:dyDescent="0.35">
      <c r="A176" s="1"/>
      <c r="C176" s="41"/>
      <c r="G176" s="41"/>
    </row>
    <row r="177" spans="1:7" ht="15.75" customHeight="1" x14ac:dyDescent="0.35">
      <c r="A177" s="1"/>
      <c r="C177" s="41"/>
      <c r="G177" s="41"/>
    </row>
    <row r="178" spans="1:7" ht="15.75" customHeight="1" x14ac:dyDescent="0.35">
      <c r="A178" s="1"/>
      <c r="C178" s="41"/>
      <c r="G178" s="41"/>
    </row>
    <row r="179" spans="1:7" ht="15.75" customHeight="1" x14ac:dyDescent="0.35">
      <c r="A179" s="1"/>
      <c r="C179" s="41"/>
      <c r="G179" s="41"/>
    </row>
    <row r="180" spans="1:7" ht="15.75" customHeight="1" x14ac:dyDescent="0.35">
      <c r="A180" s="1"/>
      <c r="C180" s="41"/>
      <c r="G180" s="41"/>
    </row>
    <row r="181" spans="1:7" ht="15.75" customHeight="1" x14ac:dyDescent="0.35">
      <c r="A181" s="1"/>
      <c r="C181" s="41"/>
      <c r="G181" s="41"/>
    </row>
    <row r="182" spans="1:7" ht="15.75" customHeight="1" x14ac:dyDescent="0.35">
      <c r="A182" s="1"/>
      <c r="C182" s="41"/>
      <c r="G182" s="41"/>
    </row>
    <row r="183" spans="1:7" ht="15.75" customHeight="1" x14ac:dyDescent="0.35">
      <c r="A183" s="1"/>
      <c r="C183" s="41"/>
      <c r="G183" s="41"/>
    </row>
    <row r="184" spans="1:7" ht="15.75" customHeight="1" x14ac:dyDescent="0.35">
      <c r="A184" s="1"/>
      <c r="C184" s="41"/>
      <c r="G184" s="41"/>
    </row>
    <row r="185" spans="1:7" ht="15.75" customHeight="1" x14ac:dyDescent="0.35">
      <c r="A185" s="1"/>
      <c r="C185" s="41"/>
      <c r="G185" s="41"/>
    </row>
    <row r="186" spans="1:7" ht="15.75" customHeight="1" x14ac:dyDescent="0.35">
      <c r="A186" s="1"/>
      <c r="C186" s="41"/>
      <c r="G186" s="41"/>
    </row>
    <row r="187" spans="1:7" ht="15.75" customHeight="1" x14ac:dyDescent="0.35">
      <c r="A187" s="1"/>
      <c r="C187" s="41"/>
      <c r="G187" s="41"/>
    </row>
    <row r="188" spans="1:7" ht="15.75" customHeight="1" x14ac:dyDescent="0.35">
      <c r="A188" s="1"/>
      <c r="C188" s="41"/>
      <c r="G188" s="41"/>
    </row>
    <row r="189" spans="1:7" ht="15.75" customHeight="1" x14ac:dyDescent="0.35">
      <c r="A189" s="1"/>
      <c r="C189" s="41"/>
      <c r="G189" s="41"/>
    </row>
    <row r="190" spans="1:7" ht="15.75" customHeight="1" x14ac:dyDescent="0.35">
      <c r="A190" s="1"/>
      <c r="C190" s="41"/>
      <c r="G190" s="41"/>
    </row>
    <row r="191" spans="1:7" ht="15.75" customHeight="1" x14ac:dyDescent="0.35">
      <c r="A191" s="1"/>
      <c r="C191" s="41"/>
      <c r="G191" s="41"/>
    </row>
    <row r="192" spans="1:7" ht="15.75" customHeight="1" x14ac:dyDescent="0.35">
      <c r="A192" s="1"/>
      <c r="C192" s="41"/>
      <c r="G192" s="41"/>
    </row>
    <row r="193" spans="1:7" ht="15.75" customHeight="1" x14ac:dyDescent="0.35">
      <c r="A193" s="1"/>
      <c r="C193" s="41"/>
      <c r="G193" s="41"/>
    </row>
    <row r="194" spans="1:7" ht="15.75" customHeight="1" x14ac:dyDescent="0.35">
      <c r="A194" s="1"/>
      <c r="C194" s="41"/>
      <c r="G194" s="41"/>
    </row>
    <row r="195" spans="1:7" ht="15.75" customHeight="1" x14ac:dyDescent="0.35">
      <c r="A195" s="1"/>
      <c r="C195" s="41"/>
      <c r="G195" s="41"/>
    </row>
    <row r="196" spans="1:7" ht="15.75" customHeight="1" x14ac:dyDescent="0.35">
      <c r="A196" s="1"/>
      <c r="C196" s="41"/>
      <c r="G196" s="41"/>
    </row>
    <row r="197" spans="1:7" ht="15.75" customHeight="1" x14ac:dyDescent="0.35">
      <c r="A197" s="1"/>
      <c r="C197" s="41"/>
      <c r="G197" s="41"/>
    </row>
    <row r="198" spans="1:7" ht="15.75" customHeight="1" x14ac:dyDescent="0.35">
      <c r="A198" s="1"/>
      <c r="C198" s="41"/>
      <c r="G198" s="41"/>
    </row>
    <row r="199" spans="1:7" ht="15.75" customHeight="1" x14ac:dyDescent="0.35">
      <c r="A199" s="1"/>
      <c r="C199" s="41"/>
      <c r="G199" s="41"/>
    </row>
    <row r="200" spans="1:7" ht="15.75" customHeight="1" x14ac:dyDescent="0.35">
      <c r="A200" s="1"/>
      <c r="C200" s="41"/>
      <c r="G200" s="41"/>
    </row>
    <row r="201" spans="1:7" ht="15.75" customHeight="1" x14ac:dyDescent="0.35">
      <c r="A201" s="1"/>
      <c r="C201" s="41"/>
      <c r="G201" s="41"/>
    </row>
    <row r="202" spans="1:7" ht="15.75" customHeight="1" x14ac:dyDescent="0.35">
      <c r="A202" s="1"/>
      <c r="C202" s="41"/>
      <c r="G202" s="41"/>
    </row>
    <row r="203" spans="1:7" ht="15.75" customHeight="1" x14ac:dyDescent="0.35">
      <c r="A203" s="1"/>
      <c r="C203" s="41"/>
      <c r="G203" s="41"/>
    </row>
    <row r="204" spans="1:7" ht="15.75" customHeight="1" x14ac:dyDescent="0.35">
      <c r="A204" s="1"/>
      <c r="C204" s="41"/>
      <c r="G204" s="41"/>
    </row>
    <row r="205" spans="1:7" ht="15.75" customHeight="1" x14ac:dyDescent="0.35">
      <c r="A205" s="1"/>
      <c r="C205" s="41"/>
      <c r="G205" s="41"/>
    </row>
    <row r="206" spans="1:7" ht="15.75" customHeight="1" x14ac:dyDescent="0.35">
      <c r="A206" s="1"/>
      <c r="C206" s="41"/>
      <c r="G206" s="41"/>
    </row>
    <row r="207" spans="1:7" ht="15.75" customHeight="1" x14ac:dyDescent="0.35">
      <c r="A207" s="1"/>
      <c r="C207" s="41"/>
      <c r="G207" s="41"/>
    </row>
    <row r="208" spans="1:7" ht="15.75" customHeight="1" x14ac:dyDescent="0.35">
      <c r="A208" s="1"/>
      <c r="C208" s="41"/>
      <c r="G208" s="41"/>
    </row>
    <row r="209" spans="1:7" ht="15.75" customHeight="1" x14ac:dyDescent="0.35">
      <c r="A209" s="1"/>
      <c r="C209" s="41"/>
      <c r="G209" s="41"/>
    </row>
    <row r="210" spans="1:7" ht="15.75" customHeight="1" x14ac:dyDescent="0.35">
      <c r="A210" s="1"/>
      <c r="C210" s="41"/>
      <c r="G210" s="41"/>
    </row>
    <row r="211" spans="1:7" ht="15.75" customHeight="1" x14ac:dyDescent="0.35">
      <c r="A211" s="1"/>
      <c r="C211" s="41"/>
      <c r="G211" s="41"/>
    </row>
    <row r="212" spans="1:7" ht="15.75" customHeight="1" x14ac:dyDescent="0.35">
      <c r="A212" s="1"/>
      <c r="C212" s="41"/>
      <c r="G212" s="41"/>
    </row>
    <row r="213" spans="1:7" ht="15.75" customHeight="1" x14ac:dyDescent="0.35">
      <c r="A213" s="1"/>
      <c r="C213" s="41"/>
      <c r="G213" s="41"/>
    </row>
    <row r="214" spans="1:7" ht="15.75" customHeight="1" x14ac:dyDescent="0.35">
      <c r="A214" s="1"/>
      <c r="C214" s="41"/>
      <c r="G214" s="41"/>
    </row>
    <row r="215" spans="1:7" ht="15.75" customHeight="1" x14ac:dyDescent="0.35">
      <c r="A215" s="1"/>
      <c r="C215" s="41"/>
      <c r="G215" s="41"/>
    </row>
    <row r="216" spans="1:7" ht="15.75" customHeight="1" x14ac:dyDescent="0.35">
      <c r="A216" s="1"/>
      <c r="C216" s="41"/>
      <c r="G216" s="41"/>
    </row>
    <row r="217" spans="1:7" ht="15.75" customHeight="1" x14ac:dyDescent="0.35">
      <c r="A217" s="1"/>
      <c r="C217" s="41"/>
      <c r="G217" s="41"/>
    </row>
    <row r="218" spans="1:7" ht="15.75" customHeight="1" x14ac:dyDescent="0.35">
      <c r="A218" s="1"/>
      <c r="C218" s="41"/>
      <c r="G218" s="41"/>
    </row>
    <row r="219" spans="1:7" ht="15.75" customHeight="1" x14ac:dyDescent="0.35">
      <c r="A219" s="1"/>
      <c r="C219" s="41"/>
      <c r="G219" s="41"/>
    </row>
    <row r="220" spans="1:7" ht="15.75" customHeight="1" x14ac:dyDescent="0.35">
      <c r="A220" s="1"/>
      <c r="C220" s="41"/>
      <c r="G220" s="41"/>
    </row>
    <row r="221" spans="1:7" ht="15.75" customHeight="1" x14ac:dyDescent="0.35">
      <c r="A221" s="1"/>
      <c r="C221" s="41"/>
      <c r="G221" s="41"/>
    </row>
    <row r="222" spans="1:7" ht="15.75" customHeight="1" x14ac:dyDescent="0.35">
      <c r="A222" s="1"/>
      <c r="C222" s="41"/>
      <c r="G222" s="41"/>
    </row>
    <row r="223" spans="1:7" ht="15.75" customHeight="1" x14ac:dyDescent="0.35">
      <c r="A223" s="1"/>
      <c r="C223" s="41"/>
      <c r="G223" s="41"/>
    </row>
    <row r="224" spans="1:7" ht="15.75" customHeight="1" x14ac:dyDescent="0.35">
      <c r="A224" s="1"/>
      <c r="C224" s="41"/>
      <c r="G224" s="41"/>
    </row>
    <row r="225" spans="1:7" ht="15.75" customHeight="1" x14ac:dyDescent="0.35">
      <c r="A225" s="1"/>
      <c r="C225" s="41"/>
      <c r="G225" s="41"/>
    </row>
    <row r="226" spans="1:7" ht="15.75" customHeight="1" x14ac:dyDescent="0.35">
      <c r="A226" s="1"/>
      <c r="C226" s="41"/>
      <c r="G226" s="41"/>
    </row>
    <row r="227" spans="1:7" ht="15.75" customHeight="1" x14ac:dyDescent="0.35">
      <c r="A227" s="1"/>
      <c r="C227" s="41"/>
      <c r="G227" s="41"/>
    </row>
    <row r="228" spans="1:7" ht="15.75" customHeight="1" x14ac:dyDescent="0.35">
      <c r="A228" s="1"/>
      <c r="C228" s="41"/>
      <c r="G228" s="41"/>
    </row>
    <row r="229" spans="1:7" ht="15.75" customHeight="1" x14ac:dyDescent="0.35">
      <c r="A229" s="1"/>
      <c r="C229" s="41"/>
      <c r="G229" s="41"/>
    </row>
    <row r="230" spans="1:7" ht="15.75" customHeight="1" x14ac:dyDescent="0.35">
      <c r="A230" s="1"/>
      <c r="C230" s="41"/>
      <c r="G230" s="41"/>
    </row>
    <row r="231" spans="1:7" ht="15.75" customHeight="1" x14ac:dyDescent="0.35">
      <c r="A231" s="1"/>
      <c r="C231" s="41"/>
      <c r="G231" s="41"/>
    </row>
    <row r="232" spans="1:7" ht="15.75" customHeight="1" x14ac:dyDescent="0.35">
      <c r="A232" s="1"/>
      <c r="C232" s="41"/>
      <c r="G232" s="41"/>
    </row>
    <row r="233" spans="1:7" ht="15.75" customHeight="1" x14ac:dyDescent="0.35">
      <c r="A233" s="1"/>
      <c r="C233" s="41"/>
      <c r="G233" s="41"/>
    </row>
    <row r="234" spans="1:7" ht="15.75" customHeight="1" x14ac:dyDescent="0.35">
      <c r="A234" s="1"/>
      <c r="C234" s="41"/>
      <c r="G234" s="41"/>
    </row>
    <row r="235" spans="1:7" ht="15.75" customHeight="1" x14ac:dyDescent="0.35">
      <c r="A235" s="1"/>
      <c r="C235" s="41"/>
      <c r="G235" s="41"/>
    </row>
    <row r="236" spans="1:7" ht="15.75" customHeight="1" x14ac:dyDescent="0.35">
      <c r="A236" s="1"/>
      <c r="C236" s="41"/>
      <c r="G236" s="41"/>
    </row>
    <row r="237" spans="1:7" ht="15.75" customHeight="1" x14ac:dyDescent="0.35">
      <c r="A237" s="1"/>
      <c r="C237" s="41"/>
      <c r="G237" s="41"/>
    </row>
    <row r="238" spans="1:7" ht="15.75" customHeight="1" x14ac:dyDescent="0.35">
      <c r="A238" s="1"/>
      <c r="C238" s="41"/>
      <c r="G238" s="41"/>
    </row>
    <row r="239" spans="1:7" ht="15.75" customHeight="1" x14ac:dyDescent="0.35">
      <c r="A239" s="1"/>
      <c r="C239" s="41"/>
      <c r="G239" s="41"/>
    </row>
    <row r="240" spans="1:7" ht="15.75" customHeight="1" x14ac:dyDescent="0.35">
      <c r="A240" s="1"/>
      <c r="C240" s="41"/>
      <c r="G240" s="41"/>
    </row>
    <row r="241" spans="1:7" ht="15.75" customHeight="1" x14ac:dyDescent="0.35">
      <c r="A241" s="1"/>
      <c r="C241" s="41"/>
      <c r="G241" s="41"/>
    </row>
    <row r="242" spans="1:7" ht="15.75" customHeight="1" x14ac:dyDescent="0.35">
      <c r="A242" s="1"/>
      <c r="C242" s="41"/>
      <c r="G242" s="41"/>
    </row>
    <row r="243" spans="1:7" ht="15.75" customHeight="1" x14ac:dyDescent="0.35">
      <c r="A243" s="1"/>
      <c r="C243" s="41"/>
      <c r="G243" s="41"/>
    </row>
    <row r="244" spans="1:7" ht="15.75" customHeight="1" x14ac:dyDescent="0.35">
      <c r="A244" s="1"/>
      <c r="C244" s="41"/>
      <c r="G244" s="41"/>
    </row>
    <row r="245" spans="1:7" ht="15.75" customHeight="1" x14ac:dyDescent="0.35">
      <c r="A245" s="1"/>
      <c r="C245" s="41"/>
      <c r="G245" s="41"/>
    </row>
    <row r="246" spans="1:7" ht="15.75" customHeight="1" x14ac:dyDescent="0.35">
      <c r="A246" s="1"/>
      <c r="C246" s="41"/>
      <c r="G246" s="41"/>
    </row>
    <row r="247" spans="1:7" ht="15.75" customHeight="1" x14ac:dyDescent="0.35">
      <c r="A247" s="1"/>
      <c r="C247" s="41"/>
      <c r="G247" s="41"/>
    </row>
    <row r="248" spans="1:7" ht="15.75" customHeight="1" x14ac:dyDescent="0.35">
      <c r="A248" s="1"/>
      <c r="C248" s="41"/>
      <c r="G248" s="41"/>
    </row>
    <row r="249" spans="1:7" ht="15.75" customHeight="1" x14ac:dyDescent="0.35">
      <c r="A249" s="1"/>
      <c r="C249" s="41"/>
      <c r="G249" s="41"/>
    </row>
    <row r="250" spans="1:7" ht="15.75" customHeight="1" x14ac:dyDescent="0.35">
      <c r="A250" s="1"/>
      <c r="C250" s="41"/>
      <c r="G250" s="41"/>
    </row>
    <row r="251" spans="1:7" ht="15.75" customHeight="1" x14ac:dyDescent="0.35">
      <c r="A251" s="1"/>
      <c r="C251" s="41"/>
      <c r="G251" s="41"/>
    </row>
    <row r="252" spans="1:7" ht="15.75" customHeight="1" x14ac:dyDescent="0.35">
      <c r="A252" s="1"/>
      <c r="C252" s="41"/>
      <c r="G252" s="41"/>
    </row>
    <row r="253" spans="1:7" ht="15.75" customHeight="1" x14ac:dyDescent="0.35">
      <c r="A253" s="1"/>
      <c r="C253" s="41"/>
      <c r="G253" s="41"/>
    </row>
    <row r="254" spans="1:7" ht="15.75" customHeight="1" x14ac:dyDescent="0.35">
      <c r="A254" s="1"/>
      <c r="C254" s="41"/>
      <c r="G254" s="41"/>
    </row>
    <row r="255" spans="1:7" ht="15.75" customHeight="1" x14ac:dyDescent="0.35">
      <c r="A255" s="1"/>
      <c r="C255" s="41"/>
      <c r="G255" s="41"/>
    </row>
    <row r="256" spans="1:7" ht="15.75" customHeight="1" x14ac:dyDescent="0.35">
      <c r="A256" s="1"/>
      <c r="C256" s="41"/>
      <c r="G256" s="41"/>
    </row>
    <row r="257" spans="1:7" ht="15.75" customHeight="1" x14ac:dyDescent="0.35">
      <c r="A257" s="1"/>
      <c r="C257" s="41"/>
      <c r="G257" s="41"/>
    </row>
    <row r="258" spans="1:7" ht="15.75" customHeight="1" x14ac:dyDescent="0.35">
      <c r="A258" s="1"/>
      <c r="C258" s="41"/>
      <c r="G258" s="41"/>
    </row>
    <row r="259" spans="1:7" ht="15.75" customHeight="1" x14ac:dyDescent="0.35">
      <c r="A259" s="1"/>
      <c r="C259" s="41"/>
      <c r="G259" s="41"/>
    </row>
    <row r="260" spans="1:7" ht="15.75" customHeight="1" x14ac:dyDescent="0.35">
      <c r="A260" s="1"/>
      <c r="C260" s="41"/>
      <c r="G260" s="41"/>
    </row>
    <row r="261" spans="1:7" ht="15.75" customHeight="1" x14ac:dyDescent="0.35">
      <c r="A261" s="1"/>
      <c r="C261" s="41"/>
      <c r="G261" s="41"/>
    </row>
    <row r="262" spans="1:7" ht="15.75" customHeight="1" x14ac:dyDescent="0.35">
      <c r="A262" s="1"/>
      <c r="C262" s="41"/>
      <c r="G262" s="41"/>
    </row>
  </sheetData>
  <mergeCells count="9">
    <mergeCell ref="G6:J6"/>
    <mergeCell ref="A3:J3"/>
    <mergeCell ref="A4:J4"/>
    <mergeCell ref="B1:D1"/>
    <mergeCell ref="B2:D2"/>
    <mergeCell ref="A21:B21"/>
    <mergeCell ref="A6:A7"/>
    <mergeCell ref="B6:B7"/>
    <mergeCell ref="C6:F6"/>
  </mergeCells>
  <pageMargins left="0.70866141732283472" right="0.70866141732283472" top="0.74803149606299213" bottom="0.74803149606299213" header="0" footer="0"/>
  <pageSetup paperSize="9" scale="4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AA238-2045-4F51-B42C-0883B9D75D92}">
  <sheetPr>
    <tabColor rgb="FFFFFF00"/>
    <pageSetUpPr fitToPage="1"/>
  </sheetPr>
  <dimension ref="A1:U263"/>
  <sheetViews>
    <sheetView topLeftCell="B11" zoomScale="90" zoomScaleNormal="90" workbookViewId="0">
      <selection activeCell="L11" sqref="L11"/>
    </sheetView>
  </sheetViews>
  <sheetFormatPr defaultColWidth="14.453125" defaultRowHeight="15" customHeight="1" x14ac:dyDescent="0.35"/>
  <cols>
    <col min="1" max="1" width="5.453125" style="522" customWidth="1"/>
    <col min="2" max="2" width="39" style="522" customWidth="1"/>
    <col min="3" max="3" width="13.26953125" style="522" customWidth="1"/>
    <col min="4" max="7" width="8.453125" style="522" customWidth="1"/>
    <col min="8" max="8" width="9" style="522" customWidth="1"/>
    <col min="9" max="9" width="8.81640625" style="522" customWidth="1"/>
    <col min="10" max="10" width="10" style="522" customWidth="1"/>
    <col min="11" max="14" width="7.7265625" style="522" customWidth="1"/>
    <col min="15" max="18" width="7.81640625" style="522" customWidth="1"/>
    <col min="19" max="19" width="7.7265625" style="522" customWidth="1"/>
    <col min="20" max="16384" width="14.453125" style="522"/>
  </cols>
  <sheetData>
    <row r="1" spans="1:19" ht="14.5" x14ac:dyDescent="0.35">
      <c r="A1" s="520" t="s">
        <v>0</v>
      </c>
      <c r="B1" s="777"/>
      <c r="C1" s="778"/>
      <c r="D1" s="778"/>
      <c r="E1" s="778"/>
      <c r="F1" s="778"/>
      <c r="G1" s="778"/>
      <c r="H1" s="778"/>
      <c r="I1" s="778"/>
      <c r="J1" s="778"/>
      <c r="K1" s="778"/>
    </row>
    <row r="2" spans="1:19" ht="14.5" x14ac:dyDescent="0.35">
      <c r="A2" s="520"/>
      <c r="B2" s="777"/>
      <c r="C2" s="778"/>
      <c r="D2" s="778"/>
      <c r="E2" s="778"/>
      <c r="F2" s="778"/>
      <c r="G2" s="778"/>
      <c r="H2" s="778"/>
      <c r="I2" s="778"/>
      <c r="J2" s="778"/>
      <c r="K2" s="778"/>
    </row>
    <row r="3" spans="1:19" ht="14.5" x14ac:dyDescent="0.35">
      <c r="A3" s="779" t="s">
        <v>852</v>
      </c>
      <c r="B3" s="778"/>
      <c r="C3" s="778"/>
      <c r="D3" s="778"/>
      <c r="E3" s="778"/>
      <c r="F3" s="778"/>
      <c r="G3" s="778"/>
      <c r="H3" s="778"/>
      <c r="I3" s="778"/>
      <c r="J3" s="778"/>
      <c r="K3" s="778"/>
      <c r="L3" s="778"/>
      <c r="M3" s="778"/>
      <c r="N3" s="778"/>
      <c r="O3" s="778"/>
      <c r="P3" s="778"/>
      <c r="Q3" s="778"/>
      <c r="R3" s="778"/>
      <c r="S3" s="778"/>
    </row>
    <row r="4" spans="1:19" ht="14.5" x14ac:dyDescent="0.35">
      <c r="A4" s="779" t="s">
        <v>2</v>
      </c>
      <c r="B4" s="778"/>
      <c r="C4" s="778"/>
      <c r="D4" s="778"/>
      <c r="E4" s="778"/>
      <c r="F4" s="778"/>
      <c r="G4" s="778"/>
      <c r="H4" s="778"/>
      <c r="I4" s="778"/>
      <c r="J4" s="778"/>
      <c r="K4" s="778"/>
      <c r="L4" s="778"/>
      <c r="M4" s="778"/>
      <c r="N4" s="778"/>
      <c r="O4" s="778"/>
      <c r="P4" s="778"/>
      <c r="Q4" s="778"/>
      <c r="R4" s="778"/>
      <c r="S4" s="778"/>
    </row>
    <row r="5" spans="1:19" thickBot="1" x14ac:dyDescent="0.4">
      <c r="A5" s="520"/>
      <c r="B5" s="523"/>
      <c r="C5" s="524"/>
      <c r="D5" s="524"/>
      <c r="E5" s="524"/>
      <c r="F5" s="524"/>
      <c r="G5" s="524"/>
      <c r="H5" s="524"/>
      <c r="I5" s="524"/>
      <c r="J5" s="524"/>
      <c r="K5" s="523"/>
      <c r="L5" s="523"/>
      <c r="M5" s="523"/>
      <c r="N5" s="523"/>
    </row>
    <row r="6" spans="1:19" ht="19.5" customHeight="1" thickBot="1" x14ac:dyDescent="0.4">
      <c r="A6" s="780" t="s">
        <v>71</v>
      </c>
      <c r="B6" s="783" t="s">
        <v>86</v>
      </c>
      <c r="C6" s="786" t="s">
        <v>853</v>
      </c>
      <c r="D6" s="772" t="s">
        <v>854</v>
      </c>
      <c r="E6" s="773"/>
      <c r="F6" s="773"/>
      <c r="G6" s="773"/>
      <c r="H6" s="773"/>
      <c r="I6" s="773"/>
      <c r="J6" s="773"/>
      <c r="K6" s="773"/>
      <c r="L6" s="773"/>
      <c r="M6" s="773"/>
      <c r="N6" s="773"/>
      <c r="O6" s="773"/>
      <c r="P6" s="773"/>
      <c r="Q6" s="773"/>
      <c r="R6" s="773"/>
      <c r="S6" s="774"/>
    </row>
    <row r="7" spans="1:19" ht="30.75" customHeight="1" thickBot="1" x14ac:dyDescent="0.4">
      <c r="A7" s="781"/>
      <c r="B7" s="784"/>
      <c r="C7" s="787"/>
      <c r="D7" s="772" t="s">
        <v>855</v>
      </c>
      <c r="E7" s="773"/>
      <c r="F7" s="773"/>
      <c r="G7" s="774"/>
      <c r="H7" s="772" t="s">
        <v>29</v>
      </c>
      <c r="I7" s="773"/>
      <c r="J7" s="773"/>
      <c r="K7" s="774"/>
      <c r="L7" s="772" t="s">
        <v>856</v>
      </c>
      <c r="M7" s="773"/>
      <c r="N7" s="773"/>
      <c r="O7" s="774"/>
      <c r="P7" s="773" t="s">
        <v>857</v>
      </c>
      <c r="Q7" s="773"/>
      <c r="R7" s="773"/>
      <c r="S7" s="774"/>
    </row>
    <row r="8" spans="1:19" ht="34.5" customHeight="1" x14ac:dyDescent="0.35">
      <c r="A8" s="782"/>
      <c r="B8" s="785"/>
      <c r="C8" s="788"/>
      <c r="D8" s="525" t="s">
        <v>858</v>
      </c>
      <c r="E8" s="526" t="s">
        <v>859</v>
      </c>
      <c r="F8" s="526" t="s">
        <v>860</v>
      </c>
      <c r="G8" s="527" t="s">
        <v>861</v>
      </c>
      <c r="H8" s="525" t="s">
        <v>858</v>
      </c>
      <c r="I8" s="526" t="s">
        <v>859</v>
      </c>
      <c r="J8" s="526" t="s">
        <v>860</v>
      </c>
      <c r="K8" s="527" t="s">
        <v>861</v>
      </c>
      <c r="L8" s="525" t="s">
        <v>858</v>
      </c>
      <c r="M8" s="526" t="s">
        <v>859</v>
      </c>
      <c r="N8" s="526" t="s">
        <v>860</v>
      </c>
      <c r="O8" s="527" t="s">
        <v>861</v>
      </c>
      <c r="P8" s="528" t="s">
        <v>858</v>
      </c>
      <c r="Q8" s="526" t="s">
        <v>859</v>
      </c>
      <c r="R8" s="526" t="s">
        <v>860</v>
      </c>
      <c r="S8" s="527" t="s">
        <v>861</v>
      </c>
    </row>
    <row r="9" spans="1:19" ht="30" customHeight="1" x14ac:dyDescent="0.35">
      <c r="A9" s="529">
        <v>1</v>
      </c>
      <c r="B9" s="570" t="s">
        <v>77</v>
      </c>
      <c r="C9" s="530">
        <f>SUM(D9:S9)</f>
        <v>6</v>
      </c>
      <c r="D9" s="531"/>
      <c r="E9" s="532"/>
      <c r="F9" s="532">
        <v>1</v>
      </c>
      <c r="G9" s="533"/>
      <c r="H9" s="534"/>
      <c r="I9" s="535"/>
      <c r="J9" s="535"/>
      <c r="K9" s="536"/>
      <c r="L9" s="534">
        <v>2</v>
      </c>
      <c r="M9" s="535"/>
      <c r="N9" s="535"/>
      <c r="O9" s="537"/>
      <c r="P9" s="538">
        <v>2</v>
      </c>
      <c r="Q9" s="539"/>
      <c r="R9" s="539"/>
      <c r="S9" s="537">
        <v>1</v>
      </c>
    </row>
    <row r="10" spans="1:19" ht="30" customHeight="1" x14ac:dyDescent="0.35">
      <c r="A10" s="529">
        <v>2</v>
      </c>
      <c r="B10" s="570" t="s">
        <v>49</v>
      </c>
      <c r="C10" s="530">
        <f t="shared" ref="C10:C18" si="0">SUM(D10:S10)</f>
        <v>135</v>
      </c>
      <c r="D10" s="531"/>
      <c r="E10" s="532"/>
      <c r="F10" s="532"/>
      <c r="G10" s="533"/>
      <c r="H10" s="534"/>
      <c r="I10" s="535"/>
      <c r="J10" s="535"/>
      <c r="K10" s="536"/>
      <c r="L10" s="534">
        <v>68</v>
      </c>
      <c r="M10" s="535">
        <v>1</v>
      </c>
      <c r="N10" s="535"/>
      <c r="O10" s="537">
        <v>1</v>
      </c>
      <c r="P10" s="538">
        <v>60</v>
      </c>
      <c r="Q10" s="539">
        <v>3</v>
      </c>
      <c r="R10" s="539">
        <v>2</v>
      </c>
      <c r="S10" s="537"/>
    </row>
    <row r="11" spans="1:19" ht="30" customHeight="1" x14ac:dyDescent="0.35">
      <c r="A11" s="529">
        <v>3</v>
      </c>
      <c r="B11" s="570" t="s">
        <v>55</v>
      </c>
      <c r="C11" s="530">
        <f t="shared" si="0"/>
        <v>39</v>
      </c>
      <c r="D11" s="531">
        <v>7</v>
      </c>
      <c r="E11" s="532"/>
      <c r="F11" s="532">
        <v>1</v>
      </c>
      <c r="G11" s="533"/>
      <c r="H11" s="534"/>
      <c r="I11" s="535"/>
      <c r="J11" s="535"/>
      <c r="K11" s="536"/>
      <c r="L11" s="534">
        <v>4</v>
      </c>
      <c r="M11" s="535">
        <v>7</v>
      </c>
      <c r="N11" s="535">
        <v>8</v>
      </c>
      <c r="O11" s="537">
        <v>7</v>
      </c>
      <c r="P11" s="538"/>
      <c r="Q11" s="539"/>
      <c r="R11" s="539">
        <v>4</v>
      </c>
      <c r="S11" s="537">
        <v>1</v>
      </c>
    </row>
    <row r="12" spans="1:19" ht="30" customHeight="1" x14ac:dyDescent="0.35">
      <c r="A12" s="529">
        <v>4</v>
      </c>
      <c r="B12" s="570" t="s">
        <v>53</v>
      </c>
      <c r="C12" s="530">
        <f t="shared" si="0"/>
        <v>50</v>
      </c>
      <c r="D12" s="531">
        <v>8</v>
      </c>
      <c r="E12" s="532"/>
      <c r="F12" s="532">
        <v>3</v>
      </c>
      <c r="G12" s="533">
        <v>2</v>
      </c>
      <c r="H12" s="534">
        <v>1</v>
      </c>
      <c r="I12" s="535">
        <v>1</v>
      </c>
      <c r="J12" s="535"/>
      <c r="K12" s="536"/>
      <c r="L12" s="534">
        <v>23</v>
      </c>
      <c r="M12" s="535">
        <v>3</v>
      </c>
      <c r="N12" s="535">
        <v>1</v>
      </c>
      <c r="O12" s="537"/>
      <c r="P12" s="538">
        <v>4</v>
      </c>
      <c r="Q12" s="539">
        <v>3</v>
      </c>
      <c r="R12" s="539">
        <v>1</v>
      </c>
      <c r="S12" s="537"/>
    </row>
    <row r="13" spans="1:19" ht="30" customHeight="1" x14ac:dyDescent="0.35">
      <c r="A13" s="529">
        <v>5</v>
      </c>
      <c r="B13" s="570" t="s">
        <v>79</v>
      </c>
      <c r="C13" s="530">
        <f t="shared" si="0"/>
        <v>10</v>
      </c>
      <c r="D13" s="531">
        <v>6</v>
      </c>
      <c r="E13" s="532"/>
      <c r="F13" s="532">
        <v>1</v>
      </c>
      <c r="G13" s="533"/>
      <c r="H13" s="534"/>
      <c r="I13" s="535">
        <v>1</v>
      </c>
      <c r="J13" s="535"/>
      <c r="K13" s="536"/>
      <c r="L13" s="534">
        <v>2</v>
      </c>
      <c r="M13" s="535"/>
      <c r="N13" s="535"/>
      <c r="O13" s="537"/>
      <c r="P13" s="538"/>
      <c r="Q13" s="539"/>
      <c r="R13" s="539"/>
      <c r="S13" s="537"/>
    </row>
    <row r="14" spans="1:19" ht="30" customHeight="1" x14ac:dyDescent="0.35">
      <c r="A14" s="529">
        <v>6</v>
      </c>
      <c r="B14" s="570" t="s">
        <v>80</v>
      </c>
      <c r="C14" s="530">
        <f t="shared" si="0"/>
        <v>14</v>
      </c>
      <c r="D14" s="531">
        <v>2</v>
      </c>
      <c r="E14" s="532">
        <v>3</v>
      </c>
      <c r="F14" s="532"/>
      <c r="G14" s="533">
        <v>1</v>
      </c>
      <c r="H14" s="534"/>
      <c r="I14" s="535"/>
      <c r="J14" s="535">
        <v>1</v>
      </c>
      <c r="K14" s="536"/>
      <c r="L14" s="534">
        <v>3</v>
      </c>
      <c r="M14" s="535">
        <v>2</v>
      </c>
      <c r="N14" s="535"/>
      <c r="O14" s="537">
        <v>1</v>
      </c>
      <c r="P14" s="538"/>
      <c r="Q14" s="539"/>
      <c r="R14" s="539"/>
      <c r="S14" s="537">
        <v>1</v>
      </c>
    </row>
    <row r="15" spans="1:19" ht="30" customHeight="1" x14ac:dyDescent="0.35">
      <c r="A15" s="529">
        <v>7</v>
      </c>
      <c r="B15" s="570" t="s">
        <v>22</v>
      </c>
      <c r="C15" s="530">
        <f t="shared" si="0"/>
        <v>7</v>
      </c>
      <c r="D15" s="531">
        <v>2</v>
      </c>
      <c r="E15" s="532"/>
      <c r="F15" s="532"/>
      <c r="G15" s="533"/>
      <c r="H15" s="534"/>
      <c r="I15" s="535"/>
      <c r="J15" s="535"/>
      <c r="K15" s="536"/>
      <c r="L15" s="534">
        <v>3</v>
      </c>
      <c r="M15" s="535"/>
      <c r="N15" s="535">
        <v>1</v>
      </c>
      <c r="O15" s="537"/>
      <c r="P15" s="538">
        <v>1</v>
      </c>
      <c r="Q15" s="539"/>
      <c r="R15" s="539"/>
      <c r="S15" s="537"/>
    </row>
    <row r="16" spans="1:19" ht="30" customHeight="1" x14ac:dyDescent="0.35">
      <c r="A16" s="529">
        <v>8</v>
      </c>
      <c r="B16" s="570" t="s">
        <v>81</v>
      </c>
      <c r="C16" s="530">
        <f t="shared" si="0"/>
        <v>5</v>
      </c>
      <c r="D16" s="531">
        <v>1</v>
      </c>
      <c r="E16" s="532">
        <v>1</v>
      </c>
      <c r="F16" s="532">
        <v>3</v>
      </c>
      <c r="G16" s="533"/>
      <c r="H16" s="534"/>
      <c r="I16" s="535"/>
      <c r="J16" s="535"/>
      <c r="K16" s="536"/>
      <c r="L16" s="534"/>
      <c r="M16" s="535"/>
      <c r="N16" s="535"/>
      <c r="O16" s="537"/>
      <c r="P16" s="538"/>
      <c r="Q16" s="539"/>
      <c r="R16" s="539"/>
      <c r="S16" s="537"/>
    </row>
    <row r="17" spans="1:21" ht="30" customHeight="1" x14ac:dyDescent="0.35">
      <c r="A17" s="529">
        <v>9</v>
      </c>
      <c r="B17" s="570" t="s">
        <v>82</v>
      </c>
      <c r="C17" s="530">
        <f t="shared" si="0"/>
        <v>3</v>
      </c>
      <c r="D17" s="531">
        <v>2</v>
      </c>
      <c r="E17" s="532"/>
      <c r="F17" s="532">
        <v>1</v>
      </c>
      <c r="G17" s="533"/>
      <c r="H17" s="534"/>
      <c r="I17" s="535"/>
      <c r="J17" s="535"/>
      <c r="K17" s="536"/>
      <c r="L17" s="534"/>
      <c r="M17" s="535"/>
      <c r="N17" s="535"/>
      <c r="O17" s="537"/>
      <c r="P17" s="538"/>
      <c r="Q17" s="539"/>
      <c r="R17" s="539"/>
      <c r="S17" s="537"/>
    </row>
    <row r="18" spans="1:21" ht="30" customHeight="1" thickBot="1" x14ac:dyDescent="0.4">
      <c r="A18" s="540">
        <v>10</v>
      </c>
      <c r="B18" s="571" t="s">
        <v>62</v>
      </c>
      <c r="C18" s="530">
        <f t="shared" si="0"/>
        <v>4</v>
      </c>
      <c r="D18" s="541">
        <v>3</v>
      </c>
      <c r="E18" s="542"/>
      <c r="F18" s="542"/>
      <c r="G18" s="543">
        <v>1</v>
      </c>
      <c r="H18" s="544"/>
      <c r="I18" s="545"/>
      <c r="J18" s="545"/>
      <c r="K18" s="546"/>
      <c r="L18" s="544"/>
      <c r="M18" s="545"/>
      <c r="N18" s="545"/>
      <c r="O18" s="547"/>
      <c r="P18" s="548"/>
      <c r="Q18" s="549"/>
      <c r="R18" s="549"/>
      <c r="S18" s="547"/>
    </row>
    <row r="19" spans="1:21" ht="30" hidden="1" customHeight="1" x14ac:dyDescent="0.35">
      <c r="A19" s="550">
        <v>11</v>
      </c>
      <c r="B19" s="551" t="s">
        <v>47</v>
      </c>
      <c r="C19" s="552">
        <v>0</v>
      </c>
      <c r="D19" s="552"/>
      <c r="E19" s="552"/>
      <c r="F19" s="552"/>
      <c r="G19" s="552"/>
      <c r="H19" s="553"/>
      <c r="I19" s="553"/>
      <c r="J19" s="553"/>
      <c r="K19" s="554"/>
      <c r="L19" s="554"/>
      <c r="M19" s="554"/>
      <c r="N19" s="554"/>
      <c r="O19" s="555"/>
      <c r="P19" s="555"/>
      <c r="Q19" s="555"/>
      <c r="R19" s="555"/>
      <c r="S19" s="556"/>
    </row>
    <row r="20" spans="1:21" ht="30" hidden="1" customHeight="1" x14ac:dyDescent="0.35">
      <c r="A20" s="529">
        <v>12</v>
      </c>
      <c r="B20" s="557" t="s">
        <v>90</v>
      </c>
      <c r="C20" s="558">
        <v>0</v>
      </c>
      <c r="D20" s="558"/>
      <c r="E20" s="558"/>
      <c r="F20" s="558"/>
      <c r="G20" s="558"/>
      <c r="H20" s="539"/>
      <c r="I20" s="539"/>
      <c r="J20" s="539"/>
      <c r="K20" s="535"/>
      <c r="L20" s="535"/>
      <c r="M20" s="535"/>
      <c r="N20" s="535"/>
      <c r="O20" s="539"/>
      <c r="P20" s="539"/>
      <c r="Q20" s="539"/>
      <c r="R20" s="539"/>
      <c r="S20" s="537"/>
    </row>
    <row r="21" spans="1:21" ht="30" hidden="1" customHeight="1" x14ac:dyDescent="0.35">
      <c r="A21" s="559">
        <v>13</v>
      </c>
      <c r="B21" s="560" t="s">
        <v>51</v>
      </c>
      <c r="C21" s="561">
        <v>0</v>
      </c>
      <c r="D21" s="561"/>
      <c r="E21" s="561"/>
      <c r="F21" s="561"/>
      <c r="G21" s="561"/>
      <c r="H21" s="562"/>
      <c r="I21" s="562"/>
      <c r="J21" s="562"/>
      <c r="K21" s="562"/>
      <c r="L21" s="562"/>
      <c r="M21" s="562"/>
      <c r="N21" s="562"/>
      <c r="O21" s="563"/>
      <c r="P21" s="563"/>
      <c r="Q21" s="563"/>
      <c r="R21" s="563"/>
      <c r="S21" s="564"/>
      <c r="U21" s="521" t="s">
        <v>78</v>
      </c>
    </row>
    <row r="22" spans="1:21" ht="30" customHeight="1" thickBot="1" x14ac:dyDescent="0.4">
      <c r="A22" s="775" t="s">
        <v>84</v>
      </c>
      <c r="B22" s="776"/>
      <c r="C22" s="565">
        <f t="shared" ref="C22:S22" si="1">SUM(C9:C20)</f>
        <v>273</v>
      </c>
      <c r="D22" s="566">
        <f t="shared" si="1"/>
        <v>31</v>
      </c>
      <c r="E22" s="565">
        <f t="shared" si="1"/>
        <v>4</v>
      </c>
      <c r="F22" s="565">
        <f t="shared" si="1"/>
        <v>10</v>
      </c>
      <c r="G22" s="567">
        <f t="shared" si="1"/>
        <v>4</v>
      </c>
      <c r="H22" s="566">
        <f t="shared" si="1"/>
        <v>1</v>
      </c>
      <c r="I22" s="565">
        <f t="shared" si="1"/>
        <v>2</v>
      </c>
      <c r="J22" s="565">
        <f t="shared" si="1"/>
        <v>1</v>
      </c>
      <c r="K22" s="567">
        <f t="shared" si="1"/>
        <v>0</v>
      </c>
      <c r="L22" s="566">
        <f t="shared" si="1"/>
        <v>105</v>
      </c>
      <c r="M22" s="565">
        <f t="shared" si="1"/>
        <v>13</v>
      </c>
      <c r="N22" s="565">
        <f t="shared" si="1"/>
        <v>10</v>
      </c>
      <c r="O22" s="567">
        <f t="shared" si="1"/>
        <v>9</v>
      </c>
      <c r="P22" s="568">
        <f t="shared" si="1"/>
        <v>67</v>
      </c>
      <c r="Q22" s="565">
        <f t="shared" si="1"/>
        <v>6</v>
      </c>
      <c r="R22" s="565">
        <f t="shared" si="1"/>
        <v>7</v>
      </c>
      <c r="S22" s="567">
        <f t="shared" si="1"/>
        <v>3</v>
      </c>
    </row>
    <row r="23" spans="1:21" ht="15.75" customHeight="1" x14ac:dyDescent="0.35">
      <c r="A23" s="520"/>
      <c r="B23" s="521"/>
      <c r="C23" s="569"/>
      <c r="D23" s="569"/>
      <c r="E23" s="569"/>
      <c r="F23" s="569"/>
      <c r="G23" s="569"/>
      <c r="H23" s="569"/>
      <c r="I23" s="569"/>
      <c r="J23" s="569"/>
      <c r="K23" s="521"/>
      <c r="L23" s="521"/>
      <c r="M23" s="521"/>
      <c r="N23" s="521"/>
    </row>
    <row r="24" spans="1:21" ht="15.75" customHeight="1" x14ac:dyDescent="0.35">
      <c r="A24" s="520"/>
      <c r="C24" s="569"/>
      <c r="D24" s="569"/>
      <c r="E24" s="569"/>
      <c r="F24" s="569"/>
      <c r="G24" s="569"/>
      <c r="H24" s="569"/>
      <c r="I24" s="569"/>
      <c r="J24" s="569"/>
    </row>
    <row r="25" spans="1:21" ht="15.75" customHeight="1" thickBot="1" x14ac:dyDescent="0.4">
      <c r="A25" s="572" t="s">
        <v>852</v>
      </c>
      <c r="B25" s="6"/>
      <c r="C25" s="41"/>
      <c r="D25" s="41"/>
      <c r="E25" s="41"/>
      <c r="F25" s="41"/>
      <c r="G25" s="41"/>
      <c r="H25" s="41"/>
      <c r="I25" s="41"/>
      <c r="J25" s="569"/>
    </row>
    <row r="26" spans="1:21" ht="15.75" customHeight="1" x14ac:dyDescent="0.35">
      <c r="A26" s="760" t="s">
        <v>71</v>
      </c>
      <c r="B26" s="762" t="s">
        <v>862</v>
      </c>
      <c r="C26" s="763"/>
      <c r="D26" s="766" t="s">
        <v>863</v>
      </c>
      <c r="E26" s="767"/>
      <c r="F26" s="767"/>
      <c r="G26" s="767"/>
      <c r="H26" s="768" t="s">
        <v>864</v>
      </c>
      <c r="I26" s="769"/>
      <c r="J26" s="569"/>
    </row>
    <row r="27" spans="1:21" ht="15.75" customHeight="1" thickBot="1" x14ac:dyDescent="0.4">
      <c r="A27" s="761"/>
      <c r="B27" s="764"/>
      <c r="C27" s="765"/>
      <c r="D27" s="573" t="s">
        <v>858</v>
      </c>
      <c r="E27" s="574" t="s">
        <v>859</v>
      </c>
      <c r="F27" s="574" t="s">
        <v>860</v>
      </c>
      <c r="G27" s="575" t="s">
        <v>861</v>
      </c>
      <c r="H27" s="770"/>
      <c r="I27" s="771"/>
      <c r="J27" s="569"/>
    </row>
    <row r="28" spans="1:21" ht="15.75" customHeight="1" x14ac:dyDescent="0.35">
      <c r="A28" s="576">
        <v>1</v>
      </c>
      <c r="B28" s="577" t="s">
        <v>855</v>
      </c>
      <c r="C28" s="578"/>
      <c r="D28" s="579">
        <f>D22</f>
        <v>31</v>
      </c>
      <c r="E28" s="580">
        <f>E22</f>
        <v>4</v>
      </c>
      <c r="F28" s="580">
        <f>F22</f>
        <v>10</v>
      </c>
      <c r="G28" s="581">
        <f>G22</f>
        <v>4</v>
      </c>
      <c r="H28" s="756">
        <f>SUM(D28:G28)</f>
        <v>49</v>
      </c>
      <c r="I28" s="757"/>
      <c r="J28" s="569"/>
    </row>
    <row r="29" spans="1:21" ht="15.75" customHeight="1" x14ac:dyDescent="0.35">
      <c r="A29" s="582">
        <v>2</v>
      </c>
      <c r="B29" s="583" t="s">
        <v>29</v>
      </c>
      <c r="C29" s="584"/>
      <c r="D29" s="585">
        <f>H22</f>
        <v>1</v>
      </c>
      <c r="E29" s="586">
        <f>I22</f>
        <v>2</v>
      </c>
      <c r="F29" s="586">
        <f>J22</f>
        <v>1</v>
      </c>
      <c r="G29" s="587">
        <f>K22</f>
        <v>0</v>
      </c>
      <c r="H29" s="756">
        <f t="shared" ref="H29:H31" si="2">SUM(D29:G29)</f>
        <v>4</v>
      </c>
      <c r="I29" s="757"/>
      <c r="J29" s="569"/>
    </row>
    <row r="30" spans="1:21" ht="15.75" customHeight="1" x14ac:dyDescent="0.35">
      <c r="A30" s="582">
        <v>3</v>
      </c>
      <c r="B30" s="583" t="s">
        <v>856</v>
      </c>
      <c r="C30" s="584"/>
      <c r="D30" s="585">
        <f>L22</f>
        <v>105</v>
      </c>
      <c r="E30" s="586">
        <f>M22</f>
        <v>13</v>
      </c>
      <c r="F30" s="586">
        <f>N22</f>
        <v>10</v>
      </c>
      <c r="G30" s="587">
        <f>O22</f>
        <v>9</v>
      </c>
      <c r="H30" s="756">
        <f t="shared" si="2"/>
        <v>137</v>
      </c>
      <c r="I30" s="757"/>
      <c r="J30" s="569"/>
    </row>
    <row r="31" spans="1:21" ht="15.75" customHeight="1" thickBot="1" x14ac:dyDescent="0.4">
      <c r="A31" s="588">
        <v>4</v>
      </c>
      <c r="B31" s="589" t="s">
        <v>857</v>
      </c>
      <c r="C31" s="590"/>
      <c r="D31" s="591">
        <f>P22</f>
        <v>67</v>
      </c>
      <c r="E31" s="592">
        <f>Q22</f>
        <v>6</v>
      </c>
      <c r="F31" s="592">
        <f>R22</f>
        <v>7</v>
      </c>
      <c r="G31" s="593">
        <f>S22</f>
        <v>3</v>
      </c>
      <c r="H31" s="758">
        <f t="shared" si="2"/>
        <v>83</v>
      </c>
      <c r="I31" s="759"/>
      <c r="J31" s="569"/>
    </row>
    <row r="32" spans="1:21" ht="15.75" customHeight="1" thickBot="1" x14ac:dyDescent="0.4">
      <c r="A32" s="752" t="s">
        <v>84</v>
      </c>
      <c r="B32" s="753"/>
      <c r="C32" s="594"/>
      <c r="D32" s="595">
        <f>SUM(D28:D31)</f>
        <v>204</v>
      </c>
      <c r="E32" s="596">
        <f t="shared" ref="E32:G32" si="3">SUM(E28:E31)</f>
        <v>25</v>
      </c>
      <c r="F32" s="596">
        <f t="shared" si="3"/>
        <v>28</v>
      </c>
      <c r="G32" s="597">
        <f t="shared" si="3"/>
        <v>16</v>
      </c>
      <c r="H32" s="754">
        <f>SUM(H28:I31)</f>
        <v>273</v>
      </c>
      <c r="I32" s="755"/>
      <c r="J32" s="569"/>
    </row>
    <row r="33" spans="1:10" ht="15.75" customHeight="1" x14ac:dyDescent="0.35">
      <c r="A33" s="520"/>
      <c r="C33" s="569"/>
      <c r="D33" s="569"/>
      <c r="E33" s="569"/>
      <c r="F33" s="569"/>
      <c r="G33" s="569"/>
      <c r="H33" s="569"/>
      <c r="I33" s="569"/>
      <c r="J33" s="598"/>
    </row>
    <row r="34" spans="1:10" ht="15.75" customHeight="1" x14ac:dyDescent="0.35">
      <c r="A34" s="520"/>
      <c r="C34" s="569"/>
      <c r="D34" s="569"/>
      <c r="E34" s="569"/>
      <c r="F34" s="569"/>
      <c r="G34" s="569"/>
      <c r="H34" s="569"/>
      <c r="I34" s="569"/>
      <c r="J34" s="569"/>
    </row>
    <row r="35" spans="1:10" ht="15.75" customHeight="1" x14ac:dyDescent="0.35">
      <c r="A35" s="520"/>
      <c r="C35" s="569"/>
      <c r="D35" s="569"/>
      <c r="E35" s="569"/>
      <c r="F35" s="569"/>
      <c r="G35" s="569"/>
      <c r="H35" s="569"/>
      <c r="I35" s="569"/>
      <c r="J35" s="569"/>
    </row>
    <row r="36" spans="1:10" ht="15.75" customHeight="1" x14ac:dyDescent="0.35">
      <c r="A36" s="520"/>
      <c r="C36" s="569"/>
      <c r="D36" s="569"/>
      <c r="E36" s="569"/>
      <c r="F36" s="569"/>
      <c r="G36" s="569"/>
      <c r="H36" s="569"/>
      <c r="I36" s="569"/>
      <c r="J36" s="569"/>
    </row>
    <row r="37" spans="1:10" ht="15.75" customHeight="1" x14ac:dyDescent="0.35">
      <c r="A37" s="520"/>
      <c r="C37" s="569"/>
      <c r="D37" s="569"/>
      <c r="E37" s="569"/>
      <c r="F37" s="569"/>
      <c r="G37" s="569"/>
      <c r="H37" s="569"/>
      <c r="I37" s="569"/>
      <c r="J37" s="569"/>
    </row>
    <row r="38" spans="1:10" ht="15.75" customHeight="1" x14ac:dyDescent="0.35">
      <c r="A38" s="520"/>
      <c r="C38" s="569"/>
      <c r="D38" s="569"/>
      <c r="E38" s="569"/>
      <c r="F38" s="569"/>
      <c r="G38" s="569"/>
      <c r="H38" s="569"/>
      <c r="I38" s="569"/>
      <c r="J38" s="569"/>
    </row>
    <row r="39" spans="1:10" ht="15.75" customHeight="1" x14ac:dyDescent="0.35">
      <c r="A39" s="520"/>
      <c r="C39" s="569"/>
      <c r="D39" s="569"/>
      <c r="E39" s="569"/>
      <c r="F39" s="569"/>
      <c r="G39" s="569"/>
      <c r="H39" s="569"/>
      <c r="I39" s="569"/>
      <c r="J39" s="569"/>
    </row>
    <row r="40" spans="1:10" ht="15.75" customHeight="1" x14ac:dyDescent="0.35">
      <c r="A40" s="520"/>
      <c r="C40" s="569"/>
      <c r="D40" s="569"/>
      <c r="E40" s="569"/>
      <c r="F40" s="569"/>
      <c r="G40" s="569"/>
      <c r="H40" s="569"/>
      <c r="I40" s="569"/>
      <c r="J40" s="569"/>
    </row>
    <row r="41" spans="1:10" ht="15.75" customHeight="1" x14ac:dyDescent="0.35">
      <c r="A41" s="520"/>
      <c r="C41" s="569"/>
      <c r="D41" s="569"/>
      <c r="E41" s="569"/>
      <c r="F41" s="569"/>
      <c r="G41" s="569"/>
      <c r="H41" s="569"/>
      <c r="I41" s="569"/>
      <c r="J41" s="569"/>
    </row>
    <row r="42" spans="1:10" ht="15.75" customHeight="1" x14ac:dyDescent="0.35">
      <c r="A42" s="520"/>
      <c r="C42" s="569"/>
      <c r="D42" s="569"/>
      <c r="E42" s="569"/>
      <c r="F42" s="569"/>
      <c r="G42" s="569"/>
      <c r="H42" s="569"/>
      <c r="I42" s="569"/>
      <c r="J42" s="569"/>
    </row>
    <row r="43" spans="1:10" ht="15.75" customHeight="1" x14ac:dyDescent="0.35">
      <c r="A43" s="520"/>
      <c r="C43" s="569"/>
      <c r="D43" s="569"/>
      <c r="E43" s="569"/>
      <c r="F43" s="569"/>
      <c r="G43" s="569"/>
      <c r="H43" s="569"/>
      <c r="I43" s="569"/>
      <c r="J43" s="569"/>
    </row>
    <row r="44" spans="1:10" ht="15.75" customHeight="1" x14ac:dyDescent="0.35">
      <c r="A44" s="520"/>
      <c r="C44" s="569"/>
      <c r="D44" s="569"/>
      <c r="E44" s="569"/>
      <c r="F44" s="569"/>
      <c r="G44" s="569"/>
      <c r="H44" s="569"/>
      <c r="I44" s="569"/>
      <c r="J44" s="569"/>
    </row>
    <row r="45" spans="1:10" ht="15.75" customHeight="1" x14ac:dyDescent="0.35">
      <c r="A45" s="520"/>
      <c r="C45" s="569"/>
      <c r="D45" s="569"/>
      <c r="E45" s="569"/>
      <c r="F45" s="569"/>
      <c r="G45" s="569"/>
      <c r="H45" s="569"/>
      <c r="I45" s="569"/>
      <c r="J45" s="569"/>
    </row>
    <row r="46" spans="1:10" ht="15.75" customHeight="1" x14ac:dyDescent="0.35">
      <c r="A46" s="520"/>
      <c r="C46" s="569"/>
      <c r="D46" s="569"/>
      <c r="E46" s="569"/>
      <c r="F46" s="569"/>
      <c r="G46" s="569"/>
      <c r="H46" s="569"/>
      <c r="I46" s="569"/>
      <c r="J46" s="569"/>
    </row>
    <row r="47" spans="1:10" ht="15.75" customHeight="1" x14ac:dyDescent="0.35">
      <c r="A47" s="520"/>
      <c r="C47" s="569"/>
      <c r="D47" s="569"/>
      <c r="E47" s="569"/>
      <c r="F47" s="569"/>
      <c r="G47" s="569"/>
      <c r="H47" s="569"/>
      <c r="I47" s="569"/>
      <c r="J47" s="569"/>
    </row>
    <row r="48" spans="1:10" ht="15.75" customHeight="1" x14ac:dyDescent="0.35">
      <c r="A48" s="520"/>
      <c r="C48" s="569"/>
      <c r="D48" s="569"/>
      <c r="E48" s="569"/>
      <c r="F48" s="569"/>
      <c r="G48" s="569"/>
      <c r="H48" s="569"/>
      <c r="I48" s="569"/>
      <c r="J48" s="569"/>
    </row>
    <row r="49" spans="1:14" ht="15.75" customHeight="1" x14ac:dyDescent="0.35">
      <c r="A49" s="520"/>
      <c r="C49" s="569"/>
      <c r="D49" s="569"/>
      <c r="E49" s="569"/>
      <c r="F49" s="569"/>
      <c r="G49" s="569"/>
      <c r="H49" s="569"/>
      <c r="I49" s="569"/>
      <c r="J49" s="569"/>
    </row>
    <row r="50" spans="1:14" ht="15.75" customHeight="1" x14ac:dyDescent="0.35">
      <c r="A50" s="520"/>
      <c r="C50" s="569"/>
      <c r="D50" s="569"/>
      <c r="E50" s="569"/>
      <c r="F50" s="569"/>
      <c r="G50" s="569"/>
      <c r="H50" s="569"/>
      <c r="I50" s="569"/>
      <c r="J50" s="569"/>
    </row>
    <row r="51" spans="1:14" ht="15.75" customHeight="1" x14ac:dyDescent="0.35">
      <c r="A51" s="520"/>
      <c r="B51" s="521" t="s">
        <v>44</v>
      </c>
      <c r="C51" s="569"/>
      <c r="D51" s="569"/>
      <c r="E51" s="569"/>
      <c r="F51" s="569"/>
      <c r="G51" s="569"/>
      <c r="H51" s="569"/>
      <c r="I51" s="569"/>
      <c r="J51" s="569"/>
      <c r="K51" s="521" t="s">
        <v>45</v>
      </c>
      <c r="L51" s="521"/>
      <c r="M51" s="521"/>
      <c r="N51" s="521"/>
    </row>
    <row r="52" spans="1:14" ht="15.75" customHeight="1" x14ac:dyDescent="0.35">
      <c r="A52" s="520"/>
      <c r="B52" s="521" t="s">
        <v>46</v>
      </c>
      <c r="C52" s="569"/>
      <c r="D52" s="569"/>
      <c r="E52" s="569"/>
      <c r="F52" s="569"/>
      <c r="G52" s="569"/>
      <c r="H52" s="569"/>
      <c r="I52" s="569"/>
      <c r="J52" s="569"/>
      <c r="K52" s="521" t="s">
        <v>47</v>
      </c>
      <c r="L52" s="521"/>
      <c r="M52" s="521"/>
      <c r="N52" s="521"/>
    </row>
    <row r="53" spans="1:14" ht="15.75" customHeight="1" x14ac:dyDescent="0.35">
      <c r="A53" s="520"/>
      <c r="B53" s="521" t="s">
        <v>48</v>
      </c>
      <c r="C53" s="569"/>
      <c r="D53" s="569"/>
      <c r="E53" s="569"/>
      <c r="F53" s="569"/>
      <c r="G53" s="569"/>
      <c r="H53" s="569"/>
      <c r="I53" s="569"/>
      <c r="J53" s="569"/>
      <c r="K53" s="521" t="s">
        <v>49</v>
      </c>
      <c r="L53" s="521"/>
      <c r="M53" s="521"/>
      <c r="N53" s="521"/>
    </row>
    <row r="54" spans="1:14" ht="15.75" customHeight="1" x14ac:dyDescent="0.35">
      <c r="A54" s="520"/>
      <c r="B54" s="521" t="s">
        <v>50</v>
      </c>
      <c r="C54" s="569"/>
      <c r="D54" s="569"/>
      <c r="E54" s="569"/>
      <c r="F54" s="569"/>
      <c r="G54" s="569"/>
      <c r="H54" s="569"/>
      <c r="I54" s="569"/>
      <c r="J54" s="569"/>
      <c r="K54" s="521" t="s">
        <v>51</v>
      </c>
      <c r="L54" s="521"/>
      <c r="M54" s="521"/>
      <c r="N54" s="521"/>
    </row>
    <row r="55" spans="1:14" ht="15.75" customHeight="1" x14ac:dyDescent="0.35">
      <c r="A55" s="520"/>
      <c r="B55" s="521" t="s">
        <v>52</v>
      </c>
      <c r="C55" s="569"/>
      <c r="D55" s="569"/>
      <c r="E55" s="569"/>
      <c r="F55" s="569"/>
      <c r="G55" s="569"/>
      <c r="H55" s="569"/>
      <c r="I55" s="569"/>
      <c r="J55" s="569"/>
      <c r="K55" s="521" t="s">
        <v>53</v>
      </c>
      <c r="L55" s="521"/>
      <c r="M55" s="521"/>
      <c r="N55" s="521"/>
    </row>
    <row r="56" spans="1:14" ht="15.75" customHeight="1" x14ac:dyDescent="0.35">
      <c r="A56" s="520"/>
      <c r="B56" s="521" t="s">
        <v>54</v>
      </c>
      <c r="C56" s="569"/>
      <c r="D56" s="569"/>
      <c r="E56" s="569"/>
      <c r="F56" s="569"/>
      <c r="G56" s="569"/>
      <c r="H56" s="569"/>
      <c r="I56" s="569"/>
      <c r="J56" s="569"/>
      <c r="K56" s="521" t="s">
        <v>55</v>
      </c>
      <c r="L56" s="521"/>
      <c r="M56" s="521"/>
      <c r="N56" s="521"/>
    </row>
    <row r="57" spans="1:14" ht="15.75" customHeight="1" x14ac:dyDescent="0.35">
      <c r="A57" s="520"/>
      <c r="B57" s="521" t="s">
        <v>56</v>
      </c>
      <c r="C57" s="569"/>
      <c r="D57" s="569"/>
      <c r="E57" s="569"/>
      <c r="F57" s="569"/>
      <c r="G57" s="569"/>
      <c r="H57" s="569"/>
      <c r="I57" s="569"/>
      <c r="J57" s="569"/>
      <c r="K57" s="521" t="s">
        <v>57</v>
      </c>
      <c r="L57" s="521"/>
      <c r="M57" s="521"/>
      <c r="N57" s="521"/>
    </row>
    <row r="58" spans="1:14" ht="15.75" customHeight="1" x14ac:dyDescent="0.35">
      <c r="A58" s="520"/>
      <c r="B58" s="521" t="s">
        <v>58</v>
      </c>
      <c r="C58" s="569"/>
      <c r="D58" s="569"/>
      <c r="E58" s="569"/>
      <c r="F58" s="569"/>
      <c r="G58" s="569"/>
      <c r="H58" s="569"/>
      <c r="I58" s="569"/>
      <c r="J58" s="569"/>
      <c r="K58" s="521" t="s">
        <v>22</v>
      </c>
      <c r="L58" s="521"/>
      <c r="M58" s="521"/>
      <c r="N58" s="521"/>
    </row>
    <row r="59" spans="1:14" ht="15.75" customHeight="1" x14ac:dyDescent="0.35">
      <c r="A59" s="520"/>
      <c r="B59" s="521" t="s">
        <v>59</v>
      </c>
      <c r="C59" s="569"/>
      <c r="D59" s="569"/>
      <c r="E59" s="569"/>
      <c r="F59" s="569"/>
      <c r="G59" s="569"/>
      <c r="H59" s="569"/>
      <c r="I59" s="569"/>
      <c r="J59" s="569"/>
      <c r="K59" s="521" t="s">
        <v>60</v>
      </c>
      <c r="L59" s="521"/>
      <c r="M59" s="521"/>
      <c r="N59" s="521"/>
    </row>
    <row r="60" spans="1:14" ht="15.75" customHeight="1" x14ac:dyDescent="0.35">
      <c r="A60" s="520"/>
      <c r="B60" s="521" t="s">
        <v>61</v>
      </c>
      <c r="C60" s="569"/>
      <c r="D60" s="569"/>
      <c r="E60" s="569"/>
      <c r="F60" s="569"/>
      <c r="G60" s="569"/>
      <c r="H60" s="569"/>
      <c r="I60" s="569"/>
      <c r="J60" s="569"/>
      <c r="K60" s="521" t="s">
        <v>62</v>
      </c>
      <c r="L60" s="521"/>
      <c r="M60" s="521"/>
      <c r="N60" s="521"/>
    </row>
    <row r="61" spans="1:14" ht="15.75" customHeight="1" x14ac:dyDescent="0.35">
      <c r="A61" s="520"/>
      <c r="B61" s="521" t="s">
        <v>63</v>
      </c>
      <c r="C61" s="569"/>
      <c r="D61" s="569"/>
      <c r="E61" s="569"/>
      <c r="F61" s="569"/>
      <c r="G61" s="569"/>
      <c r="H61" s="569"/>
      <c r="I61" s="569"/>
      <c r="J61" s="569"/>
      <c r="K61" s="521" t="s">
        <v>64</v>
      </c>
      <c r="L61" s="521"/>
      <c r="M61" s="521"/>
      <c r="N61" s="521"/>
    </row>
    <row r="62" spans="1:14" ht="15.75" customHeight="1" x14ac:dyDescent="0.35">
      <c r="A62" s="520"/>
      <c r="B62" s="521" t="s">
        <v>65</v>
      </c>
      <c r="C62" s="569"/>
      <c r="D62" s="569"/>
      <c r="E62" s="569"/>
      <c r="F62" s="569"/>
      <c r="G62" s="569"/>
      <c r="H62" s="569"/>
      <c r="I62" s="569"/>
      <c r="J62" s="569"/>
      <c r="K62" s="521" t="s">
        <v>66</v>
      </c>
      <c r="L62" s="521"/>
      <c r="M62" s="521"/>
      <c r="N62" s="521"/>
    </row>
    <row r="63" spans="1:14" ht="15.75" customHeight="1" x14ac:dyDescent="0.35">
      <c r="A63" s="520"/>
      <c r="B63" s="521" t="s">
        <v>67</v>
      </c>
      <c r="C63" s="569"/>
      <c r="D63" s="569"/>
      <c r="E63" s="569"/>
      <c r="F63" s="569"/>
      <c r="G63" s="569"/>
      <c r="H63" s="569"/>
      <c r="I63" s="569"/>
      <c r="J63" s="569"/>
      <c r="K63" s="521" t="s">
        <v>68</v>
      </c>
      <c r="L63" s="521"/>
      <c r="M63" s="521"/>
      <c r="N63" s="521"/>
    </row>
    <row r="64" spans="1:14" ht="15.75" customHeight="1" x14ac:dyDescent="0.35">
      <c r="A64" s="520"/>
      <c r="C64" s="569"/>
      <c r="D64" s="569"/>
      <c r="E64" s="569"/>
      <c r="F64" s="569"/>
      <c r="G64" s="569"/>
      <c r="H64" s="569"/>
      <c r="I64" s="569"/>
      <c r="J64" s="569"/>
    </row>
    <row r="65" spans="1:10" ht="15.75" customHeight="1" x14ac:dyDescent="0.35">
      <c r="A65" s="520"/>
      <c r="C65" s="569"/>
      <c r="D65" s="569"/>
      <c r="E65" s="569"/>
      <c r="F65" s="569"/>
      <c r="G65" s="569"/>
      <c r="H65" s="569"/>
      <c r="I65" s="569"/>
      <c r="J65" s="569"/>
    </row>
    <row r="66" spans="1:10" ht="15.75" customHeight="1" x14ac:dyDescent="0.35">
      <c r="A66" s="520"/>
      <c r="C66" s="569"/>
      <c r="D66" s="569"/>
      <c r="E66" s="569"/>
      <c r="F66" s="569"/>
      <c r="G66" s="569"/>
      <c r="H66" s="569"/>
      <c r="I66" s="569"/>
      <c r="J66" s="569"/>
    </row>
    <row r="67" spans="1:10" ht="15.75" customHeight="1" x14ac:dyDescent="0.35">
      <c r="A67" s="520"/>
      <c r="C67" s="569"/>
      <c r="D67" s="569"/>
      <c r="E67" s="569"/>
      <c r="F67" s="569"/>
      <c r="G67" s="569"/>
      <c r="H67" s="569"/>
      <c r="I67" s="569"/>
      <c r="J67" s="569"/>
    </row>
    <row r="68" spans="1:10" ht="15.75" customHeight="1" x14ac:dyDescent="0.35">
      <c r="A68" s="520"/>
      <c r="C68" s="569"/>
      <c r="D68" s="569"/>
      <c r="E68" s="569"/>
      <c r="F68" s="569"/>
      <c r="G68" s="569"/>
      <c r="H68" s="569"/>
      <c r="I68" s="569"/>
      <c r="J68" s="569"/>
    </row>
    <row r="69" spans="1:10" ht="15.75" customHeight="1" x14ac:dyDescent="0.35">
      <c r="A69" s="520"/>
      <c r="C69" s="569"/>
      <c r="D69" s="569"/>
      <c r="E69" s="569"/>
      <c r="F69" s="569"/>
      <c r="G69" s="569"/>
      <c r="H69" s="569"/>
      <c r="I69" s="569"/>
      <c r="J69" s="569"/>
    </row>
    <row r="70" spans="1:10" ht="15.75" customHeight="1" x14ac:dyDescent="0.35">
      <c r="A70" s="520"/>
      <c r="C70" s="569"/>
      <c r="D70" s="569"/>
      <c r="E70" s="569"/>
      <c r="F70" s="569"/>
      <c r="G70" s="569"/>
      <c r="H70" s="569"/>
      <c r="I70" s="569"/>
      <c r="J70" s="569"/>
    </row>
    <row r="71" spans="1:10" ht="15.75" customHeight="1" x14ac:dyDescent="0.35">
      <c r="A71" s="520"/>
      <c r="C71" s="569"/>
      <c r="D71" s="569"/>
      <c r="E71" s="569"/>
      <c r="F71" s="569"/>
      <c r="G71" s="569"/>
      <c r="H71" s="569"/>
      <c r="I71" s="569"/>
      <c r="J71" s="569"/>
    </row>
    <row r="72" spans="1:10" ht="15.75" customHeight="1" x14ac:dyDescent="0.35">
      <c r="A72" s="520"/>
      <c r="C72" s="569"/>
      <c r="D72" s="569"/>
      <c r="E72" s="569"/>
      <c r="F72" s="569"/>
      <c r="G72" s="569"/>
      <c r="H72" s="569"/>
      <c r="I72" s="569"/>
      <c r="J72" s="569"/>
    </row>
    <row r="73" spans="1:10" ht="15.75" customHeight="1" x14ac:dyDescent="0.35">
      <c r="A73" s="520"/>
      <c r="C73" s="569"/>
      <c r="D73" s="569"/>
      <c r="E73" s="569"/>
      <c r="F73" s="569"/>
      <c r="G73" s="569"/>
      <c r="H73" s="569"/>
      <c r="I73" s="569"/>
      <c r="J73" s="569"/>
    </row>
    <row r="74" spans="1:10" ht="15.75" customHeight="1" x14ac:dyDescent="0.35">
      <c r="A74" s="520"/>
      <c r="C74" s="569"/>
      <c r="D74" s="569"/>
      <c r="E74" s="569"/>
      <c r="F74" s="569"/>
      <c r="G74" s="569"/>
      <c r="H74" s="569"/>
      <c r="I74" s="569"/>
      <c r="J74" s="569"/>
    </row>
    <row r="75" spans="1:10" ht="15.75" customHeight="1" x14ac:dyDescent="0.35">
      <c r="A75" s="520"/>
      <c r="C75" s="569"/>
      <c r="D75" s="569"/>
      <c r="E75" s="569"/>
      <c r="F75" s="569"/>
      <c r="G75" s="569"/>
      <c r="H75" s="569"/>
      <c r="I75" s="569"/>
      <c r="J75" s="569"/>
    </row>
    <row r="76" spans="1:10" ht="15.75" customHeight="1" x14ac:dyDescent="0.35">
      <c r="A76" s="520"/>
      <c r="C76" s="569"/>
      <c r="D76" s="569"/>
      <c r="E76" s="569"/>
      <c r="F76" s="569"/>
      <c r="G76" s="569"/>
      <c r="H76" s="569"/>
      <c r="I76" s="569"/>
      <c r="J76" s="569"/>
    </row>
    <row r="77" spans="1:10" ht="15.75" customHeight="1" x14ac:dyDescent="0.35">
      <c r="A77" s="520"/>
      <c r="C77" s="569"/>
      <c r="D77" s="569"/>
      <c r="E77" s="569"/>
      <c r="F77" s="569"/>
      <c r="G77" s="569"/>
      <c r="H77" s="569"/>
      <c r="I77" s="569"/>
      <c r="J77" s="569"/>
    </row>
    <row r="78" spans="1:10" ht="15.75" customHeight="1" x14ac:dyDescent="0.35">
      <c r="A78" s="520"/>
      <c r="C78" s="569"/>
      <c r="D78" s="569"/>
      <c r="E78" s="569"/>
      <c r="F78" s="569"/>
      <c r="G78" s="569"/>
      <c r="H78" s="569"/>
      <c r="I78" s="569"/>
      <c r="J78" s="569"/>
    </row>
    <row r="79" spans="1:10" ht="15.75" customHeight="1" x14ac:dyDescent="0.35">
      <c r="A79" s="520"/>
      <c r="C79" s="569"/>
      <c r="D79" s="569"/>
      <c r="E79" s="569"/>
      <c r="F79" s="569"/>
      <c r="G79" s="569"/>
      <c r="H79" s="569"/>
      <c r="I79" s="569"/>
      <c r="J79" s="569"/>
    </row>
    <row r="80" spans="1:10" ht="15.75" customHeight="1" x14ac:dyDescent="0.35">
      <c r="A80" s="520"/>
      <c r="C80" s="569"/>
      <c r="D80" s="569"/>
      <c r="E80" s="569"/>
      <c r="F80" s="569"/>
      <c r="G80" s="569"/>
      <c r="H80" s="569"/>
      <c r="I80" s="569"/>
      <c r="J80" s="569"/>
    </row>
    <row r="81" spans="1:10" ht="15.75" customHeight="1" x14ac:dyDescent="0.35">
      <c r="A81" s="520"/>
      <c r="C81" s="569"/>
      <c r="D81" s="569"/>
      <c r="E81" s="569"/>
      <c r="F81" s="569"/>
      <c r="G81" s="569"/>
      <c r="H81" s="569"/>
      <c r="I81" s="569"/>
      <c r="J81" s="569"/>
    </row>
    <row r="82" spans="1:10" ht="15.75" customHeight="1" x14ac:dyDescent="0.35">
      <c r="A82" s="520"/>
      <c r="C82" s="569"/>
      <c r="D82" s="569"/>
      <c r="E82" s="569"/>
      <c r="F82" s="569"/>
      <c r="G82" s="569"/>
      <c r="H82" s="569"/>
      <c r="I82" s="569"/>
      <c r="J82" s="569"/>
    </row>
    <row r="83" spans="1:10" ht="15.75" customHeight="1" x14ac:dyDescent="0.35">
      <c r="A83" s="520"/>
      <c r="C83" s="569"/>
      <c r="D83" s="569"/>
      <c r="E83" s="569"/>
      <c r="F83" s="569"/>
      <c r="G83" s="569"/>
      <c r="H83" s="569"/>
      <c r="I83" s="569"/>
      <c r="J83" s="569"/>
    </row>
    <row r="84" spans="1:10" ht="15.75" customHeight="1" x14ac:dyDescent="0.35">
      <c r="A84" s="520"/>
      <c r="C84" s="569"/>
      <c r="D84" s="569"/>
      <c r="E84" s="569"/>
      <c r="F84" s="569"/>
      <c r="G84" s="569"/>
      <c r="H84" s="569"/>
      <c r="I84" s="569"/>
      <c r="J84" s="569"/>
    </row>
    <row r="85" spans="1:10" ht="15.75" customHeight="1" x14ac:dyDescent="0.35">
      <c r="A85" s="520"/>
      <c r="C85" s="569"/>
      <c r="D85" s="569"/>
      <c r="E85" s="569"/>
      <c r="F85" s="569"/>
      <c r="G85" s="569"/>
      <c r="H85" s="569"/>
      <c r="I85" s="569"/>
      <c r="J85" s="569"/>
    </row>
    <row r="86" spans="1:10" ht="15.75" customHeight="1" x14ac:dyDescent="0.35">
      <c r="A86" s="520"/>
      <c r="C86" s="569"/>
      <c r="D86" s="569"/>
      <c r="E86" s="569"/>
      <c r="F86" s="569"/>
      <c r="G86" s="569"/>
      <c r="H86" s="569"/>
      <c r="I86" s="569"/>
      <c r="J86" s="569"/>
    </row>
    <row r="87" spans="1:10" ht="15.75" customHeight="1" x14ac:dyDescent="0.35">
      <c r="A87" s="520"/>
      <c r="C87" s="569"/>
      <c r="D87" s="569"/>
      <c r="E87" s="569"/>
      <c r="F87" s="569"/>
      <c r="G87" s="569"/>
      <c r="H87" s="569"/>
      <c r="I87" s="569"/>
      <c r="J87" s="569"/>
    </row>
    <row r="88" spans="1:10" ht="15.75" customHeight="1" x14ac:dyDescent="0.35">
      <c r="A88" s="520"/>
      <c r="C88" s="569"/>
      <c r="D88" s="569"/>
      <c r="E88" s="569"/>
      <c r="F88" s="569"/>
      <c r="G88" s="569"/>
      <c r="H88" s="569"/>
      <c r="I88" s="569"/>
      <c r="J88" s="569"/>
    </row>
    <row r="89" spans="1:10" ht="15.75" customHeight="1" x14ac:dyDescent="0.35">
      <c r="A89" s="520"/>
      <c r="C89" s="569"/>
      <c r="D89" s="569"/>
      <c r="E89" s="569"/>
      <c r="F89" s="569"/>
      <c r="G89" s="569"/>
      <c r="H89" s="569"/>
      <c r="I89" s="569"/>
      <c r="J89" s="569"/>
    </row>
    <row r="90" spans="1:10" ht="15.75" customHeight="1" x14ac:dyDescent="0.35">
      <c r="A90" s="520"/>
      <c r="C90" s="569"/>
      <c r="D90" s="569"/>
      <c r="E90" s="569"/>
      <c r="F90" s="569"/>
      <c r="G90" s="569"/>
      <c r="H90" s="569"/>
      <c r="I90" s="569"/>
      <c r="J90" s="569"/>
    </row>
    <row r="91" spans="1:10" ht="15.75" customHeight="1" x14ac:dyDescent="0.35">
      <c r="A91" s="520"/>
      <c r="C91" s="569"/>
      <c r="D91" s="569"/>
      <c r="E91" s="569"/>
      <c r="F91" s="569"/>
      <c r="G91" s="569"/>
      <c r="H91" s="569"/>
      <c r="I91" s="569"/>
      <c r="J91" s="569"/>
    </row>
    <row r="92" spans="1:10" ht="15.75" customHeight="1" x14ac:dyDescent="0.35">
      <c r="A92" s="520"/>
      <c r="C92" s="569"/>
      <c r="D92" s="569"/>
      <c r="E92" s="569"/>
      <c r="F92" s="569"/>
      <c r="G92" s="569"/>
      <c r="H92" s="569"/>
      <c r="I92" s="569"/>
      <c r="J92" s="569"/>
    </row>
    <row r="93" spans="1:10" ht="15.75" customHeight="1" x14ac:dyDescent="0.35">
      <c r="A93" s="520"/>
      <c r="C93" s="569"/>
      <c r="D93" s="569"/>
      <c r="E93" s="569"/>
      <c r="F93" s="569"/>
      <c r="G93" s="569"/>
      <c r="H93" s="569"/>
      <c r="I93" s="569"/>
      <c r="J93" s="569"/>
    </row>
    <row r="94" spans="1:10" ht="15.75" customHeight="1" x14ac:dyDescent="0.35">
      <c r="A94" s="520"/>
      <c r="C94" s="569"/>
      <c r="D94" s="569"/>
      <c r="E94" s="569"/>
      <c r="F94" s="569"/>
      <c r="G94" s="569"/>
      <c r="H94" s="569"/>
      <c r="I94" s="569"/>
      <c r="J94" s="569"/>
    </row>
    <row r="95" spans="1:10" ht="15.75" customHeight="1" x14ac:dyDescent="0.35">
      <c r="A95" s="520"/>
      <c r="C95" s="569"/>
      <c r="D95" s="569"/>
      <c r="E95" s="569"/>
      <c r="F95" s="569"/>
      <c r="G95" s="569"/>
      <c r="H95" s="569"/>
      <c r="I95" s="569"/>
      <c r="J95" s="569"/>
    </row>
    <row r="96" spans="1:10" ht="15.75" customHeight="1" x14ac:dyDescent="0.35">
      <c r="A96" s="520"/>
      <c r="C96" s="569"/>
      <c r="D96" s="569"/>
      <c r="E96" s="569"/>
      <c r="F96" s="569"/>
      <c r="G96" s="569"/>
      <c r="H96" s="569"/>
      <c r="I96" s="569"/>
      <c r="J96" s="569"/>
    </row>
    <row r="97" spans="1:10" ht="15.75" customHeight="1" x14ac:dyDescent="0.35">
      <c r="A97" s="520"/>
      <c r="C97" s="569"/>
      <c r="D97" s="569"/>
      <c r="E97" s="569"/>
      <c r="F97" s="569"/>
      <c r="G97" s="569"/>
      <c r="H97" s="569"/>
      <c r="I97" s="569"/>
      <c r="J97" s="569"/>
    </row>
    <row r="98" spans="1:10" ht="15.75" customHeight="1" x14ac:dyDescent="0.35">
      <c r="A98" s="520"/>
      <c r="C98" s="569"/>
      <c r="D98" s="569"/>
      <c r="E98" s="569"/>
      <c r="F98" s="569"/>
      <c r="G98" s="569"/>
      <c r="H98" s="569"/>
      <c r="I98" s="569"/>
      <c r="J98" s="569"/>
    </row>
    <row r="99" spans="1:10" ht="15.75" customHeight="1" x14ac:dyDescent="0.35">
      <c r="A99" s="520"/>
      <c r="C99" s="569"/>
      <c r="D99" s="569"/>
      <c r="E99" s="569"/>
      <c r="F99" s="569"/>
      <c r="G99" s="569"/>
      <c r="H99" s="569"/>
      <c r="I99" s="569"/>
      <c r="J99" s="569"/>
    </row>
    <row r="100" spans="1:10" ht="15.75" customHeight="1" x14ac:dyDescent="0.35">
      <c r="A100" s="520"/>
      <c r="C100" s="569"/>
      <c r="D100" s="569"/>
      <c r="E100" s="569"/>
      <c r="F100" s="569"/>
      <c r="G100" s="569"/>
      <c r="H100" s="569"/>
      <c r="I100" s="569"/>
      <c r="J100" s="569"/>
    </row>
    <row r="101" spans="1:10" ht="15.75" customHeight="1" x14ac:dyDescent="0.35">
      <c r="A101" s="520"/>
      <c r="C101" s="569"/>
      <c r="D101" s="569"/>
      <c r="E101" s="569"/>
      <c r="F101" s="569"/>
      <c r="G101" s="569"/>
      <c r="H101" s="569"/>
      <c r="I101" s="569"/>
      <c r="J101" s="569"/>
    </row>
    <row r="102" spans="1:10" ht="15.75" customHeight="1" x14ac:dyDescent="0.35">
      <c r="A102" s="520"/>
      <c r="C102" s="569"/>
      <c r="D102" s="569"/>
      <c r="E102" s="569"/>
      <c r="F102" s="569"/>
      <c r="G102" s="569"/>
      <c r="H102" s="569"/>
      <c r="I102" s="569"/>
      <c r="J102" s="569"/>
    </row>
    <row r="103" spans="1:10" ht="15.75" customHeight="1" x14ac:dyDescent="0.35">
      <c r="A103" s="520"/>
      <c r="C103" s="569"/>
      <c r="D103" s="569"/>
      <c r="E103" s="569"/>
      <c r="F103" s="569"/>
      <c r="G103" s="569"/>
      <c r="H103" s="569"/>
      <c r="I103" s="569"/>
      <c r="J103" s="569"/>
    </row>
    <row r="104" spans="1:10" ht="15.75" customHeight="1" x14ac:dyDescent="0.35">
      <c r="A104" s="520"/>
      <c r="C104" s="569"/>
      <c r="D104" s="569"/>
      <c r="E104" s="569"/>
      <c r="F104" s="569"/>
      <c r="G104" s="569"/>
      <c r="H104" s="569"/>
      <c r="I104" s="569"/>
      <c r="J104" s="569"/>
    </row>
    <row r="105" spans="1:10" ht="15.75" customHeight="1" x14ac:dyDescent="0.35">
      <c r="A105" s="520"/>
      <c r="C105" s="569"/>
      <c r="D105" s="569"/>
      <c r="E105" s="569"/>
      <c r="F105" s="569"/>
      <c r="G105" s="569"/>
      <c r="H105" s="569"/>
      <c r="I105" s="569"/>
      <c r="J105" s="569"/>
    </row>
    <row r="106" spans="1:10" ht="15.75" customHeight="1" x14ac:dyDescent="0.35">
      <c r="A106" s="520"/>
      <c r="C106" s="569"/>
      <c r="D106" s="569"/>
      <c r="E106" s="569"/>
      <c r="F106" s="569"/>
      <c r="G106" s="569"/>
      <c r="H106" s="569"/>
      <c r="I106" s="569"/>
      <c r="J106" s="569"/>
    </row>
    <row r="107" spans="1:10" ht="15.75" customHeight="1" x14ac:dyDescent="0.35">
      <c r="A107" s="520"/>
      <c r="C107" s="569"/>
      <c r="D107" s="569"/>
      <c r="E107" s="569"/>
      <c r="F107" s="569"/>
      <c r="G107" s="569"/>
      <c r="H107" s="569"/>
      <c r="I107" s="569"/>
      <c r="J107" s="569"/>
    </row>
    <row r="108" spans="1:10" ht="15.75" customHeight="1" x14ac:dyDescent="0.35">
      <c r="A108" s="520"/>
      <c r="C108" s="569"/>
      <c r="D108" s="569"/>
      <c r="E108" s="569"/>
      <c r="F108" s="569"/>
      <c r="G108" s="569"/>
      <c r="H108" s="569"/>
      <c r="I108" s="569"/>
      <c r="J108" s="569"/>
    </row>
    <row r="109" spans="1:10" ht="15.75" customHeight="1" x14ac:dyDescent="0.35">
      <c r="A109" s="520"/>
      <c r="C109" s="569"/>
      <c r="D109" s="569"/>
      <c r="E109" s="569"/>
      <c r="F109" s="569"/>
      <c r="G109" s="569"/>
      <c r="H109" s="569"/>
      <c r="I109" s="569"/>
      <c r="J109" s="569"/>
    </row>
    <row r="110" spans="1:10" ht="15.75" customHeight="1" x14ac:dyDescent="0.35">
      <c r="A110" s="520"/>
      <c r="C110" s="569"/>
      <c r="D110" s="569"/>
      <c r="E110" s="569"/>
      <c r="F110" s="569"/>
      <c r="G110" s="569"/>
      <c r="H110" s="569"/>
      <c r="I110" s="569"/>
      <c r="J110" s="569"/>
    </row>
    <row r="111" spans="1:10" ht="15.75" customHeight="1" x14ac:dyDescent="0.35">
      <c r="A111" s="520"/>
      <c r="C111" s="569"/>
      <c r="D111" s="569"/>
      <c r="E111" s="569"/>
      <c r="F111" s="569"/>
      <c r="G111" s="569"/>
      <c r="H111" s="569"/>
      <c r="I111" s="569"/>
      <c r="J111" s="569"/>
    </row>
    <row r="112" spans="1:10" ht="15.75" customHeight="1" x14ac:dyDescent="0.35">
      <c r="A112" s="520"/>
      <c r="C112" s="569"/>
      <c r="D112" s="569"/>
      <c r="E112" s="569"/>
      <c r="F112" s="569"/>
      <c r="G112" s="569"/>
      <c r="H112" s="569"/>
      <c r="I112" s="569"/>
      <c r="J112" s="569"/>
    </row>
    <row r="113" spans="1:10" ht="15.75" customHeight="1" x14ac:dyDescent="0.35">
      <c r="A113" s="520"/>
      <c r="C113" s="569"/>
      <c r="D113" s="569"/>
      <c r="E113" s="569"/>
      <c r="F113" s="569"/>
      <c r="G113" s="569"/>
      <c r="H113" s="569"/>
      <c r="I113" s="569"/>
      <c r="J113" s="569"/>
    </row>
    <row r="114" spans="1:10" ht="15.75" customHeight="1" x14ac:dyDescent="0.35">
      <c r="A114" s="520"/>
      <c r="C114" s="569"/>
      <c r="D114" s="569"/>
      <c r="E114" s="569"/>
      <c r="F114" s="569"/>
      <c r="G114" s="569"/>
      <c r="H114" s="569"/>
      <c r="I114" s="569"/>
      <c r="J114" s="569"/>
    </row>
    <row r="115" spans="1:10" ht="15.75" customHeight="1" x14ac:dyDescent="0.35">
      <c r="A115" s="520"/>
      <c r="C115" s="569"/>
      <c r="D115" s="569"/>
      <c r="E115" s="569"/>
      <c r="F115" s="569"/>
      <c r="G115" s="569"/>
      <c r="H115" s="569"/>
      <c r="I115" s="569"/>
      <c r="J115" s="569"/>
    </row>
    <row r="116" spans="1:10" ht="15.75" customHeight="1" x14ac:dyDescent="0.35">
      <c r="A116" s="520"/>
      <c r="C116" s="569"/>
      <c r="D116" s="569"/>
      <c r="E116" s="569"/>
      <c r="F116" s="569"/>
      <c r="G116" s="569"/>
      <c r="H116" s="569"/>
      <c r="I116" s="569"/>
      <c r="J116" s="569"/>
    </row>
    <row r="117" spans="1:10" ht="15.75" customHeight="1" x14ac:dyDescent="0.35">
      <c r="A117" s="520"/>
      <c r="C117" s="569"/>
      <c r="D117" s="569"/>
      <c r="E117" s="569"/>
      <c r="F117" s="569"/>
      <c r="G117" s="569"/>
      <c r="H117" s="569"/>
      <c r="I117" s="569"/>
      <c r="J117" s="569"/>
    </row>
    <row r="118" spans="1:10" ht="15.75" customHeight="1" x14ac:dyDescent="0.35">
      <c r="A118" s="520"/>
      <c r="C118" s="569"/>
      <c r="D118" s="569"/>
      <c r="E118" s="569"/>
      <c r="F118" s="569"/>
      <c r="G118" s="569"/>
      <c r="H118" s="569"/>
      <c r="I118" s="569"/>
      <c r="J118" s="569"/>
    </row>
    <row r="119" spans="1:10" ht="15.75" customHeight="1" x14ac:dyDescent="0.35">
      <c r="A119" s="520"/>
      <c r="C119" s="569"/>
      <c r="D119" s="569"/>
      <c r="E119" s="569"/>
      <c r="F119" s="569"/>
      <c r="G119" s="569"/>
      <c r="H119" s="569"/>
      <c r="I119" s="569"/>
      <c r="J119" s="569"/>
    </row>
    <row r="120" spans="1:10" ht="15.75" customHeight="1" x14ac:dyDescent="0.35">
      <c r="A120" s="520"/>
      <c r="C120" s="569"/>
      <c r="D120" s="569"/>
      <c r="E120" s="569"/>
      <c r="F120" s="569"/>
      <c r="G120" s="569"/>
      <c r="H120" s="569"/>
      <c r="I120" s="569"/>
      <c r="J120" s="569"/>
    </row>
    <row r="121" spans="1:10" ht="15.75" customHeight="1" x14ac:dyDescent="0.35">
      <c r="A121" s="520"/>
      <c r="C121" s="569"/>
      <c r="D121" s="569"/>
      <c r="E121" s="569"/>
      <c r="F121" s="569"/>
      <c r="G121" s="569"/>
      <c r="H121" s="569"/>
      <c r="I121" s="569"/>
      <c r="J121" s="569"/>
    </row>
    <row r="122" spans="1:10" ht="15.75" customHeight="1" x14ac:dyDescent="0.35">
      <c r="A122" s="520"/>
      <c r="C122" s="569"/>
      <c r="D122" s="569"/>
      <c r="E122" s="569"/>
      <c r="F122" s="569"/>
      <c r="G122" s="569"/>
      <c r="H122" s="569"/>
      <c r="I122" s="569"/>
      <c r="J122" s="569"/>
    </row>
    <row r="123" spans="1:10" ht="15.75" customHeight="1" x14ac:dyDescent="0.35">
      <c r="A123" s="520"/>
      <c r="C123" s="569"/>
      <c r="D123" s="569"/>
      <c r="E123" s="569"/>
      <c r="F123" s="569"/>
      <c r="G123" s="569"/>
      <c r="H123" s="569"/>
      <c r="I123" s="569"/>
      <c r="J123" s="569"/>
    </row>
    <row r="124" spans="1:10" ht="15.75" customHeight="1" x14ac:dyDescent="0.35">
      <c r="A124" s="520"/>
      <c r="C124" s="569"/>
      <c r="D124" s="569"/>
      <c r="E124" s="569"/>
      <c r="F124" s="569"/>
      <c r="G124" s="569"/>
      <c r="H124" s="569"/>
      <c r="I124" s="569"/>
      <c r="J124" s="569"/>
    </row>
    <row r="125" spans="1:10" ht="15.75" customHeight="1" x14ac:dyDescent="0.35">
      <c r="A125" s="520"/>
      <c r="C125" s="569"/>
      <c r="D125" s="569"/>
      <c r="E125" s="569"/>
      <c r="F125" s="569"/>
      <c r="G125" s="569"/>
      <c r="H125" s="569"/>
      <c r="I125" s="569"/>
      <c r="J125" s="569"/>
    </row>
    <row r="126" spans="1:10" ht="15.75" customHeight="1" x14ac:dyDescent="0.35">
      <c r="A126" s="520"/>
      <c r="C126" s="569"/>
      <c r="D126" s="569"/>
      <c r="E126" s="569"/>
      <c r="F126" s="569"/>
      <c r="G126" s="569"/>
      <c r="H126" s="569"/>
      <c r="I126" s="569"/>
      <c r="J126" s="569"/>
    </row>
    <row r="127" spans="1:10" ht="15.75" customHeight="1" x14ac:dyDescent="0.35">
      <c r="A127" s="520"/>
      <c r="C127" s="569"/>
      <c r="D127" s="569"/>
      <c r="E127" s="569"/>
      <c r="F127" s="569"/>
      <c r="G127" s="569"/>
      <c r="H127" s="569"/>
      <c r="I127" s="569"/>
      <c r="J127" s="569"/>
    </row>
    <row r="128" spans="1:10" ht="15.75" customHeight="1" x14ac:dyDescent="0.35">
      <c r="A128" s="520"/>
      <c r="C128" s="569"/>
      <c r="D128" s="569"/>
      <c r="E128" s="569"/>
      <c r="F128" s="569"/>
      <c r="G128" s="569"/>
      <c r="H128" s="569"/>
      <c r="I128" s="569"/>
      <c r="J128" s="569"/>
    </row>
    <row r="129" spans="1:10" ht="15.75" customHeight="1" x14ac:dyDescent="0.35">
      <c r="A129" s="520"/>
      <c r="C129" s="569"/>
      <c r="D129" s="569"/>
      <c r="E129" s="569"/>
      <c r="F129" s="569"/>
      <c r="G129" s="569"/>
      <c r="H129" s="569"/>
      <c r="I129" s="569"/>
      <c r="J129" s="569"/>
    </row>
    <row r="130" spans="1:10" ht="15.75" customHeight="1" x14ac:dyDescent="0.35">
      <c r="A130" s="520"/>
      <c r="C130" s="569"/>
      <c r="D130" s="569"/>
      <c r="E130" s="569"/>
      <c r="F130" s="569"/>
      <c r="G130" s="569"/>
      <c r="H130" s="569"/>
      <c r="I130" s="569"/>
      <c r="J130" s="569"/>
    </row>
    <row r="131" spans="1:10" ht="15.75" customHeight="1" x14ac:dyDescent="0.35">
      <c r="A131" s="520"/>
      <c r="C131" s="569"/>
      <c r="D131" s="569"/>
      <c r="E131" s="569"/>
      <c r="F131" s="569"/>
      <c r="G131" s="569"/>
      <c r="H131" s="569"/>
      <c r="I131" s="569"/>
      <c r="J131" s="569"/>
    </row>
    <row r="132" spans="1:10" ht="15.75" customHeight="1" x14ac:dyDescent="0.35">
      <c r="A132" s="520"/>
      <c r="C132" s="569"/>
      <c r="D132" s="569"/>
      <c r="E132" s="569"/>
      <c r="F132" s="569"/>
      <c r="G132" s="569"/>
      <c r="H132" s="569"/>
      <c r="I132" s="569"/>
      <c r="J132" s="569"/>
    </row>
    <row r="133" spans="1:10" ht="15.75" customHeight="1" x14ac:dyDescent="0.35">
      <c r="A133" s="520"/>
      <c r="C133" s="569"/>
      <c r="D133" s="569"/>
      <c r="E133" s="569"/>
      <c r="F133" s="569"/>
      <c r="G133" s="569"/>
      <c r="H133" s="569"/>
      <c r="I133" s="569"/>
      <c r="J133" s="569"/>
    </row>
    <row r="134" spans="1:10" ht="15.75" customHeight="1" x14ac:dyDescent="0.35">
      <c r="A134" s="520"/>
      <c r="C134" s="569"/>
      <c r="D134" s="569"/>
      <c r="E134" s="569"/>
      <c r="F134" s="569"/>
      <c r="G134" s="569"/>
      <c r="H134" s="569"/>
      <c r="I134" s="569"/>
      <c r="J134" s="569"/>
    </row>
    <row r="135" spans="1:10" ht="15.75" customHeight="1" x14ac:dyDescent="0.35">
      <c r="A135" s="520"/>
      <c r="C135" s="569"/>
      <c r="D135" s="569"/>
      <c r="E135" s="569"/>
      <c r="F135" s="569"/>
      <c r="G135" s="569"/>
      <c r="H135" s="569"/>
      <c r="I135" s="569"/>
      <c r="J135" s="569"/>
    </row>
    <row r="136" spans="1:10" ht="15.75" customHeight="1" x14ac:dyDescent="0.35">
      <c r="A136" s="520"/>
      <c r="C136" s="569"/>
      <c r="D136" s="569"/>
      <c r="E136" s="569"/>
      <c r="F136" s="569"/>
      <c r="G136" s="569"/>
      <c r="H136" s="569"/>
      <c r="I136" s="569"/>
      <c r="J136" s="569"/>
    </row>
    <row r="137" spans="1:10" ht="15.75" customHeight="1" x14ac:dyDescent="0.35">
      <c r="A137" s="520"/>
      <c r="C137" s="569"/>
      <c r="D137" s="569"/>
      <c r="E137" s="569"/>
      <c r="F137" s="569"/>
      <c r="G137" s="569"/>
      <c r="H137" s="569"/>
      <c r="I137" s="569"/>
      <c r="J137" s="569"/>
    </row>
    <row r="138" spans="1:10" ht="15.75" customHeight="1" x14ac:dyDescent="0.35">
      <c r="A138" s="520"/>
      <c r="C138" s="569"/>
      <c r="D138" s="569"/>
      <c r="E138" s="569"/>
      <c r="F138" s="569"/>
      <c r="G138" s="569"/>
      <c r="H138" s="569"/>
      <c r="I138" s="569"/>
      <c r="J138" s="569"/>
    </row>
    <row r="139" spans="1:10" ht="15.75" customHeight="1" x14ac:dyDescent="0.35">
      <c r="A139" s="520"/>
      <c r="C139" s="569"/>
      <c r="D139" s="569"/>
      <c r="E139" s="569"/>
      <c r="F139" s="569"/>
      <c r="G139" s="569"/>
      <c r="H139" s="569"/>
      <c r="I139" s="569"/>
      <c r="J139" s="569"/>
    </row>
    <row r="140" spans="1:10" ht="15.75" customHeight="1" x14ac:dyDescent="0.35">
      <c r="A140" s="520"/>
      <c r="C140" s="569"/>
      <c r="D140" s="569"/>
      <c r="E140" s="569"/>
      <c r="F140" s="569"/>
      <c r="G140" s="569"/>
      <c r="H140" s="569"/>
      <c r="I140" s="569"/>
      <c r="J140" s="569"/>
    </row>
    <row r="141" spans="1:10" ht="15.75" customHeight="1" x14ac:dyDescent="0.35">
      <c r="A141" s="520"/>
      <c r="C141" s="569"/>
      <c r="D141" s="569"/>
      <c r="E141" s="569"/>
      <c r="F141" s="569"/>
      <c r="G141" s="569"/>
      <c r="H141" s="569"/>
      <c r="I141" s="569"/>
      <c r="J141" s="569"/>
    </row>
    <row r="142" spans="1:10" ht="15.75" customHeight="1" x14ac:dyDescent="0.35">
      <c r="A142" s="520"/>
      <c r="C142" s="569"/>
      <c r="D142" s="569"/>
      <c r="E142" s="569"/>
      <c r="F142" s="569"/>
      <c r="G142" s="569"/>
      <c r="H142" s="569"/>
      <c r="I142" s="569"/>
      <c r="J142" s="569"/>
    </row>
    <row r="143" spans="1:10" ht="15.75" customHeight="1" x14ac:dyDescent="0.35">
      <c r="A143" s="520"/>
      <c r="C143" s="569"/>
      <c r="D143" s="569"/>
      <c r="E143" s="569"/>
      <c r="F143" s="569"/>
      <c r="G143" s="569"/>
      <c r="H143" s="569"/>
      <c r="I143" s="569"/>
      <c r="J143" s="569"/>
    </row>
    <row r="144" spans="1:10" ht="15.75" customHeight="1" x14ac:dyDescent="0.35">
      <c r="A144" s="520"/>
      <c r="C144" s="569"/>
      <c r="D144" s="569"/>
      <c r="E144" s="569"/>
      <c r="F144" s="569"/>
      <c r="G144" s="569"/>
      <c r="H144" s="569"/>
      <c r="I144" s="569"/>
      <c r="J144" s="569"/>
    </row>
    <row r="145" spans="1:10" ht="15.75" customHeight="1" x14ac:dyDescent="0.35">
      <c r="A145" s="520"/>
      <c r="C145" s="569"/>
      <c r="D145" s="569"/>
      <c r="E145" s="569"/>
      <c r="F145" s="569"/>
      <c r="G145" s="569"/>
      <c r="H145" s="569"/>
      <c r="I145" s="569"/>
      <c r="J145" s="569"/>
    </row>
    <row r="146" spans="1:10" ht="15.75" customHeight="1" x14ac:dyDescent="0.35">
      <c r="A146" s="520"/>
      <c r="C146" s="569"/>
      <c r="D146" s="569"/>
      <c r="E146" s="569"/>
      <c r="F146" s="569"/>
      <c r="G146" s="569"/>
      <c r="H146" s="569"/>
      <c r="I146" s="569"/>
      <c r="J146" s="569"/>
    </row>
    <row r="147" spans="1:10" ht="15.75" customHeight="1" x14ac:dyDescent="0.35">
      <c r="A147" s="520"/>
      <c r="C147" s="569"/>
      <c r="D147" s="569"/>
      <c r="E147" s="569"/>
      <c r="F147" s="569"/>
      <c r="G147" s="569"/>
      <c r="H147" s="569"/>
      <c r="I147" s="569"/>
      <c r="J147" s="569"/>
    </row>
    <row r="148" spans="1:10" ht="15.75" customHeight="1" x14ac:dyDescent="0.35">
      <c r="A148" s="520"/>
      <c r="C148" s="569"/>
      <c r="D148" s="569"/>
      <c r="E148" s="569"/>
      <c r="F148" s="569"/>
      <c r="G148" s="569"/>
      <c r="H148" s="569"/>
      <c r="I148" s="569"/>
      <c r="J148" s="569"/>
    </row>
    <row r="149" spans="1:10" ht="15.75" customHeight="1" x14ac:dyDescent="0.35">
      <c r="A149" s="520"/>
      <c r="C149" s="569"/>
      <c r="D149" s="569"/>
      <c r="E149" s="569"/>
      <c r="F149" s="569"/>
      <c r="G149" s="569"/>
      <c r="H149" s="569"/>
      <c r="I149" s="569"/>
      <c r="J149" s="569"/>
    </row>
    <row r="150" spans="1:10" ht="15.75" customHeight="1" x14ac:dyDescent="0.35">
      <c r="A150" s="520"/>
      <c r="C150" s="569"/>
      <c r="D150" s="569"/>
      <c r="E150" s="569"/>
      <c r="F150" s="569"/>
      <c r="G150" s="569"/>
      <c r="H150" s="569"/>
      <c r="I150" s="569"/>
      <c r="J150" s="569"/>
    </row>
    <row r="151" spans="1:10" ht="15.75" customHeight="1" x14ac:dyDescent="0.35">
      <c r="A151" s="520"/>
      <c r="C151" s="569"/>
      <c r="D151" s="569"/>
      <c r="E151" s="569"/>
      <c r="F151" s="569"/>
      <c r="G151" s="569"/>
      <c r="H151" s="569"/>
      <c r="I151" s="569"/>
      <c r="J151" s="569"/>
    </row>
    <row r="152" spans="1:10" ht="15.75" customHeight="1" x14ac:dyDescent="0.35">
      <c r="A152" s="520"/>
      <c r="C152" s="569"/>
      <c r="D152" s="569"/>
      <c r="E152" s="569"/>
      <c r="F152" s="569"/>
      <c r="G152" s="569"/>
      <c r="H152" s="569"/>
      <c r="I152" s="569"/>
      <c r="J152" s="569"/>
    </row>
    <row r="153" spans="1:10" ht="15.75" customHeight="1" x14ac:dyDescent="0.35">
      <c r="A153" s="520"/>
      <c r="C153" s="569"/>
      <c r="D153" s="569"/>
      <c r="E153" s="569"/>
      <c r="F153" s="569"/>
      <c r="G153" s="569"/>
      <c r="H153" s="569"/>
      <c r="I153" s="569"/>
      <c r="J153" s="569"/>
    </row>
    <row r="154" spans="1:10" ht="15.75" customHeight="1" x14ac:dyDescent="0.35">
      <c r="A154" s="520"/>
      <c r="C154" s="569"/>
      <c r="D154" s="569"/>
      <c r="E154" s="569"/>
      <c r="F154" s="569"/>
      <c r="G154" s="569"/>
      <c r="H154" s="569"/>
      <c r="I154" s="569"/>
      <c r="J154" s="569"/>
    </row>
    <row r="155" spans="1:10" ht="15.75" customHeight="1" x14ac:dyDescent="0.35">
      <c r="A155" s="520"/>
      <c r="C155" s="569"/>
      <c r="D155" s="569"/>
      <c r="E155" s="569"/>
      <c r="F155" s="569"/>
      <c r="G155" s="569"/>
      <c r="H155" s="569"/>
      <c r="I155" s="569"/>
      <c r="J155" s="569"/>
    </row>
    <row r="156" spans="1:10" ht="15.75" customHeight="1" x14ac:dyDescent="0.35">
      <c r="A156" s="520"/>
      <c r="C156" s="569"/>
      <c r="D156" s="569"/>
      <c r="E156" s="569"/>
      <c r="F156" s="569"/>
      <c r="G156" s="569"/>
      <c r="H156" s="569"/>
      <c r="I156" s="569"/>
      <c r="J156" s="569"/>
    </row>
    <row r="157" spans="1:10" ht="15.75" customHeight="1" x14ac:dyDescent="0.35">
      <c r="A157" s="520"/>
      <c r="C157" s="569"/>
      <c r="D157" s="569"/>
      <c r="E157" s="569"/>
      <c r="F157" s="569"/>
      <c r="G157" s="569"/>
      <c r="H157" s="569"/>
      <c r="I157" s="569"/>
      <c r="J157" s="569"/>
    </row>
    <row r="158" spans="1:10" ht="15.75" customHeight="1" x14ac:dyDescent="0.35">
      <c r="A158" s="520"/>
      <c r="C158" s="569"/>
      <c r="D158" s="569"/>
      <c r="E158" s="569"/>
      <c r="F158" s="569"/>
      <c r="G158" s="569"/>
      <c r="H158" s="569"/>
      <c r="I158" s="569"/>
      <c r="J158" s="569"/>
    </row>
    <row r="159" spans="1:10" ht="15.75" customHeight="1" x14ac:dyDescent="0.35">
      <c r="A159" s="520"/>
      <c r="C159" s="569"/>
      <c r="D159" s="569"/>
      <c r="E159" s="569"/>
      <c r="F159" s="569"/>
      <c r="G159" s="569"/>
      <c r="H159" s="569"/>
      <c r="I159" s="569"/>
      <c r="J159" s="569"/>
    </row>
    <row r="160" spans="1:10" ht="15.75" customHeight="1" x14ac:dyDescent="0.35">
      <c r="A160" s="520"/>
      <c r="C160" s="569"/>
      <c r="D160" s="569"/>
      <c r="E160" s="569"/>
      <c r="F160" s="569"/>
      <c r="G160" s="569"/>
      <c r="H160" s="569"/>
      <c r="I160" s="569"/>
      <c r="J160" s="569"/>
    </row>
    <row r="161" spans="1:10" ht="15.75" customHeight="1" x14ac:dyDescent="0.35">
      <c r="A161" s="520"/>
      <c r="C161" s="569"/>
      <c r="D161" s="569"/>
      <c r="E161" s="569"/>
      <c r="F161" s="569"/>
      <c r="G161" s="569"/>
      <c r="H161" s="569"/>
      <c r="I161" s="569"/>
      <c r="J161" s="569"/>
    </row>
    <row r="162" spans="1:10" ht="15.75" customHeight="1" x14ac:dyDescent="0.35">
      <c r="A162" s="520"/>
      <c r="C162" s="569"/>
      <c r="D162" s="569"/>
      <c r="E162" s="569"/>
      <c r="F162" s="569"/>
      <c r="G162" s="569"/>
      <c r="H162" s="569"/>
      <c r="I162" s="569"/>
      <c r="J162" s="569"/>
    </row>
    <row r="163" spans="1:10" ht="15.75" customHeight="1" x14ac:dyDescent="0.35">
      <c r="A163" s="520"/>
      <c r="C163" s="569"/>
      <c r="D163" s="569"/>
      <c r="E163" s="569"/>
      <c r="F163" s="569"/>
      <c r="G163" s="569"/>
      <c r="H163" s="569"/>
      <c r="I163" s="569"/>
      <c r="J163" s="569"/>
    </row>
    <row r="164" spans="1:10" ht="15.75" customHeight="1" x14ac:dyDescent="0.35">
      <c r="A164" s="520"/>
      <c r="C164" s="569"/>
      <c r="D164" s="569"/>
      <c r="E164" s="569"/>
      <c r="F164" s="569"/>
      <c r="G164" s="569"/>
      <c r="H164" s="569"/>
      <c r="I164" s="569"/>
      <c r="J164" s="569"/>
    </row>
    <row r="165" spans="1:10" ht="15.75" customHeight="1" x14ac:dyDescent="0.35">
      <c r="A165" s="520"/>
      <c r="C165" s="569"/>
      <c r="D165" s="569"/>
      <c r="E165" s="569"/>
      <c r="F165" s="569"/>
      <c r="G165" s="569"/>
      <c r="H165" s="569"/>
      <c r="I165" s="569"/>
      <c r="J165" s="569"/>
    </row>
    <row r="166" spans="1:10" ht="15.75" customHeight="1" x14ac:dyDescent="0.35">
      <c r="A166" s="520"/>
      <c r="C166" s="569"/>
      <c r="D166" s="569"/>
      <c r="E166" s="569"/>
      <c r="F166" s="569"/>
      <c r="G166" s="569"/>
      <c r="H166" s="569"/>
      <c r="I166" s="569"/>
      <c r="J166" s="569"/>
    </row>
    <row r="167" spans="1:10" ht="15.75" customHeight="1" x14ac:dyDescent="0.35">
      <c r="A167" s="520"/>
      <c r="C167" s="569"/>
      <c r="D167" s="569"/>
      <c r="E167" s="569"/>
      <c r="F167" s="569"/>
      <c r="G167" s="569"/>
      <c r="H167" s="569"/>
      <c r="I167" s="569"/>
      <c r="J167" s="569"/>
    </row>
    <row r="168" spans="1:10" ht="15.75" customHeight="1" x14ac:dyDescent="0.35">
      <c r="A168" s="520"/>
      <c r="C168" s="569"/>
      <c r="D168" s="569"/>
      <c r="E168" s="569"/>
      <c r="F168" s="569"/>
      <c r="G168" s="569"/>
      <c r="H168" s="569"/>
      <c r="I168" s="569"/>
      <c r="J168" s="569"/>
    </row>
    <row r="169" spans="1:10" ht="15.75" customHeight="1" x14ac:dyDescent="0.35">
      <c r="A169" s="520"/>
      <c r="C169" s="569"/>
      <c r="D169" s="569"/>
      <c r="E169" s="569"/>
      <c r="F169" s="569"/>
      <c r="G169" s="569"/>
      <c r="H169" s="569"/>
      <c r="I169" s="569"/>
      <c r="J169" s="569"/>
    </row>
    <row r="170" spans="1:10" ht="15.75" customHeight="1" x14ac:dyDescent="0.35">
      <c r="A170" s="520"/>
      <c r="C170" s="569"/>
      <c r="D170" s="569"/>
      <c r="E170" s="569"/>
      <c r="F170" s="569"/>
      <c r="G170" s="569"/>
      <c r="H170" s="569"/>
      <c r="I170" s="569"/>
      <c r="J170" s="569"/>
    </row>
    <row r="171" spans="1:10" ht="15.75" customHeight="1" x14ac:dyDescent="0.35">
      <c r="A171" s="520"/>
      <c r="C171" s="569"/>
      <c r="D171" s="569"/>
      <c r="E171" s="569"/>
      <c r="F171" s="569"/>
      <c r="G171" s="569"/>
      <c r="H171" s="569"/>
      <c r="I171" s="569"/>
      <c r="J171" s="569"/>
    </row>
    <row r="172" spans="1:10" ht="15.75" customHeight="1" x14ac:dyDescent="0.35">
      <c r="A172" s="520"/>
      <c r="C172" s="569"/>
      <c r="D172" s="569"/>
      <c r="E172" s="569"/>
      <c r="F172" s="569"/>
      <c r="G172" s="569"/>
      <c r="H172" s="569"/>
      <c r="I172" s="569"/>
      <c r="J172" s="569"/>
    </row>
    <row r="173" spans="1:10" ht="15.75" customHeight="1" x14ac:dyDescent="0.35">
      <c r="A173" s="520"/>
      <c r="C173" s="569"/>
      <c r="D173" s="569"/>
      <c r="E173" s="569"/>
      <c r="F173" s="569"/>
      <c r="G173" s="569"/>
      <c r="H173" s="569"/>
      <c r="I173" s="569"/>
      <c r="J173" s="569"/>
    </row>
    <row r="174" spans="1:10" ht="15.75" customHeight="1" x14ac:dyDescent="0.35">
      <c r="A174" s="520"/>
      <c r="C174" s="569"/>
      <c r="D174" s="569"/>
      <c r="E174" s="569"/>
      <c r="F174" s="569"/>
      <c r="G174" s="569"/>
      <c r="H174" s="569"/>
      <c r="I174" s="569"/>
      <c r="J174" s="569"/>
    </row>
    <row r="175" spans="1:10" ht="15.75" customHeight="1" x14ac:dyDescent="0.35">
      <c r="A175" s="520"/>
      <c r="C175" s="569"/>
      <c r="D175" s="569"/>
      <c r="E175" s="569"/>
      <c r="F175" s="569"/>
      <c r="G175" s="569"/>
      <c r="H175" s="569"/>
      <c r="I175" s="569"/>
      <c r="J175" s="569"/>
    </row>
    <row r="176" spans="1:10" ht="15.75" customHeight="1" x14ac:dyDescent="0.35">
      <c r="A176" s="520"/>
      <c r="C176" s="569"/>
      <c r="D176" s="569"/>
      <c r="E176" s="569"/>
      <c r="F176" s="569"/>
      <c r="G176" s="569"/>
      <c r="H176" s="569"/>
      <c r="I176" s="569"/>
      <c r="J176" s="569"/>
    </row>
    <row r="177" spans="1:10" ht="15.75" customHeight="1" x14ac:dyDescent="0.35">
      <c r="A177" s="520"/>
      <c r="C177" s="569"/>
      <c r="D177" s="569"/>
      <c r="E177" s="569"/>
      <c r="F177" s="569"/>
      <c r="G177" s="569"/>
      <c r="H177" s="569"/>
      <c r="I177" s="569"/>
      <c r="J177" s="569"/>
    </row>
    <row r="178" spans="1:10" ht="15.75" customHeight="1" x14ac:dyDescent="0.35">
      <c r="A178" s="520"/>
      <c r="C178" s="569"/>
      <c r="D178" s="569"/>
      <c r="E178" s="569"/>
      <c r="F178" s="569"/>
      <c r="G178" s="569"/>
      <c r="H178" s="569"/>
      <c r="I178" s="569"/>
      <c r="J178" s="569"/>
    </row>
    <row r="179" spans="1:10" ht="15.75" customHeight="1" x14ac:dyDescent="0.35">
      <c r="A179" s="520"/>
      <c r="C179" s="569"/>
      <c r="D179" s="569"/>
      <c r="E179" s="569"/>
      <c r="F179" s="569"/>
      <c r="G179" s="569"/>
      <c r="H179" s="569"/>
      <c r="I179" s="569"/>
      <c r="J179" s="569"/>
    </row>
    <row r="180" spans="1:10" ht="15.75" customHeight="1" x14ac:dyDescent="0.35">
      <c r="A180" s="520"/>
      <c r="C180" s="569"/>
      <c r="D180" s="569"/>
      <c r="E180" s="569"/>
      <c r="F180" s="569"/>
      <c r="G180" s="569"/>
      <c r="H180" s="569"/>
      <c r="I180" s="569"/>
      <c r="J180" s="569"/>
    </row>
    <row r="181" spans="1:10" ht="15.75" customHeight="1" x14ac:dyDescent="0.35">
      <c r="A181" s="520"/>
      <c r="C181" s="569"/>
      <c r="D181" s="569"/>
      <c r="E181" s="569"/>
      <c r="F181" s="569"/>
      <c r="G181" s="569"/>
      <c r="H181" s="569"/>
      <c r="I181" s="569"/>
      <c r="J181" s="569"/>
    </row>
    <row r="182" spans="1:10" ht="15.75" customHeight="1" x14ac:dyDescent="0.35">
      <c r="A182" s="520"/>
      <c r="C182" s="569"/>
      <c r="D182" s="569"/>
      <c r="E182" s="569"/>
      <c r="F182" s="569"/>
      <c r="G182" s="569"/>
      <c r="H182" s="569"/>
      <c r="I182" s="569"/>
      <c r="J182" s="569"/>
    </row>
    <row r="183" spans="1:10" ht="15.75" customHeight="1" x14ac:dyDescent="0.35">
      <c r="A183" s="520"/>
      <c r="C183" s="569"/>
      <c r="D183" s="569"/>
      <c r="E183" s="569"/>
      <c r="F183" s="569"/>
      <c r="G183" s="569"/>
      <c r="H183" s="569"/>
      <c r="I183" s="569"/>
      <c r="J183" s="569"/>
    </row>
    <row r="184" spans="1:10" ht="15.75" customHeight="1" x14ac:dyDescent="0.35">
      <c r="A184" s="520"/>
      <c r="C184" s="569"/>
      <c r="D184" s="569"/>
      <c r="E184" s="569"/>
      <c r="F184" s="569"/>
      <c r="G184" s="569"/>
      <c r="H184" s="569"/>
      <c r="I184" s="569"/>
      <c r="J184" s="569"/>
    </row>
    <row r="185" spans="1:10" ht="15.75" customHeight="1" x14ac:dyDescent="0.35">
      <c r="A185" s="520"/>
      <c r="C185" s="569"/>
      <c r="D185" s="569"/>
      <c r="E185" s="569"/>
      <c r="F185" s="569"/>
      <c r="G185" s="569"/>
      <c r="H185" s="569"/>
      <c r="I185" s="569"/>
      <c r="J185" s="569"/>
    </row>
    <row r="186" spans="1:10" ht="15.75" customHeight="1" x14ac:dyDescent="0.35">
      <c r="A186" s="520"/>
      <c r="C186" s="569"/>
      <c r="D186" s="569"/>
      <c r="E186" s="569"/>
      <c r="F186" s="569"/>
      <c r="G186" s="569"/>
      <c r="H186" s="569"/>
      <c r="I186" s="569"/>
      <c r="J186" s="569"/>
    </row>
    <row r="187" spans="1:10" ht="15.75" customHeight="1" x14ac:dyDescent="0.35">
      <c r="A187" s="520"/>
      <c r="C187" s="569"/>
      <c r="D187" s="569"/>
      <c r="E187" s="569"/>
      <c r="F187" s="569"/>
      <c r="G187" s="569"/>
      <c r="H187" s="569"/>
      <c r="I187" s="569"/>
      <c r="J187" s="569"/>
    </row>
    <row r="188" spans="1:10" ht="15.75" customHeight="1" x14ac:dyDescent="0.35">
      <c r="A188" s="520"/>
      <c r="C188" s="569"/>
      <c r="D188" s="569"/>
      <c r="E188" s="569"/>
      <c r="F188" s="569"/>
      <c r="G188" s="569"/>
      <c r="H188" s="569"/>
      <c r="I188" s="569"/>
      <c r="J188" s="569"/>
    </row>
    <row r="189" spans="1:10" ht="15.75" customHeight="1" x14ac:dyDescent="0.35">
      <c r="A189" s="520"/>
      <c r="C189" s="569"/>
      <c r="D189" s="569"/>
      <c r="E189" s="569"/>
      <c r="F189" s="569"/>
      <c r="G189" s="569"/>
      <c r="H189" s="569"/>
      <c r="I189" s="569"/>
      <c r="J189" s="569"/>
    </row>
    <row r="190" spans="1:10" ht="15.75" customHeight="1" x14ac:dyDescent="0.35">
      <c r="A190" s="520"/>
      <c r="C190" s="569"/>
      <c r="D190" s="569"/>
      <c r="E190" s="569"/>
      <c r="F190" s="569"/>
      <c r="G190" s="569"/>
      <c r="H190" s="569"/>
      <c r="I190" s="569"/>
      <c r="J190" s="569"/>
    </row>
    <row r="191" spans="1:10" ht="15.75" customHeight="1" x14ac:dyDescent="0.35">
      <c r="A191" s="520"/>
      <c r="C191" s="569"/>
      <c r="D191" s="569"/>
      <c r="E191" s="569"/>
      <c r="F191" s="569"/>
      <c r="G191" s="569"/>
      <c r="H191" s="569"/>
      <c r="I191" s="569"/>
      <c r="J191" s="569"/>
    </row>
    <row r="192" spans="1:10" ht="15.75" customHeight="1" x14ac:dyDescent="0.35">
      <c r="A192" s="520"/>
      <c r="C192" s="569"/>
      <c r="D192" s="569"/>
      <c r="E192" s="569"/>
      <c r="F192" s="569"/>
      <c r="G192" s="569"/>
      <c r="H192" s="569"/>
      <c r="I192" s="569"/>
      <c r="J192" s="569"/>
    </row>
    <row r="193" spans="1:10" ht="15.75" customHeight="1" x14ac:dyDescent="0.35">
      <c r="A193" s="520"/>
      <c r="C193" s="569"/>
      <c r="D193" s="569"/>
      <c r="E193" s="569"/>
      <c r="F193" s="569"/>
      <c r="G193" s="569"/>
      <c r="H193" s="569"/>
      <c r="I193" s="569"/>
      <c r="J193" s="569"/>
    </row>
    <row r="194" spans="1:10" ht="15.75" customHeight="1" x14ac:dyDescent="0.35">
      <c r="A194" s="520"/>
      <c r="C194" s="569"/>
      <c r="D194" s="569"/>
      <c r="E194" s="569"/>
      <c r="F194" s="569"/>
      <c r="G194" s="569"/>
      <c r="H194" s="569"/>
      <c r="I194" s="569"/>
      <c r="J194" s="569"/>
    </row>
    <row r="195" spans="1:10" ht="15.75" customHeight="1" x14ac:dyDescent="0.35">
      <c r="A195" s="520"/>
      <c r="C195" s="569"/>
      <c r="D195" s="569"/>
      <c r="E195" s="569"/>
      <c r="F195" s="569"/>
      <c r="G195" s="569"/>
      <c r="H195" s="569"/>
      <c r="I195" s="569"/>
      <c r="J195" s="569"/>
    </row>
    <row r="196" spans="1:10" ht="15.75" customHeight="1" x14ac:dyDescent="0.35">
      <c r="A196" s="520"/>
      <c r="C196" s="569"/>
      <c r="D196" s="569"/>
      <c r="E196" s="569"/>
      <c r="F196" s="569"/>
      <c r="G196" s="569"/>
      <c r="H196" s="569"/>
      <c r="I196" s="569"/>
      <c r="J196" s="569"/>
    </row>
    <row r="197" spans="1:10" ht="15.75" customHeight="1" x14ac:dyDescent="0.35">
      <c r="A197" s="520"/>
      <c r="C197" s="569"/>
      <c r="D197" s="569"/>
      <c r="E197" s="569"/>
      <c r="F197" s="569"/>
      <c r="G197" s="569"/>
      <c r="H197" s="569"/>
      <c r="I197" s="569"/>
      <c r="J197" s="569"/>
    </row>
    <row r="198" spans="1:10" ht="15.75" customHeight="1" x14ac:dyDescent="0.35">
      <c r="A198" s="520"/>
      <c r="C198" s="569"/>
      <c r="D198" s="569"/>
      <c r="E198" s="569"/>
      <c r="F198" s="569"/>
      <c r="G198" s="569"/>
      <c r="H198" s="569"/>
      <c r="I198" s="569"/>
      <c r="J198" s="569"/>
    </row>
    <row r="199" spans="1:10" ht="15.75" customHeight="1" x14ac:dyDescent="0.35">
      <c r="A199" s="520"/>
      <c r="C199" s="569"/>
      <c r="D199" s="569"/>
      <c r="E199" s="569"/>
      <c r="F199" s="569"/>
      <c r="G199" s="569"/>
      <c r="H199" s="569"/>
      <c r="I199" s="569"/>
      <c r="J199" s="569"/>
    </row>
    <row r="200" spans="1:10" ht="15.75" customHeight="1" x14ac:dyDescent="0.35">
      <c r="A200" s="520"/>
      <c r="C200" s="569"/>
      <c r="D200" s="569"/>
      <c r="E200" s="569"/>
      <c r="F200" s="569"/>
      <c r="G200" s="569"/>
      <c r="H200" s="569"/>
      <c r="I200" s="569"/>
      <c r="J200" s="569"/>
    </row>
    <row r="201" spans="1:10" ht="15.75" customHeight="1" x14ac:dyDescent="0.35">
      <c r="A201" s="520"/>
      <c r="C201" s="569"/>
      <c r="D201" s="569"/>
      <c r="E201" s="569"/>
      <c r="F201" s="569"/>
      <c r="G201" s="569"/>
      <c r="H201" s="569"/>
      <c r="I201" s="569"/>
      <c r="J201" s="569"/>
    </row>
    <row r="202" spans="1:10" ht="15.75" customHeight="1" x14ac:dyDescent="0.35">
      <c r="A202" s="520"/>
      <c r="C202" s="569"/>
      <c r="D202" s="569"/>
      <c r="E202" s="569"/>
      <c r="F202" s="569"/>
      <c r="G202" s="569"/>
      <c r="H202" s="569"/>
      <c r="I202" s="569"/>
      <c r="J202" s="569"/>
    </row>
    <row r="203" spans="1:10" ht="15.75" customHeight="1" x14ac:dyDescent="0.35">
      <c r="A203" s="520"/>
      <c r="C203" s="569"/>
      <c r="D203" s="569"/>
      <c r="E203" s="569"/>
      <c r="F203" s="569"/>
      <c r="G203" s="569"/>
      <c r="H203" s="569"/>
      <c r="I203" s="569"/>
      <c r="J203" s="569"/>
    </row>
    <row r="204" spans="1:10" ht="15.75" customHeight="1" x14ac:dyDescent="0.35">
      <c r="A204" s="520"/>
      <c r="C204" s="569"/>
      <c r="D204" s="569"/>
      <c r="E204" s="569"/>
      <c r="F204" s="569"/>
      <c r="G204" s="569"/>
      <c r="H204" s="569"/>
      <c r="I204" s="569"/>
      <c r="J204" s="569"/>
    </row>
    <row r="205" spans="1:10" ht="15.75" customHeight="1" x14ac:dyDescent="0.35">
      <c r="A205" s="520"/>
      <c r="C205" s="569"/>
      <c r="D205" s="569"/>
      <c r="E205" s="569"/>
      <c r="F205" s="569"/>
      <c r="G205" s="569"/>
      <c r="H205" s="569"/>
      <c r="I205" s="569"/>
      <c r="J205" s="569"/>
    </row>
    <row r="206" spans="1:10" ht="15.75" customHeight="1" x14ac:dyDescent="0.35">
      <c r="A206" s="520"/>
      <c r="C206" s="569"/>
      <c r="D206" s="569"/>
      <c r="E206" s="569"/>
      <c r="F206" s="569"/>
      <c r="G206" s="569"/>
      <c r="H206" s="569"/>
      <c r="I206" s="569"/>
      <c r="J206" s="569"/>
    </row>
    <row r="207" spans="1:10" ht="15.75" customHeight="1" x14ac:dyDescent="0.35">
      <c r="A207" s="520"/>
      <c r="C207" s="569"/>
      <c r="D207" s="569"/>
      <c r="E207" s="569"/>
      <c r="F207" s="569"/>
      <c r="G207" s="569"/>
      <c r="H207" s="569"/>
      <c r="I207" s="569"/>
      <c r="J207" s="569"/>
    </row>
    <row r="208" spans="1:10" ht="15.75" customHeight="1" x14ac:dyDescent="0.35">
      <c r="A208" s="520"/>
      <c r="C208" s="569"/>
      <c r="D208" s="569"/>
      <c r="E208" s="569"/>
      <c r="F208" s="569"/>
      <c r="G208" s="569"/>
      <c r="H208" s="569"/>
      <c r="I208" s="569"/>
      <c r="J208" s="569"/>
    </row>
    <row r="209" spans="1:10" ht="15.75" customHeight="1" x14ac:dyDescent="0.35">
      <c r="A209" s="520"/>
      <c r="C209" s="569"/>
      <c r="D209" s="569"/>
      <c r="E209" s="569"/>
      <c r="F209" s="569"/>
      <c r="G209" s="569"/>
      <c r="H209" s="569"/>
      <c r="I209" s="569"/>
      <c r="J209" s="569"/>
    </row>
    <row r="210" spans="1:10" ht="15.75" customHeight="1" x14ac:dyDescent="0.35">
      <c r="A210" s="520"/>
      <c r="C210" s="569"/>
      <c r="D210" s="569"/>
      <c r="E210" s="569"/>
      <c r="F210" s="569"/>
      <c r="G210" s="569"/>
      <c r="H210" s="569"/>
      <c r="I210" s="569"/>
      <c r="J210" s="569"/>
    </row>
    <row r="211" spans="1:10" ht="15.75" customHeight="1" x14ac:dyDescent="0.35">
      <c r="A211" s="520"/>
      <c r="C211" s="569"/>
      <c r="D211" s="569"/>
      <c r="E211" s="569"/>
      <c r="F211" s="569"/>
      <c r="G211" s="569"/>
      <c r="H211" s="569"/>
      <c r="I211" s="569"/>
      <c r="J211" s="569"/>
    </row>
    <row r="212" spans="1:10" ht="15.75" customHeight="1" x14ac:dyDescent="0.35">
      <c r="A212" s="520"/>
      <c r="C212" s="569"/>
      <c r="D212" s="569"/>
      <c r="E212" s="569"/>
      <c r="F212" s="569"/>
      <c r="G212" s="569"/>
      <c r="H212" s="569"/>
      <c r="I212" s="569"/>
      <c r="J212" s="569"/>
    </row>
    <row r="213" spans="1:10" ht="15.75" customHeight="1" x14ac:dyDescent="0.35">
      <c r="A213" s="520"/>
      <c r="C213" s="569"/>
      <c r="D213" s="569"/>
      <c r="E213" s="569"/>
      <c r="F213" s="569"/>
      <c r="G213" s="569"/>
      <c r="H213" s="569"/>
      <c r="I213" s="569"/>
      <c r="J213" s="569"/>
    </row>
    <row r="214" spans="1:10" ht="15.75" customHeight="1" x14ac:dyDescent="0.35">
      <c r="A214" s="520"/>
      <c r="C214" s="569"/>
      <c r="D214" s="569"/>
      <c r="E214" s="569"/>
      <c r="F214" s="569"/>
      <c r="G214" s="569"/>
      <c r="H214" s="569"/>
      <c r="I214" s="569"/>
      <c r="J214" s="569"/>
    </row>
    <row r="215" spans="1:10" ht="15.75" customHeight="1" x14ac:dyDescent="0.35">
      <c r="A215" s="520"/>
      <c r="C215" s="569"/>
      <c r="D215" s="569"/>
      <c r="E215" s="569"/>
      <c r="F215" s="569"/>
      <c r="G215" s="569"/>
      <c r="H215" s="569"/>
      <c r="I215" s="569"/>
      <c r="J215" s="569"/>
    </row>
    <row r="216" spans="1:10" ht="15.75" customHeight="1" x14ac:dyDescent="0.35">
      <c r="A216" s="520"/>
      <c r="C216" s="569"/>
      <c r="D216" s="569"/>
      <c r="E216" s="569"/>
      <c r="F216" s="569"/>
      <c r="G216" s="569"/>
      <c r="H216" s="569"/>
      <c r="I216" s="569"/>
      <c r="J216" s="569"/>
    </row>
    <row r="217" spans="1:10" ht="15.75" customHeight="1" x14ac:dyDescent="0.35">
      <c r="A217" s="520"/>
      <c r="C217" s="569"/>
      <c r="D217" s="569"/>
      <c r="E217" s="569"/>
      <c r="F217" s="569"/>
      <c r="G217" s="569"/>
      <c r="H217" s="569"/>
      <c r="I217" s="569"/>
      <c r="J217" s="569"/>
    </row>
    <row r="218" spans="1:10" ht="15.75" customHeight="1" x14ac:dyDescent="0.35">
      <c r="A218" s="520"/>
      <c r="C218" s="569"/>
      <c r="D218" s="569"/>
      <c r="E218" s="569"/>
      <c r="F218" s="569"/>
      <c r="G218" s="569"/>
      <c r="H218" s="569"/>
      <c r="I218" s="569"/>
      <c r="J218" s="569"/>
    </row>
    <row r="219" spans="1:10" ht="15.75" customHeight="1" x14ac:dyDescent="0.35">
      <c r="A219" s="520"/>
      <c r="C219" s="569"/>
      <c r="D219" s="569"/>
      <c r="E219" s="569"/>
      <c r="F219" s="569"/>
      <c r="G219" s="569"/>
      <c r="H219" s="569"/>
      <c r="I219" s="569"/>
      <c r="J219" s="569"/>
    </row>
    <row r="220" spans="1:10" ht="15.75" customHeight="1" x14ac:dyDescent="0.35">
      <c r="A220" s="520"/>
      <c r="C220" s="569"/>
      <c r="D220" s="569"/>
      <c r="E220" s="569"/>
      <c r="F220" s="569"/>
      <c r="G220" s="569"/>
      <c r="H220" s="569"/>
      <c r="I220" s="569"/>
      <c r="J220" s="569"/>
    </row>
    <row r="221" spans="1:10" ht="15.75" customHeight="1" x14ac:dyDescent="0.35">
      <c r="A221" s="520"/>
      <c r="C221" s="569"/>
      <c r="D221" s="569"/>
      <c r="E221" s="569"/>
      <c r="F221" s="569"/>
      <c r="G221" s="569"/>
      <c r="H221" s="569"/>
      <c r="I221" s="569"/>
      <c r="J221" s="569"/>
    </row>
    <row r="222" spans="1:10" ht="15.75" customHeight="1" x14ac:dyDescent="0.35">
      <c r="A222" s="520"/>
      <c r="C222" s="569"/>
      <c r="D222" s="569"/>
      <c r="E222" s="569"/>
      <c r="F222" s="569"/>
      <c r="G222" s="569"/>
      <c r="H222" s="569"/>
      <c r="I222" s="569"/>
      <c r="J222" s="569"/>
    </row>
    <row r="223" spans="1:10" ht="15.75" customHeight="1" x14ac:dyDescent="0.35">
      <c r="A223" s="520"/>
      <c r="C223" s="569"/>
      <c r="D223" s="569"/>
      <c r="E223" s="569"/>
      <c r="F223" s="569"/>
      <c r="G223" s="569"/>
      <c r="H223" s="569"/>
      <c r="I223" s="569"/>
      <c r="J223" s="569"/>
    </row>
    <row r="224" spans="1:10" ht="15.75" customHeight="1" x14ac:dyDescent="0.35">
      <c r="A224" s="520"/>
      <c r="C224" s="569"/>
      <c r="D224" s="569"/>
      <c r="E224" s="569"/>
      <c r="F224" s="569"/>
      <c r="G224" s="569"/>
      <c r="H224" s="569"/>
      <c r="I224" s="569"/>
      <c r="J224" s="569"/>
    </row>
    <row r="225" spans="1:10" ht="15.75" customHeight="1" x14ac:dyDescent="0.35">
      <c r="A225" s="520"/>
      <c r="C225" s="569"/>
      <c r="D225" s="569"/>
      <c r="E225" s="569"/>
      <c r="F225" s="569"/>
      <c r="G225" s="569"/>
      <c r="H225" s="569"/>
      <c r="I225" s="569"/>
      <c r="J225" s="569"/>
    </row>
    <row r="226" spans="1:10" ht="15.75" customHeight="1" x14ac:dyDescent="0.35">
      <c r="A226" s="520"/>
      <c r="C226" s="569"/>
      <c r="D226" s="569"/>
      <c r="E226" s="569"/>
      <c r="F226" s="569"/>
      <c r="G226" s="569"/>
      <c r="H226" s="569"/>
      <c r="I226" s="569"/>
      <c r="J226" s="569"/>
    </row>
    <row r="227" spans="1:10" ht="15.75" customHeight="1" x14ac:dyDescent="0.35">
      <c r="A227" s="520"/>
      <c r="C227" s="569"/>
      <c r="D227" s="569"/>
      <c r="E227" s="569"/>
      <c r="F227" s="569"/>
      <c r="G227" s="569"/>
      <c r="H227" s="569"/>
      <c r="I227" s="569"/>
      <c r="J227" s="569"/>
    </row>
    <row r="228" spans="1:10" ht="15.75" customHeight="1" x14ac:dyDescent="0.35">
      <c r="A228" s="520"/>
      <c r="C228" s="569"/>
      <c r="D228" s="569"/>
      <c r="E228" s="569"/>
      <c r="F228" s="569"/>
      <c r="G228" s="569"/>
      <c r="H228" s="569"/>
      <c r="I228" s="569"/>
      <c r="J228" s="569"/>
    </row>
    <row r="229" spans="1:10" ht="15.75" customHeight="1" x14ac:dyDescent="0.35">
      <c r="A229" s="520"/>
      <c r="C229" s="569"/>
      <c r="D229" s="569"/>
      <c r="E229" s="569"/>
      <c r="F229" s="569"/>
      <c r="G229" s="569"/>
      <c r="H229" s="569"/>
      <c r="I229" s="569"/>
      <c r="J229" s="569"/>
    </row>
    <row r="230" spans="1:10" ht="15.75" customHeight="1" x14ac:dyDescent="0.35">
      <c r="A230" s="520"/>
      <c r="C230" s="569"/>
      <c r="D230" s="569"/>
      <c r="E230" s="569"/>
      <c r="F230" s="569"/>
      <c r="G230" s="569"/>
      <c r="H230" s="569"/>
      <c r="I230" s="569"/>
      <c r="J230" s="569"/>
    </row>
    <row r="231" spans="1:10" ht="15.75" customHeight="1" x14ac:dyDescent="0.35">
      <c r="A231" s="520"/>
      <c r="C231" s="569"/>
      <c r="D231" s="569"/>
      <c r="E231" s="569"/>
      <c r="F231" s="569"/>
      <c r="G231" s="569"/>
      <c r="H231" s="569"/>
      <c r="I231" s="569"/>
      <c r="J231" s="569"/>
    </row>
    <row r="232" spans="1:10" ht="15.75" customHeight="1" x14ac:dyDescent="0.35">
      <c r="A232" s="520"/>
      <c r="C232" s="569"/>
      <c r="D232" s="569"/>
      <c r="E232" s="569"/>
      <c r="F232" s="569"/>
      <c r="G232" s="569"/>
      <c r="H232" s="569"/>
      <c r="I232" s="569"/>
      <c r="J232" s="569"/>
    </row>
    <row r="233" spans="1:10" ht="15.75" customHeight="1" x14ac:dyDescent="0.35">
      <c r="A233" s="520"/>
      <c r="C233" s="569"/>
      <c r="D233" s="569"/>
      <c r="E233" s="569"/>
      <c r="F233" s="569"/>
      <c r="G233" s="569"/>
      <c r="H233" s="569"/>
      <c r="I233" s="569"/>
      <c r="J233" s="569"/>
    </row>
    <row r="234" spans="1:10" ht="15.75" customHeight="1" x14ac:dyDescent="0.35">
      <c r="A234" s="520"/>
      <c r="C234" s="569"/>
      <c r="D234" s="569"/>
      <c r="E234" s="569"/>
      <c r="F234" s="569"/>
      <c r="G234" s="569"/>
      <c r="H234" s="569"/>
      <c r="I234" s="569"/>
      <c r="J234" s="569"/>
    </row>
    <row r="235" spans="1:10" ht="15.75" customHeight="1" x14ac:dyDescent="0.35">
      <c r="A235" s="520"/>
      <c r="C235" s="569"/>
      <c r="D235" s="569"/>
      <c r="E235" s="569"/>
      <c r="F235" s="569"/>
      <c r="G235" s="569"/>
      <c r="H235" s="569"/>
      <c r="I235" s="569"/>
      <c r="J235" s="569"/>
    </row>
    <row r="236" spans="1:10" ht="15.75" customHeight="1" x14ac:dyDescent="0.35">
      <c r="A236" s="520"/>
      <c r="C236" s="569"/>
      <c r="D236" s="569"/>
      <c r="E236" s="569"/>
      <c r="F236" s="569"/>
      <c r="G236" s="569"/>
      <c r="H236" s="569"/>
      <c r="I236" s="569"/>
      <c r="J236" s="569"/>
    </row>
    <row r="237" spans="1:10" ht="15.75" customHeight="1" x14ac:dyDescent="0.35">
      <c r="A237" s="520"/>
      <c r="C237" s="569"/>
      <c r="D237" s="569"/>
      <c r="E237" s="569"/>
      <c r="F237" s="569"/>
      <c r="G237" s="569"/>
      <c r="H237" s="569"/>
      <c r="I237" s="569"/>
      <c r="J237" s="569"/>
    </row>
    <row r="238" spans="1:10" ht="15.75" customHeight="1" x14ac:dyDescent="0.35">
      <c r="A238" s="520"/>
      <c r="C238" s="569"/>
      <c r="D238" s="569"/>
      <c r="E238" s="569"/>
      <c r="F238" s="569"/>
      <c r="G238" s="569"/>
      <c r="H238" s="569"/>
      <c r="I238" s="569"/>
      <c r="J238" s="569"/>
    </row>
    <row r="239" spans="1:10" ht="15.75" customHeight="1" x14ac:dyDescent="0.35">
      <c r="A239" s="520"/>
      <c r="C239" s="569"/>
      <c r="D239" s="569"/>
      <c r="E239" s="569"/>
      <c r="F239" s="569"/>
      <c r="G239" s="569"/>
      <c r="H239" s="569"/>
      <c r="I239" s="569"/>
      <c r="J239" s="569"/>
    </row>
    <row r="240" spans="1:10" ht="15.75" customHeight="1" x14ac:dyDescent="0.35">
      <c r="A240" s="520"/>
      <c r="C240" s="569"/>
      <c r="D240" s="569"/>
      <c r="E240" s="569"/>
      <c r="F240" s="569"/>
      <c r="G240" s="569"/>
      <c r="H240" s="569"/>
      <c r="I240" s="569"/>
      <c r="J240" s="569"/>
    </row>
    <row r="241" spans="1:10" ht="15.75" customHeight="1" x14ac:dyDescent="0.35">
      <c r="A241" s="520"/>
      <c r="C241" s="569"/>
      <c r="D241" s="569"/>
      <c r="E241" s="569"/>
      <c r="F241" s="569"/>
      <c r="G241" s="569"/>
      <c r="H241" s="569"/>
      <c r="I241" s="569"/>
      <c r="J241" s="569"/>
    </row>
    <row r="242" spans="1:10" ht="15.75" customHeight="1" x14ac:dyDescent="0.35">
      <c r="A242" s="520"/>
      <c r="C242" s="569"/>
      <c r="D242" s="569"/>
      <c r="E242" s="569"/>
      <c r="F242" s="569"/>
      <c r="G242" s="569"/>
      <c r="H242" s="569"/>
      <c r="I242" s="569"/>
      <c r="J242" s="569"/>
    </row>
    <row r="243" spans="1:10" ht="15.75" customHeight="1" x14ac:dyDescent="0.35">
      <c r="A243" s="520"/>
      <c r="C243" s="569"/>
      <c r="D243" s="569"/>
      <c r="E243" s="569"/>
      <c r="F243" s="569"/>
      <c r="G243" s="569"/>
      <c r="H243" s="569"/>
      <c r="I243" s="569"/>
      <c r="J243" s="569"/>
    </row>
    <row r="244" spans="1:10" ht="15.75" customHeight="1" x14ac:dyDescent="0.35">
      <c r="A244" s="520"/>
      <c r="C244" s="569"/>
      <c r="D244" s="569"/>
      <c r="E244" s="569"/>
      <c r="F244" s="569"/>
      <c r="G244" s="569"/>
      <c r="H244" s="569"/>
      <c r="I244" s="569"/>
      <c r="J244" s="569"/>
    </row>
    <row r="245" spans="1:10" ht="15.75" customHeight="1" x14ac:dyDescent="0.35">
      <c r="A245" s="520"/>
      <c r="C245" s="569"/>
      <c r="D245" s="569"/>
      <c r="E245" s="569"/>
      <c r="F245" s="569"/>
      <c r="G245" s="569"/>
      <c r="H245" s="569"/>
      <c r="I245" s="569"/>
      <c r="J245" s="569"/>
    </row>
    <row r="246" spans="1:10" ht="15.75" customHeight="1" x14ac:dyDescent="0.35">
      <c r="A246" s="520"/>
      <c r="C246" s="569"/>
      <c r="D246" s="569"/>
      <c r="E246" s="569"/>
      <c r="F246" s="569"/>
      <c r="G246" s="569"/>
      <c r="H246" s="569"/>
      <c r="I246" s="569"/>
      <c r="J246" s="569"/>
    </row>
    <row r="247" spans="1:10" ht="15.75" customHeight="1" x14ac:dyDescent="0.35">
      <c r="A247" s="520"/>
      <c r="C247" s="569"/>
      <c r="D247" s="569"/>
      <c r="E247" s="569"/>
      <c r="F247" s="569"/>
      <c r="G247" s="569"/>
      <c r="H247" s="569"/>
      <c r="I247" s="569"/>
      <c r="J247" s="569"/>
    </row>
    <row r="248" spans="1:10" ht="15.75" customHeight="1" x14ac:dyDescent="0.35">
      <c r="A248" s="520"/>
      <c r="C248" s="569"/>
      <c r="D248" s="569"/>
      <c r="E248" s="569"/>
      <c r="F248" s="569"/>
      <c r="G248" s="569"/>
      <c r="H248" s="569"/>
      <c r="I248" s="569"/>
      <c r="J248" s="569"/>
    </row>
    <row r="249" spans="1:10" ht="15.75" customHeight="1" x14ac:dyDescent="0.35">
      <c r="A249" s="520"/>
      <c r="C249" s="569"/>
      <c r="D249" s="569"/>
      <c r="E249" s="569"/>
      <c r="F249" s="569"/>
      <c r="G249" s="569"/>
      <c r="H249" s="569"/>
      <c r="I249" s="569"/>
      <c r="J249" s="569"/>
    </row>
    <row r="250" spans="1:10" ht="15.75" customHeight="1" x14ac:dyDescent="0.35">
      <c r="A250" s="520"/>
      <c r="C250" s="569"/>
      <c r="D250" s="569"/>
      <c r="E250" s="569"/>
      <c r="F250" s="569"/>
      <c r="G250" s="569"/>
      <c r="H250" s="569"/>
      <c r="I250" s="569"/>
      <c r="J250" s="569"/>
    </row>
    <row r="251" spans="1:10" ht="15.75" customHeight="1" x14ac:dyDescent="0.35">
      <c r="A251" s="520"/>
      <c r="C251" s="569"/>
      <c r="D251" s="569"/>
      <c r="E251" s="569"/>
      <c r="F251" s="569"/>
      <c r="G251" s="569"/>
      <c r="H251" s="569"/>
      <c r="I251" s="569"/>
      <c r="J251" s="569"/>
    </row>
    <row r="252" spans="1:10" ht="15.75" customHeight="1" x14ac:dyDescent="0.35">
      <c r="A252" s="520"/>
      <c r="C252" s="569"/>
      <c r="D252" s="569"/>
      <c r="E252" s="569"/>
      <c r="F252" s="569"/>
      <c r="G252" s="569"/>
      <c r="H252" s="569"/>
      <c r="I252" s="569"/>
      <c r="J252" s="569"/>
    </row>
    <row r="253" spans="1:10" ht="15.75" customHeight="1" x14ac:dyDescent="0.35">
      <c r="A253" s="520"/>
      <c r="C253" s="569"/>
      <c r="D253" s="569"/>
      <c r="E253" s="569"/>
      <c r="F253" s="569"/>
      <c r="G253" s="569"/>
      <c r="H253" s="569"/>
      <c r="I253" s="569"/>
      <c r="J253" s="569"/>
    </row>
    <row r="254" spans="1:10" ht="15.75" customHeight="1" x14ac:dyDescent="0.35">
      <c r="A254" s="520"/>
      <c r="C254" s="569"/>
      <c r="D254" s="569"/>
      <c r="E254" s="569"/>
      <c r="F254" s="569"/>
      <c r="G254" s="569"/>
      <c r="H254" s="569"/>
      <c r="I254" s="569"/>
      <c r="J254" s="569"/>
    </row>
    <row r="255" spans="1:10" ht="15.75" customHeight="1" x14ac:dyDescent="0.35">
      <c r="A255" s="520"/>
      <c r="C255" s="569"/>
      <c r="D255" s="569"/>
      <c r="E255" s="569"/>
      <c r="F255" s="569"/>
      <c r="G255" s="569"/>
      <c r="H255" s="569"/>
      <c r="I255" s="569"/>
      <c r="J255" s="569"/>
    </row>
    <row r="256" spans="1:10" ht="15.75" customHeight="1" x14ac:dyDescent="0.35">
      <c r="A256" s="520"/>
      <c r="C256" s="569"/>
      <c r="D256" s="569"/>
      <c r="E256" s="569"/>
      <c r="F256" s="569"/>
      <c r="G256" s="569"/>
      <c r="H256" s="569"/>
      <c r="I256" s="569"/>
      <c r="J256" s="569"/>
    </row>
    <row r="257" spans="1:10" ht="15.75" customHeight="1" x14ac:dyDescent="0.35">
      <c r="A257" s="520"/>
      <c r="C257" s="569"/>
      <c r="D257" s="569"/>
      <c r="E257" s="569"/>
      <c r="F257" s="569"/>
      <c r="G257" s="569"/>
      <c r="H257" s="569"/>
      <c r="I257" s="569"/>
      <c r="J257" s="569"/>
    </row>
    <row r="258" spans="1:10" ht="15.75" customHeight="1" x14ac:dyDescent="0.35">
      <c r="A258" s="520"/>
      <c r="C258" s="569"/>
      <c r="D258" s="569"/>
      <c r="E258" s="569"/>
      <c r="F258" s="569"/>
      <c r="G258" s="569"/>
      <c r="H258" s="569"/>
      <c r="I258" s="569"/>
      <c r="J258" s="569"/>
    </row>
    <row r="259" spans="1:10" ht="15.75" customHeight="1" x14ac:dyDescent="0.35">
      <c r="A259" s="520"/>
      <c r="C259" s="569"/>
      <c r="D259" s="569"/>
      <c r="E259" s="569"/>
      <c r="F259" s="569"/>
      <c r="G259" s="569"/>
      <c r="H259" s="569"/>
      <c r="I259" s="569"/>
      <c r="J259" s="569"/>
    </row>
    <row r="260" spans="1:10" ht="15.75" customHeight="1" x14ac:dyDescent="0.35">
      <c r="A260" s="520"/>
      <c r="C260" s="569"/>
      <c r="D260" s="569"/>
      <c r="E260" s="569"/>
      <c r="F260" s="569"/>
      <c r="G260" s="569"/>
      <c r="H260" s="569"/>
      <c r="I260" s="569"/>
      <c r="J260" s="569"/>
    </row>
    <row r="261" spans="1:10" ht="15.75" customHeight="1" x14ac:dyDescent="0.35">
      <c r="A261" s="520"/>
      <c r="C261" s="569"/>
      <c r="D261" s="569"/>
      <c r="E261" s="569"/>
      <c r="F261" s="569"/>
      <c r="G261" s="569"/>
      <c r="H261" s="569"/>
      <c r="I261" s="569"/>
      <c r="J261" s="569"/>
    </row>
    <row r="262" spans="1:10" ht="15.75" customHeight="1" x14ac:dyDescent="0.35">
      <c r="A262" s="520"/>
      <c r="C262" s="569"/>
      <c r="D262" s="569"/>
      <c r="E262" s="569"/>
      <c r="F262" s="569"/>
      <c r="G262" s="569"/>
      <c r="H262" s="569"/>
      <c r="I262" s="569"/>
      <c r="J262" s="569"/>
    </row>
    <row r="263" spans="1:10" ht="15.75" customHeight="1" x14ac:dyDescent="0.35">
      <c r="A263" s="520"/>
      <c r="C263" s="569"/>
      <c r="D263" s="569"/>
      <c r="E263" s="569"/>
      <c r="F263" s="569"/>
      <c r="G263" s="569"/>
      <c r="H263" s="569"/>
      <c r="I263" s="569"/>
      <c r="J263" s="569"/>
    </row>
  </sheetData>
  <mergeCells count="23">
    <mergeCell ref="P7:S7"/>
    <mergeCell ref="A22:B22"/>
    <mergeCell ref="B1:K1"/>
    <mergeCell ref="B2:K2"/>
    <mergeCell ref="A3:S3"/>
    <mergeCell ref="A4:S4"/>
    <mergeCell ref="A6:A8"/>
    <mergeCell ref="B6:B8"/>
    <mergeCell ref="C6:C8"/>
    <mergeCell ref="D6:S6"/>
    <mergeCell ref="D7:G7"/>
    <mergeCell ref="H7:K7"/>
    <mergeCell ref="A26:A27"/>
    <mergeCell ref="B26:C27"/>
    <mergeCell ref="D26:G26"/>
    <mergeCell ref="H26:I27"/>
    <mergeCell ref="L7:O7"/>
    <mergeCell ref="A32:B32"/>
    <mergeCell ref="H32:I32"/>
    <mergeCell ref="H28:I28"/>
    <mergeCell ref="H29:I29"/>
    <mergeCell ref="H30:I30"/>
    <mergeCell ref="H31:I31"/>
  </mergeCells>
  <pageMargins left="0.70866141732283472" right="0.70866141732283472" top="0.74803149606299213" bottom="0.74803149606299213" header="0" footer="0"/>
  <pageSetup paperSize="9" scale="11" orientation="landscape" r:id="rId1"/>
  <ignoredErrors>
    <ignoredError sqref="C22"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9E9A-E6FF-40E7-99DB-7EB441865C8D}">
  <sheetPr>
    <tabColor rgb="FF92D050"/>
    <pageSetUpPr fitToPage="1"/>
  </sheetPr>
  <dimension ref="A1:AC263"/>
  <sheetViews>
    <sheetView showGridLines="0" topLeftCell="B18" zoomScale="90" zoomScaleNormal="90" workbookViewId="0">
      <selection activeCell="L27" sqref="L27"/>
    </sheetView>
  </sheetViews>
  <sheetFormatPr defaultColWidth="14.453125" defaultRowHeight="15" customHeight="1" x14ac:dyDescent="0.35"/>
  <cols>
    <col min="1" max="1" width="5.453125" style="522" customWidth="1"/>
    <col min="2" max="2" width="39" style="522" customWidth="1"/>
    <col min="3" max="4" width="13.453125" style="522" customWidth="1"/>
    <col min="5" max="8" width="8.453125" style="522" customWidth="1"/>
    <col min="9" max="9" width="9" style="522" customWidth="1"/>
    <col min="10" max="10" width="8.81640625" style="522" customWidth="1"/>
    <col min="11" max="11" width="10" style="522" customWidth="1"/>
    <col min="12" max="15" width="7.7265625" style="522" customWidth="1"/>
    <col min="16" max="19" width="7.81640625" style="522" customWidth="1"/>
    <col min="20" max="20" width="7.7265625" style="522" customWidth="1"/>
    <col min="21" max="23" width="7.81640625" style="522" customWidth="1"/>
    <col min="24" max="24" width="7.7265625" style="522" customWidth="1"/>
    <col min="25" max="25" width="8.26953125" style="522" customWidth="1"/>
    <col min="26" max="26" width="31.1796875" style="522" customWidth="1"/>
    <col min="27" max="27" width="18.54296875" style="522" customWidth="1"/>
    <col min="28" max="28" width="15.453125" style="522" customWidth="1"/>
    <col min="29" max="29" width="14.453125" style="720"/>
    <col min="30" max="16384" width="14.453125" style="522"/>
  </cols>
  <sheetData>
    <row r="1" spans="1:29" ht="14.5" x14ac:dyDescent="0.35">
      <c r="A1" s="520" t="s">
        <v>0</v>
      </c>
      <c r="B1" s="777"/>
      <c r="C1" s="777"/>
      <c r="D1" s="778"/>
      <c r="E1" s="778"/>
      <c r="F1" s="778"/>
      <c r="G1" s="778"/>
      <c r="H1" s="778"/>
      <c r="I1" s="778"/>
      <c r="J1" s="778"/>
      <c r="K1" s="778"/>
      <c r="L1" s="778"/>
    </row>
    <row r="2" spans="1:29" ht="14.5" x14ac:dyDescent="0.35">
      <c r="A2" s="520"/>
      <c r="B2" s="777"/>
      <c r="C2" s="777"/>
      <c r="D2" s="778"/>
      <c r="E2" s="778"/>
      <c r="F2" s="778"/>
      <c r="G2" s="778"/>
      <c r="H2" s="778"/>
      <c r="I2" s="778"/>
      <c r="J2" s="778"/>
      <c r="K2" s="778"/>
      <c r="L2" s="778"/>
    </row>
    <row r="3" spans="1:29" ht="15.5" x14ac:dyDescent="0.35">
      <c r="A3" s="789" t="s">
        <v>963</v>
      </c>
      <c r="B3" s="789"/>
      <c r="C3" s="789"/>
      <c r="D3" s="789"/>
      <c r="E3" s="789"/>
      <c r="F3" s="789"/>
      <c r="G3" s="789"/>
      <c r="H3" s="789"/>
      <c r="I3" s="789"/>
      <c r="J3" s="789"/>
      <c r="K3" s="789"/>
      <c r="L3" s="789"/>
      <c r="M3" s="789"/>
      <c r="N3" s="789"/>
      <c r="O3" s="789"/>
      <c r="P3" s="789"/>
      <c r="Q3" s="789"/>
      <c r="R3" s="789"/>
      <c r="S3" s="789"/>
      <c r="T3" s="789"/>
      <c r="U3" s="789"/>
      <c r="V3" s="789"/>
      <c r="W3" s="789"/>
      <c r="X3" s="789"/>
    </row>
    <row r="4" spans="1:29" ht="15.5" x14ac:dyDescent="0.35">
      <c r="A4" s="789" t="s">
        <v>2</v>
      </c>
      <c r="B4" s="789"/>
      <c r="C4" s="789"/>
      <c r="D4" s="789"/>
      <c r="E4" s="789"/>
      <c r="F4" s="789"/>
      <c r="G4" s="789"/>
      <c r="H4" s="789"/>
      <c r="I4" s="789"/>
      <c r="J4" s="789"/>
      <c r="K4" s="789"/>
      <c r="L4" s="789"/>
      <c r="M4" s="789"/>
      <c r="N4" s="789"/>
      <c r="O4" s="789"/>
      <c r="P4" s="789"/>
      <c r="Q4" s="789"/>
      <c r="R4" s="789"/>
      <c r="S4" s="789"/>
      <c r="T4" s="789"/>
      <c r="U4" s="789"/>
      <c r="V4" s="789"/>
      <c r="W4" s="789"/>
      <c r="X4" s="789"/>
    </row>
    <row r="5" spans="1:29" thickBot="1" x14ac:dyDescent="0.4">
      <c r="A5" s="520"/>
      <c r="B5" s="523"/>
      <c r="C5" s="523"/>
      <c r="D5" s="523"/>
      <c r="E5" s="524"/>
      <c r="F5" s="524"/>
      <c r="G5" s="524"/>
      <c r="H5" s="524"/>
      <c r="I5" s="524"/>
      <c r="J5" s="524"/>
      <c r="K5" s="524"/>
      <c r="L5" s="523"/>
      <c r="M5" s="523"/>
      <c r="N5" s="523"/>
      <c r="O5" s="523"/>
    </row>
    <row r="6" spans="1:29" ht="19.5" customHeight="1" thickBot="1" x14ac:dyDescent="0.4">
      <c r="A6" s="780" t="s">
        <v>71</v>
      </c>
      <c r="B6" s="783" t="s">
        <v>86</v>
      </c>
      <c r="C6" s="786" t="s">
        <v>905</v>
      </c>
      <c r="D6" s="786" t="s">
        <v>902</v>
      </c>
      <c r="E6" s="772" t="s">
        <v>854</v>
      </c>
      <c r="F6" s="773"/>
      <c r="G6" s="773"/>
      <c r="H6" s="773"/>
      <c r="I6" s="773"/>
      <c r="J6" s="773"/>
      <c r="K6" s="773"/>
      <c r="L6" s="773"/>
      <c r="M6" s="773"/>
      <c r="N6" s="773"/>
      <c r="O6" s="773"/>
      <c r="P6" s="773"/>
      <c r="Q6" s="773"/>
      <c r="R6" s="773"/>
      <c r="S6" s="773"/>
      <c r="T6" s="773"/>
      <c r="U6" s="773"/>
      <c r="V6" s="773"/>
      <c r="W6" s="773"/>
      <c r="X6" s="774"/>
      <c r="Y6" s="818" t="s">
        <v>71</v>
      </c>
      <c r="Z6" s="818" t="s">
        <v>86</v>
      </c>
      <c r="AA6" s="818" t="s">
        <v>905</v>
      </c>
      <c r="AB6" s="818" t="s">
        <v>956</v>
      </c>
      <c r="AC6" s="819" t="s">
        <v>955</v>
      </c>
    </row>
    <row r="7" spans="1:29" thickBot="1" x14ac:dyDescent="0.4">
      <c r="A7" s="781"/>
      <c r="B7" s="784"/>
      <c r="C7" s="787"/>
      <c r="D7" s="787"/>
      <c r="E7" s="772" t="s">
        <v>855</v>
      </c>
      <c r="F7" s="773"/>
      <c r="G7" s="773"/>
      <c r="H7" s="774"/>
      <c r="I7" s="772" t="s">
        <v>29</v>
      </c>
      <c r="J7" s="773"/>
      <c r="K7" s="773"/>
      <c r="L7" s="774"/>
      <c r="M7" s="772" t="s">
        <v>856</v>
      </c>
      <c r="N7" s="773"/>
      <c r="O7" s="773"/>
      <c r="P7" s="774"/>
      <c r="Q7" s="773" t="s">
        <v>857</v>
      </c>
      <c r="R7" s="773"/>
      <c r="S7" s="773"/>
      <c r="T7" s="774"/>
      <c r="U7" s="773" t="s">
        <v>962</v>
      </c>
      <c r="V7" s="773"/>
      <c r="W7" s="773"/>
      <c r="X7" s="774"/>
      <c r="Y7" s="820"/>
      <c r="Z7" s="820"/>
      <c r="AA7" s="820"/>
      <c r="AB7" s="820"/>
      <c r="AC7" s="821"/>
    </row>
    <row r="8" spans="1:29" thickBot="1" x14ac:dyDescent="0.4">
      <c r="A8" s="782"/>
      <c r="B8" s="785"/>
      <c r="C8" s="788"/>
      <c r="D8" s="788"/>
      <c r="E8" s="525" t="s">
        <v>858</v>
      </c>
      <c r="F8" s="526" t="s">
        <v>859</v>
      </c>
      <c r="G8" s="526" t="s">
        <v>860</v>
      </c>
      <c r="H8" s="527" t="s">
        <v>861</v>
      </c>
      <c r="I8" s="525" t="s">
        <v>858</v>
      </c>
      <c r="J8" s="526" t="s">
        <v>859</v>
      </c>
      <c r="K8" s="526" t="s">
        <v>860</v>
      </c>
      <c r="L8" s="527" t="s">
        <v>861</v>
      </c>
      <c r="M8" s="525" t="s">
        <v>858</v>
      </c>
      <c r="N8" s="526" t="s">
        <v>859</v>
      </c>
      <c r="O8" s="526" t="s">
        <v>860</v>
      </c>
      <c r="P8" s="527" t="s">
        <v>861</v>
      </c>
      <c r="Q8" s="528" t="s">
        <v>858</v>
      </c>
      <c r="R8" s="526" t="s">
        <v>859</v>
      </c>
      <c r="S8" s="526" t="s">
        <v>860</v>
      </c>
      <c r="T8" s="527" t="s">
        <v>861</v>
      </c>
      <c r="U8" s="528" t="s">
        <v>858</v>
      </c>
      <c r="V8" s="526" t="s">
        <v>859</v>
      </c>
      <c r="W8" s="526" t="s">
        <v>860</v>
      </c>
      <c r="X8" s="527" t="s">
        <v>861</v>
      </c>
      <c r="Y8" s="822"/>
      <c r="Z8" s="822"/>
      <c r="AA8" s="822"/>
      <c r="AB8" s="822"/>
      <c r="AC8" s="823"/>
    </row>
    <row r="9" spans="1:29" ht="33.75" customHeight="1" x14ac:dyDescent="0.35">
      <c r="A9" s="529">
        <v>1</v>
      </c>
      <c r="B9" s="570" t="s">
        <v>77</v>
      </c>
      <c r="C9" s="530">
        <f>SUM(E9:X9)</f>
        <v>1</v>
      </c>
      <c r="D9" s="678">
        <f>C9-'Rekap Jumlah_Paket RUP 20....'!C9-U9-V9-W9-X9</f>
        <v>-5</v>
      </c>
      <c r="E9" s="531"/>
      <c r="F9" s="532"/>
      <c r="G9" s="532"/>
      <c r="H9" s="533"/>
      <c r="I9" s="534"/>
      <c r="J9" s="535"/>
      <c r="K9" s="535"/>
      <c r="L9" s="536"/>
      <c r="M9" s="534"/>
      <c r="N9" s="535"/>
      <c r="O9" s="535">
        <v>1</v>
      </c>
      <c r="P9" s="537"/>
      <c r="Q9" s="538"/>
      <c r="R9" s="539"/>
      <c r="S9" s="539"/>
      <c r="T9" s="537"/>
      <c r="U9" s="538"/>
      <c r="V9" s="539"/>
      <c r="W9" s="539"/>
      <c r="X9" s="537"/>
      <c r="Y9" s="550">
        <v>1</v>
      </c>
      <c r="Z9" s="815" t="s">
        <v>77</v>
      </c>
      <c r="AA9" s="816">
        <f>SUM(E9:T9)</f>
        <v>1</v>
      </c>
      <c r="AB9" s="816">
        <v>6</v>
      </c>
      <c r="AC9" s="817">
        <f>AA9/AB9</f>
        <v>0.16666666666666666</v>
      </c>
    </row>
    <row r="10" spans="1:29" ht="33.75" customHeight="1" x14ac:dyDescent="0.35">
      <c r="A10" s="529">
        <v>2</v>
      </c>
      <c r="B10" s="570" t="s">
        <v>49</v>
      </c>
      <c r="C10" s="530">
        <f>SUM(E10:X10)</f>
        <v>67</v>
      </c>
      <c r="D10" s="679">
        <f>C10-'Rekap Jumlah_Paket RUP 20....'!C10-U10-V10-W10-X10</f>
        <v>-100</v>
      </c>
      <c r="E10" s="531"/>
      <c r="F10" s="532"/>
      <c r="G10" s="532"/>
      <c r="H10" s="533"/>
      <c r="I10" s="534"/>
      <c r="J10" s="535"/>
      <c r="K10" s="535"/>
      <c r="L10" s="536"/>
      <c r="M10" s="534"/>
      <c r="N10" s="535">
        <v>1</v>
      </c>
      <c r="O10" s="535">
        <v>7</v>
      </c>
      <c r="P10" s="537">
        <v>8</v>
      </c>
      <c r="Q10" s="538">
        <v>4</v>
      </c>
      <c r="R10" s="539">
        <v>9</v>
      </c>
      <c r="S10" s="539">
        <v>2</v>
      </c>
      <c r="T10" s="537">
        <v>4</v>
      </c>
      <c r="U10" s="538">
        <v>6</v>
      </c>
      <c r="V10" s="539">
        <v>2</v>
      </c>
      <c r="W10" s="539">
        <v>10</v>
      </c>
      <c r="X10" s="537">
        <v>14</v>
      </c>
      <c r="Y10" s="529">
        <v>2</v>
      </c>
      <c r="Z10" s="570" t="s">
        <v>49</v>
      </c>
      <c r="AA10" s="530">
        <f t="shared" ref="AA10:AA18" si="0">SUM(E10:T10)</f>
        <v>35</v>
      </c>
      <c r="AB10" s="530">
        <v>135</v>
      </c>
      <c r="AC10" s="721">
        <f t="shared" ref="AC10:AC18" si="1">AA10/AB10</f>
        <v>0.25925925925925924</v>
      </c>
    </row>
    <row r="11" spans="1:29" ht="33.75" customHeight="1" x14ac:dyDescent="0.35">
      <c r="A11" s="529">
        <v>3</v>
      </c>
      <c r="B11" s="570" t="s">
        <v>55</v>
      </c>
      <c r="C11" s="530">
        <f t="shared" ref="C9:C18" si="2">SUM(E11:X11)</f>
        <v>29</v>
      </c>
      <c r="D11" s="678">
        <f>C11-'Rekap Jumlah_Paket RUP 20....'!C11-U11-V11-W11-X11</f>
        <v>-31</v>
      </c>
      <c r="E11" s="531"/>
      <c r="F11" s="532"/>
      <c r="G11" s="532"/>
      <c r="H11" s="533"/>
      <c r="I11" s="534"/>
      <c r="J11" s="535"/>
      <c r="K11" s="535">
        <v>1</v>
      </c>
      <c r="L11" s="536">
        <v>1</v>
      </c>
      <c r="M11" s="534">
        <v>1</v>
      </c>
      <c r="N11" s="535">
        <v>1</v>
      </c>
      <c r="O11" s="535">
        <v>3</v>
      </c>
      <c r="P11" s="537">
        <v>1</v>
      </c>
      <c r="Q11" s="538"/>
      <c r="R11" s="539"/>
      <c r="S11" s="539"/>
      <c r="T11" s="537"/>
      <c r="U11" s="538">
        <v>3</v>
      </c>
      <c r="V11" s="539">
        <v>8</v>
      </c>
      <c r="W11" s="539">
        <v>7</v>
      </c>
      <c r="X11" s="537">
        <v>3</v>
      </c>
      <c r="Y11" s="529">
        <v>3</v>
      </c>
      <c r="Z11" s="570" t="s">
        <v>55</v>
      </c>
      <c r="AA11" s="530">
        <f t="shared" si="0"/>
        <v>8</v>
      </c>
      <c r="AB11" s="530">
        <v>39</v>
      </c>
      <c r="AC11" s="721">
        <f t="shared" si="1"/>
        <v>0.20512820512820512</v>
      </c>
    </row>
    <row r="12" spans="1:29" ht="33.75" customHeight="1" x14ac:dyDescent="0.35">
      <c r="A12" s="529">
        <v>4</v>
      </c>
      <c r="B12" s="570" t="s">
        <v>53</v>
      </c>
      <c r="C12" s="530">
        <f>SUM(E12:X12)</f>
        <v>38</v>
      </c>
      <c r="D12" s="678">
        <f>C12-'Rekap Jumlah_Paket RUP 20....'!C12-U12-V12-W12-X12</f>
        <v>-27</v>
      </c>
      <c r="E12" s="531">
        <v>2</v>
      </c>
      <c r="F12" s="532"/>
      <c r="G12" s="532"/>
      <c r="H12" s="533"/>
      <c r="I12" s="534"/>
      <c r="J12" s="535"/>
      <c r="K12" s="535"/>
      <c r="L12" s="536">
        <v>4</v>
      </c>
      <c r="M12" s="534">
        <v>10</v>
      </c>
      <c r="N12" s="535">
        <v>1</v>
      </c>
      <c r="O12" s="535"/>
      <c r="P12" s="537">
        <v>1</v>
      </c>
      <c r="Q12" s="538">
        <v>1</v>
      </c>
      <c r="R12" s="539">
        <v>2</v>
      </c>
      <c r="S12" s="539">
        <v>2</v>
      </c>
      <c r="T12" s="537"/>
      <c r="U12" s="538">
        <v>1</v>
      </c>
      <c r="V12" s="539">
        <v>6</v>
      </c>
      <c r="W12" s="539">
        <v>1</v>
      </c>
      <c r="X12" s="537">
        <v>7</v>
      </c>
      <c r="Y12" s="529">
        <v>4</v>
      </c>
      <c r="Z12" s="570" t="s">
        <v>53</v>
      </c>
      <c r="AA12" s="530">
        <f t="shared" si="0"/>
        <v>23</v>
      </c>
      <c r="AB12" s="530">
        <v>50</v>
      </c>
      <c r="AC12" s="721">
        <f t="shared" si="1"/>
        <v>0.46</v>
      </c>
    </row>
    <row r="13" spans="1:29" ht="33.75" customHeight="1" x14ac:dyDescent="0.35">
      <c r="A13" s="529">
        <v>5</v>
      </c>
      <c r="B13" s="570" t="s">
        <v>79</v>
      </c>
      <c r="C13" s="530">
        <f t="shared" si="2"/>
        <v>8</v>
      </c>
      <c r="D13" s="678">
        <f>C13-'Rekap Jumlah_Paket RUP 20....'!C13-U13-V13-W13-X13</f>
        <v>-2</v>
      </c>
      <c r="E13" s="534">
        <v>2</v>
      </c>
      <c r="F13" s="535">
        <v>2</v>
      </c>
      <c r="G13" s="535">
        <v>3</v>
      </c>
      <c r="H13" s="533"/>
      <c r="I13" s="534"/>
      <c r="J13" s="535"/>
      <c r="K13" s="535"/>
      <c r="L13" s="536"/>
      <c r="M13" s="534"/>
      <c r="N13" s="535"/>
      <c r="O13" s="535"/>
      <c r="P13" s="537">
        <v>1</v>
      </c>
      <c r="Q13" s="538"/>
      <c r="R13" s="539"/>
      <c r="S13" s="539"/>
      <c r="T13" s="537"/>
      <c r="U13" s="538"/>
      <c r="V13" s="539"/>
      <c r="W13" s="539"/>
      <c r="X13" s="537"/>
      <c r="Y13" s="529">
        <v>5</v>
      </c>
      <c r="Z13" s="570" t="s">
        <v>79</v>
      </c>
      <c r="AA13" s="530">
        <f t="shared" si="0"/>
        <v>8</v>
      </c>
      <c r="AB13" s="530">
        <v>10</v>
      </c>
      <c r="AC13" s="721">
        <f t="shared" si="1"/>
        <v>0.8</v>
      </c>
    </row>
    <row r="14" spans="1:29" ht="33.75" customHeight="1" x14ac:dyDescent="0.35">
      <c r="A14" s="529">
        <v>6</v>
      </c>
      <c r="B14" s="570" t="s">
        <v>80</v>
      </c>
      <c r="C14" s="530">
        <f t="shared" si="2"/>
        <v>9</v>
      </c>
      <c r="D14" s="678">
        <f>C14-'Rekap Jumlah_Paket RUP 20....'!C14-U14-V14-W14-X14</f>
        <v>-8</v>
      </c>
      <c r="E14" s="531"/>
      <c r="F14" s="532"/>
      <c r="G14" s="532"/>
      <c r="H14" s="533"/>
      <c r="I14" s="534"/>
      <c r="J14" s="535"/>
      <c r="K14" s="535"/>
      <c r="L14" s="536"/>
      <c r="M14" s="534"/>
      <c r="N14" s="535"/>
      <c r="O14" s="535">
        <v>3</v>
      </c>
      <c r="P14" s="537">
        <v>1</v>
      </c>
      <c r="Q14" s="538"/>
      <c r="R14" s="539">
        <v>2</v>
      </c>
      <c r="S14" s="539"/>
      <c r="T14" s="537"/>
      <c r="U14" s="538"/>
      <c r="V14" s="539"/>
      <c r="W14" s="539">
        <v>1</v>
      </c>
      <c r="X14" s="537">
        <v>2</v>
      </c>
      <c r="Y14" s="529">
        <v>6</v>
      </c>
      <c r="Z14" s="570" t="s">
        <v>80</v>
      </c>
      <c r="AA14" s="530">
        <f t="shared" si="0"/>
        <v>6</v>
      </c>
      <c r="AB14" s="530">
        <v>14</v>
      </c>
      <c r="AC14" s="721">
        <f t="shared" si="1"/>
        <v>0.42857142857142855</v>
      </c>
    </row>
    <row r="15" spans="1:29" ht="33.75" customHeight="1" x14ac:dyDescent="0.35">
      <c r="A15" s="529">
        <v>7</v>
      </c>
      <c r="B15" s="570" t="s">
        <v>22</v>
      </c>
      <c r="C15" s="530">
        <f t="shared" si="2"/>
        <v>6</v>
      </c>
      <c r="D15" s="678">
        <f>C15-'Rekap Jumlah_Paket RUP 20....'!C15-U15-V15-W15-X15</f>
        <v>-2</v>
      </c>
      <c r="E15" s="531">
        <v>1</v>
      </c>
      <c r="F15" s="532"/>
      <c r="G15" s="532"/>
      <c r="H15" s="533"/>
      <c r="I15" s="534"/>
      <c r="J15" s="535"/>
      <c r="K15" s="535"/>
      <c r="L15" s="536"/>
      <c r="M15" s="534">
        <v>3</v>
      </c>
      <c r="N15" s="535"/>
      <c r="O15" s="535"/>
      <c r="P15" s="537"/>
      <c r="Q15" s="538"/>
      <c r="R15" s="539">
        <v>1</v>
      </c>
      <c r="S15" s="539"/>
      <c r="T15" s="537"/>
      <c r="U15" s="538"/>
      <c r="V15" s="539"/>
      <c r="W15" s="539"/>
      <c r="X15" s="537">
        <v>1</v>
      </c>
      <c r="Y15" s="529">
        <v>7</v>
      </c>
      <c r="Z15" s="570" t="s">
        <v>22</v>
      </c>
      <c r="AA15" s="530">
        <f t="shared" si="0"/>
        <v>5</v>
      </c>
      <c r="AB15" s="530">
        <v>7</v>
      </c>
      <c r="AC15" s="721">
        <f t="shared" si="1"/>
        <v>0.7142857142857143</v>
      </c>
    </row>
    <row r="16" spans="1:29" ht="33.75" customHeight="1" x14ac:dyDescent="0.35">
      <c r="A16" s="529">
        <v>8</v>
      </c>
      <c r="B16" s="570" t="s">
        <v>81</v>
      </c>
      <c r="C16" s="530">
        <f t="shared" si="2"/>
        <v>0</v>
      </c>
      <c r="D16" s="678">
        <f>C16-'Rekap Jumlah_Paket RUP 20....'!C16-U16-V16-W16-X16</f>
        <v>-5</v>
      </c>
      <c r="E16" s="531"/>
      <c r="F16" s="532"/>
      <c r="G16" s="532"/>
      <c r="H16" s="533"/>
      <c r="I16" s="534"/>
      <c r="J16" s="535"/>
      <c r="K16" s="535"/>
      <c r="L16" s="536"/>
      <c r="M16" s="534"/>
      <c r="N16" s="535"/>
      <c r="O16" s="535"/>
      <c r="P16" s="537"/>
      <c r="Q16" s="538"/>
      <c r="R16" s="539"/>
      <c r="S16" s="539"/>
      <c r="T16" s="537"/>
      <c r="U16" s="538"/>
      <c r="V16" s="539"/>
      <c r="W16" s="539"/>
      <c r="X16" s="537"/>
      <c r="Y16" s="529">
        <v>8</v>
      </c>
      <c r="Z16" s="570" t="s">
        <v>81</v>
      </c>
      <c r="AA16" s="530">
        <f t="shared" si="0"/>
        <v>0</v>
      </c>
      <c r="AB16" s="530">
        <v>5</v>
      </c>
      <c r="AC16" s="721">
        <f t="shared" si="1"/>
        <v>0</v>
      </c>
    </row>
    <row r="17" spans="1:29" ht="33.75" customHeight="1" x14ac:dyDescent="0.35">
      <c r="A17" s="529">
        <v>9</v>
      </c>
      <c r="B17" s="570" t="s">
        <v>82</v>
      </c>
      <c r="C17" s="530">
        <f t="shared" si="2"/>
        <v>1</v>
      </c>
      <c r="D17" s="678">
        <f>C17-'Rekap Jumlah_Paket RUP 20....'!C17-U17-V17-W17-X17</f>
        <v>-2</v>
      </c>
      <c r="E17" s="531"/>
      <c r="F17" s="532">
        <v>1</v>
      </c>
      <c r="G17" s="532"/>
      <c r="H17" s="533"/>
      <c r="I17" s="534"/>
      <c r="J17" s="535"/>
      <c r="K17" s="535"/>
      <c r="L17" s="536"/>
      <c r="M17" s="534"/>
      <c r="N17" s="535"/>
      <c r="O17" s="535"/>
      <c r="P17" s="537"/>
      <c r="Q17" s="538"/>
      <c r="R17" s="539"/>
      <c r="S17" s="539"/>
      <c r="T17" s="537"/>
      <c r="U17" s="538"/>
      <c r="V17" s="539"/>
      <c r="W17" s="539"/>
      <c r="X17" s="537"/>
      <c r="Y17" s="529">
        <v>9</v>
      </c>
      <c r="Z17" s="570" t="s">
        <v>82</v>
      </c>
      <c r="AA17" s="530">
        <f t="shared" si="0"/>
        <v>1</v>
      </c>
      <c r="AB17" s="530">
        <v>3</v>
      </c>
      <c r="AC17" s="721">
        <f t="shared" si="1"/>
        <v>0.33333333333333331</v>
      </c>
    </row>
    <row r="18" spans="1:29" ht="33.75" customHeight="1" thickBot="1" x14ac:dyDescent="0.4">
      <c r="A18" s="540">
        <v>10</v>
      </c>
      <c r="B18" s="571" t="s">
        <v>62</v>
      </c>
      <c r="C18" s="530">
        <f t="shared" si="2"/>
        <v>0</v>
      </c>
      <c r="D18" s="678">
        <f>C18-'Rekap Jumlah_Paket RUP 20....'!C18-U18-V18-W18-X18</f>
        <v>-4</v>
      </c>
      <c r="E18" s="541"/>
      <c r="F18" s="542"/>
      <c r="G18" s="542"/>
      <c r="H18" s="543"/>
      <c r="I18" s="544"/>
      <c r="J18" s="545"/>
      <c r="K18" s="545"/>
      <c r="L18" s="546"/>
      <c r="M18" s="544"/>
      <c r="N18" s="545"/>
      <c r="O18" s="545"/>
      <c r="P18" s="547"/>
      <c r="Q18" s="548"/>
      <c r="R18" s="549"/>
      <c r="S18" s="549"/>
      <c r="T18" s="547"/>
      <c r="U18" s="548"/>
      <c r="V18" s="549"/>
      <c r="W18" s="549"/>
      <c r="X18" s="547"/>
      <c r="Y18" s="540">
        <v>10</v>
      </c>
      <c r="Z18" s="571" t="s">
        <v>62</v>
      </c>
      <c r="AA18" s="530">
        <f t="shared" si="0"/>
        <v>0</v>
      </c>
      <c r="AB18" s="530">
        <v>4</v>
      </c>
      <c r="AC18" s="723">
        <f t="shared" si="1"/>
        <v>0</v>
      </c>
    </row>
    <row r="19" spans="1:29" hidden="1" thickBot="1" x14ac:dyDescent="0.4">
      <c r="A19" s="550">
        <v>11</v>
      </c>
      <c r="B19" s="551" t="s">
        <v>47</v>
      </c>
      <c r="C19" s="552">
        <v>0</v>
      </c>
      <c r="D19" s="552">
        <v>0</v>
      </c>
      <c r="E19" s="552"/>
      <c r="F19" s="552"/>
      <c r="G19" s="552"/>
      <c r="H19" s="552"/>
      <c r="I19" s="553"/>
      <c r="J19" s="553"/>
      <c r="K19" s="553"/>
      <c r="L19" s="554"/>
      <c r="M19" s="554"/>
      <c r="N19" s="554"/>
      <c r="O19" s="554"/>
      <c r="P19" s="555"/>
      <c r="Q19" s="555"/>
      <c r="R19" s="555"/>
      <c r="S19" s="555"/>
      <c r="T19" s="556"/>
      <c r="U19" s="555"/>
      <c r="V19" s="555"/>
      <c r="W19" s="555"/>
      <c r="X19" s="556"/>
      <c r="Y19" s="550">
        <v>11</v>
      </c>
      <c r="Z19" s="551" t="s">
        <v>47</v>
      </c>
      <c r="AA19" s="552">
        <v>0</v>
      </c>
      <c r="AB19" s="716">
        <v>0</v>
      </c>
      <c r="AC19" s="722"/>
    </row>
    <row r="20" spans="1:29" hidden="1" thickBot="1" x14ac:dyDescent="0.4">
      <c r="A20" s="529">
        <v>12</v>
      </c>
      <c r="B20" s="557" t="s">
        <v>90</v>
      </c>
      <c r="C20" s="558">
        <v>0</v>
      </c>
      <c r="D20" s="558">
        <v>0</v>
      </c>
      <c r="E20" s="558"/>
      <c r="F20" s="558"/>
      <c r="G20" s="558"/>
      <c r="H20" s="558"/>
      <c r="I20" s="539"/>
      <c r="J20" s="539"/>
      <c r="K20" s="539"/>
      <c r="L20" s="535"/>
      <c r="M20" s="535"/>
      <c r="N20" s="535"/>
      <c r="O20" s="535"/>
      <c r="P20" s="539"/>
      <c r="Q20" s="539"/>
      <c r="R20" s="539"/>
      <c r="S20" s="539"/>
      <c r="T20" s="537"/>
      <c r="U20" s="539"/>
      <c r="V20" s="539"/>
      <c r="W20" s="539"/>
      <c r="X20" s="537"/>
      <c r="Y20" s="529">
        <v>12</v>
      </c>
      <c r="Z20" s="557" t="s">
        <v>90</v>
      </c>
      <c r="AA20" s="558">
        <v>0</v>
      </c>
      <c r="AB20" s="717">
        <v>0</v>
      </c>
      <c r="AC20" s="719"/>
    </row>
    <row r="21" spans="1:29" hidden="1" thickBot="1" x14ac:dyDescent="0.4">
      <c r="A21" s="559">
        <v>13</v>
      </c>
      <c r="B21" s="560" t="s">
        <v>51</v>
      </c>
      <c r="C21" s="561">
        <v>0</v>
      </c>
      <c r="D21" s="561">
        <v>0</v>
      </c>
      <c r="E21" s="561"/>
      <c r="F21" s="561"/>
      <c r="G21" s="561"/>
      <c r="H21" s="561"/>
      <c r="I21" s="562"/>
      <c r="J21" s="562"/>
      <c r="K21" s="562"/>
      <c r="L21" s="562"/>
      <c r="M21" s="562"/>
      <c r="N21" s="562"/>
      <c r="O21" s="562"/>
      <c r="P21" s="563"/>
      <c r="Q21" s="563"/>
      <c r="R21" s="563"/>
      <c r="S21" s="563"/>
      <c r="T21" s="564"/>
      <c r="U21" s="563"/>
      <c r="V21" s="563"/>
      <c r="W21" s="563"/>
      <c r="X21" s="564"/>
      <c r="Y21" s="559">
        <v>13</v>
      </c>
      <c r="Z21" s="560" t="s">
        <v>51</v>
      </c>
      <c r="AA21" s="561">
        <v>0</v>
      </c>
      <c r="AB21" s="718">
        <v>0</v>
      </c>
      <c r="AC21" s="719"/>
    </row>
    <row r="22" spans="1:29" ht="27.75" customHeight="1" thickBot="1" x14ac:dyDescent="0.4">
      <c r="A22" s="775" t="s">
        <v>84</v>
      </c>
      <c r="B22" s="776"/>
      <c r="C22" s="565">
        <f>SUM(C9:C20)</f>
        <v>159</v>
      </c>
      <c r="D22" s="565">
        <f>SUM(D9:D20)</f>
        <v>-186</v>
      </c>
      <c r="E22" s="566">
        <f t="shared" ref="E22:T22" si="3">SUM(E9:E20)</f>
        <v>5</v>
      </c>
      <c r="F22" s="565">
        <f t="shared" si="3"/>
        <v>3</v>
      </c>
      <c r="G22" s="565">
        <f t="shared" si="3"/>
        <v>3</v>
      </c>
      <c r="H22" s="567">
        <f t="shared" si="3"/>
        <v>0</v>
      </c>
      <c r="I22" s="566">
        <f t="shared" si="3"/>
        <v>0</v>
      </c>
      <c r="J22" s="565">
        <f t="shared" si="3"/>
        <v>0</v>
      </c>
      <c r="K22" s="565">
        <f t="shared" si="3"/>
        <v>1</v>
      </c>
      <c r="L22" s="567">
        <f t="shared" si="3"/>
        <v>5</v>
      </c>
      <c r="M22" s="566">
        <f t="shared" si="3"/>
        <v>14</v>
      </c>
      <c r="N22" s="565">
        <f t="shared" si="3"/>
        <v>3</v>
      </c>
      <c r="O22" s="565">
        <f t="shared" si="3"/>
        <v>14</v>
      </c>
      <c r="P22" s="567">
        <f t="shared" si="3"/>
        <v>12</v>
      </c>
      <c r="Q22" s="566">
        <f t="shared" si="3"/>
        <v>5</v>
      </c>
      <c r="R22" s="565">
        <f t="shared" si="3"/>
        <v>14</v>
      </c>
      <c r="S22" s="565">
        <f t="shared" si="3"/>
        <v>4</v>
      </c>
      <c r="T22" s="567">
        <f t="shared" si="3"/>
        <v>4</v>
      </c>
      <c r="U22" s="568">
        <f t="shared" ref="U22:X22" si="4">SUM(U9:U20)</f>
        <v>10</v>
      </c>
      <c r="V22" s="565">
        <f t="shared" si="4"/>
        <v>16</v>
      </c>
      <c r="W22" s="565">
        <f t="shared" si="4"/>
        <v>19</v>
      </c>
      <c r="X22" s="567">
        <f t="shared" si="4"/>
        <v>27</v>
      </c>
      <c r="Y22" s="775" t="s">
        <v>84</v>
      </c>
      <c r="Z22" s="790"/>
      <c r="AA22" s="565">
        <f>SUM(AA9:AA20)</f>
        <v>87</v>
      </c>
      <c r="AB22" s="565">
        <f t="shared" ref="AB22" si="5">SUM(AB9:AB20)</f>
        <v>273</v>
      </c>
      <c r="AC22" s="727">
        <f>AA22/AB22</f>
        <v>0.31868131868131866</v>
      </c>
    </row>
    <row r="23" spans="1:29" ht="14.5" x14ac:dyDescent="0.35">
      <c r="A23" s="520"/>
      <c r="E23" s="569"/>
      <c r="F23" s="569"/>
      <c r="G23" s="569"/>
      <c r="H23" s="569"/>
      <c r="I23" s="569"/>
      <c r="J23" s="569"/>
      <c r="K23" s="569"/>
      <c r="Z23"/>
    </row>
    <row r="24" spans="1:29" ht="15.75" customHeight="1" thickBot="1" x14ac:dyDescent="0.4">
      <c r="A24" s="572" t="s">
        <v>954</v>
      </c>
      <c r="B24" s="6"/>
      <c r="C24" s="6"/>
      <c r="D24" s="6"/>
      <c r="E24" s="41"/>
      <c r="F24" s="41"/>
      <c r="G24" s="41"/>
      <c r="H24" s="41"/>
      <c r="I24" s="41"/>
      <c r="J24" s="41"/>
      <c r="K24" s="569"/>
      <c r="P24" s="522">
        <v>40</v>
      </c>
      <c r="Z24"/>
      <c r="AC24" s="724">
        <f>AVERAGE(AC9:AC18)</f>
        <v>0.33672446072446072</v>
      </c>
    </row>
    <row r="25" spans="1:29" ht="25" customHeight="1" x14ac:dyDescent="0.35">
      <c r="A25" s="760" t="s">
        <v>71</v>
      </c>
      <c r="B25" s="762" t="s">
        <v>862</v>
      </c>
      <c r="C25" s="763"/>
      <c r="D25" s="763"/>
      <c r="E25" s="766" t="s">
        <v>863</v>
      </c>
      <c r="F25" s="767"/>
      <c r="G25" s="767"/>
      <c r="H25" s="767"/>
      <c r="I25" s="768" t="s">
        <v>864</v>
      </c>
      <c r="J25" s="769"/>
      <c r="K25" s="569"/>
    </row>
    <row r="26" spans="1:29" ht="25" customHeight="1" thickBot="1" x14ac:dyDescent="0.4">
      <c r="A26" s="761"/>
      <c r="B26" s="764"/>
      <c r="C26" s="765"/>
      <c r="D26" s="765"/>
      <c r="E26" s="573" t="s">
        <v>858</v>
      </c>
      <c r="F26" s="574" t="s">
        <v>859</v>
      </c>
      <c r="G26" s="574" t="s">
        <v>860</v>
      </c>
      <c r="H26" s="575" t="s">
        <v>861</v>
      </c>
      <c r="I26" s="770"/>
      <c r="J26" s="771"/>
      <c r="K26" s="569"/>
    </row>
    <row r="27" spans="1:29" ht="25" customHeight="1" x14ac:dyDescent="0.35">
      <c r="A27" s="728">
        <v>1</v>
      </c>
      <c r="B27" s="729" t="s">
        <v>855</v>
      </c>
      <c r="C27" s="730"/>
      <c r="D27" s="730"/>
      <c r="E27" s="579">
        <f>E22</f>
        <v>5</v>
      </c>
      <c r="F27" s="580">
        <f>F22</f>
        <v>3</v>
      </c>
      <c r="G27" s="580">
        <f>G22</f>
        <v>3</v>
      </c>
      <c r="H27" s="581">
        <f>H22</f>
        <v>0</v>
      </c>
      <c r="I27" s="756">
        <f>SUM(E27:H27)</f>
        <v>11</v>
      </c>
      <c r="J27" s="757"/>
      <c r="K27" s="569"/>
      <c r="N27" s="522">
        <v>148</v>
      </c>
    </row>
    <row r="28" spans="1:29" ht="25" customHeight="1" x14ac:dyDescent="0.35">
      <c r="A28" s="731">
        <v>2</v>
      </c>
      <c r="B28" s="732" t="s">
        <v>29</v>
      </c>
      <c r="C28" s="733"/>
      <c r="D28" s="733"/>
      <c r="E28" s="585">
        <f>I22</f>
        <v>0</v>
      </c>
      <c r="F28" s="586">
        <f>J22</f>
        <v>0</v>
      </c>
      <c r="G28" s="586">
        <f>K22</f>
        <v>1</v>
      </c>
      <c r="H28" s="587">
        <f>L22</f>
        <v>5</v>
      </c>
      <c r="I28" s="756">
        <f t="shared" ref="I28:I30" si="6">SUM(E28:H28)</f>
        <v>6</v>
      </c>
      <c r="J28" s="757"/>
      <c r="K28" s="569"/>
      <c r="N28" s="737">
        <f>I32-N27</f>
        <v>11</v>
      </c>
    </row>
    <row r="29" spans="1:29" ht="25" customHeight="1" x14ac:dyDescent="0.35">
      <c r="A29" s="731">
        <v>3</v>
      </c>
      <c r="B29" s="732" t="s">
        <v>856</v>
      </c>
      <c r="C29" s="733"/>
      <c r="D29" s="733"/>
      <c r="E29" s="585">
        <f>M22</f>
        <v>14</v>
      </c>
      <c r="F29" s="586">
        <f>N22</f>
        <v>3</v>
      </c>
      <c r="G29" s="586">
        <f>O22</f>
        <v>14</v>
      </c>
      <c r="H29" s="587">
        <f>P22</f>
        <v>12</v>
      </c>
      <c r="I29" s="756">
        <f t="shared" si="6"/>
        <v>43</v>
      </c>
      <c r="J29" s="757"/>
      <c r="K29" s="569"/>
    </row>
    <row r="30" spans="1:29" ht="25" customHeight="1" x14ac:dyDescent="0.35">
      <c r="A30" s="731">
        <v>4</v>
      </c>
      <c r="B30" s="732" t="s">
        <v>857</v>
      </c>
      <c r="C30" s="733"/>
      <c r="D30" s="733"/>
      <c r="E30" s="585">
        <f>Q22</f>
        <v>5</v>
      </c>
      <c r="F30" s="586">
        <f>R22</f>
        <v>14</v>
      </c>
      <c r="G30" s="586">
        <f>S22</f>
        <v>4</v>
      </c>
      <c r="H30" s="670">
        <f>T22</f>
        <v>4</v>
      </c>
      <c r="I30" s="758">
        <f t="shared" si="6"/>
        <v>27</v>
      </c>
      <c r="J30" s="759"/>
      <c r="K30" s="569"/>
    </row>
    <row r="31" spans="1:29" ht="25" customHeight="1" thickBot="1" x14ac:dyDescent="0.4">
      <c r="A31" s="734">
        <v>5</v>
      </c>
      <c r="B31" s="735" t="s">
        <v>895</v>
      </c>
      <c r="C31" s="736"/>
      <c r="D31" s="736"/>
      <c r="E31" s="667">
        <f>U22</f>
        <v>10</v>
      </c>
      <c r="F31" s="668">
        <f>V22</f>
        <v>16</v>
      </c>
      <c r="G31" s="668">
        <f>W22</f>
        <v>19</v>
      </c>
      <c r="H31" s="669">
        <f>X22</f>
        <v>27</v>
      </c>
      <c r="I31" s="758">
        <f t="shared" ref="I31" si="7">SUM(E31:H31)</f>
        <v>72</v>
      </c>
      <c r="J31" s="759"/>
      <c r="K31" s="569"/>
    </row>
    <row r="32" spans="1:29" ht="24.75" customHeight="1" thickBot="1" x14ac:dyDescent="0.4">
      <c r="A32" s="752" t="s">
        <v>84</v>
      </c>
      <c r="B32" s="753"/>
      <c r="C32" s="640"/>
      <c r="D32" s="640"/>
      <c r="E32" s="595">
        <f>SUM(E27:E31)</f>
        <v>34</v>
      </c>
      <c r="F32" s="595">
        <f t="shared" ref="F32:H32" si="8">SUM(F27:F31)</f>
        <v>36</v>
      </c>
      <c r="G32" s="595">
        <f t="shared" si="8"/>
        <v>41</v>
      </c>
      <c r="H32" s="595">
        <f t="shared" si="8"/>
        <v>48</v>
      </c>
      <c r="I32" s="754">
        <f>SUM(I27:J31)</f>
        <v>159</v>
      </c>
      <c r="J32" s="755"/>
      <c r="K32" s="569"/>
      <c r="O32" s="737"/>
    </row>
    <row r="33" spans="1:11" ht="14.5" x14ac:dyDescent="0.35">
      <c r="A33" s="520"/>
      <c r="E33" s="569"/>
      <c r="F33" s="569"/>
      <c r="G33" s="569"/>
      <c r="H33" s="569"/>
      <c r="I33" s="569"/>
      <c r="J33" s="569"/>
      <c r="K33" s="598"/>
    </row>
    <row r="34" spans="1:11" ht="14.5" x14ac:dyDescent="0.35">
      <c r="A34" s="520"/>
      <c r="E34" s="569"/>
      <c r="F34" s="569"/>
      <c r="G34" s="569"/>
      <c r="H34" s="569"/>
      <c r="I34" s="569"/>
      <c r="J34" s="569"/>
      <c r="K34" s="569"/>
    </row>
    <row r="35" spans="1:11" ht="14.5" x14ac:dyDescent="0.35">
      <c r="A35" s="520"/>
      <c r="E35" s="569"/>
      <c r="F35" s="569"/>
      <c r="G35" s="569"/>
      <c r="H35" s="569"/>
      <c r="I35" s="569"/>
      <c r="J35" s="569"/>
      <c r="K35" s="569"/>
    </row>
    <row r="36" spans="1:11" ht="14.5" x14ac:dyDescent="0.35">
      <c r="A36" s="520"/>
      <c r="E36" s="569"/>
      <c r="F36" s="569"/>
      <c r="G36" s="569"/>
      <c r="H36" s="569"/>
      <c r="I36" s="569"/>
      <c r="J36" s="569"/>
      <c r="K36" s="569"/>
    </row>
    <row r="37" spans="1:11" ht="14.5" x14ac:dyDescent="0.35">
      <c r="A37" s="520"/>
      <c r="E37" s="569"/>
      <c r="F37" s="569"/>
      <c r="G37" s="569"/>
      <c r="H37" s="569"/>
      <c r="I37" s="569"/>
      <c r="J37" s="569"/>
      <c r="K37" s="569"/>
    </row>
    <row r="38" spans="1:11" ht="14.5" x14ac:dyDescent="0.35">
      <c r="A38" s="520"/>
      <c r="E38" s="569"/>
      <c r="F38" s="569"/>
      <c r="G38" s="569"/>
      <c r="H38" s="569"/>
      <c r="I38" s="569"/>
      <c r="J38" s="569"/>
      <c r="K38" s="569"/>
    </row>
    <row r="39" spans="1:11" ht="15.75" customHeight="1" x14ac:dyDescent="0.35">
      <c r="A39" s="520"/>
      <c r="E39" s="569"/>
      <c r="F39" s="569"/>
      <c r="G39" s="569"/>
      <c r="H39" s="569"/>
      <c r="I39" s="569"/>
      <c r="J39" s="569"/>
      <c r="K39" s="569"/>
    </row>
    <row r="40" spans="1:11" ht="15.75" customHeight="1" x14ac:dyDescent="0.35">
      <c r="A40" s="520"/>
      <c r="E40" s="569"/>
      <c r="F40" s="569"/>
      <c r="G40" s="569"/>
      <c r="H40" s="569"/>
      <c r="I40" s="569"/>
      <c r="J40" s="569"/>
      <c r="K40" s="569"/>
    </row>
    <row r="41" spans="1:11" ht="15.75" customHeight="1" x14ac:dyDescent="0.35">
      <c r="A41" s="520"/>
      <c r="E41" s="569"/>
      <c r="F41" s="569"/>
      <c r="G41" s="569"/>
      <c r="H41" s="569"/>
      <c r="I41" s="569"/>
      <c r="J41" s="569"/>
      <c r="K41" s="569"/>
    </row>
    <row r="42" spans="1:11" ht="15.75" customHeight="1" x14ac:dyDescent="0.35">
      <c r="A42" s="520"/>
      <c r="E42" s="569"/>
      <c r="F42" s="569"/>
      <c r="G42" s="569"/>
      <c r="H42" s="569"/>
      <c r="I42" s="569"/>
      <c r="J42" s="569"/>
      <c r="K42" s="569"/>
    </row>
    <row r="43" spans="1:11" ht="15.75" customHeight="1" x14ac:dyDescent="0.35">
      <c r="A43" s="520"/>
      <c r="E43" s="569"/>
      <c r="F43" s="569"/>
      <c r="G43" s="569"/>
      <c r="H43" s="569"/>
      <c r="I43" s="569"/>
      <c r="J43" s="569"/>
      <c r="K43" s="569"/>
    </row>
    <row r="44" spans="1:11" ht="15.75" customHeight="1" x14ac:dyDescent="0.35">
      <c r="A44" s="520"/>
      <c r="E44" s="569"/>
      <c r="F44" s="569"/>
      <c r="G44" s="569"/>
      <c r="H44" s="569"/>
      <c r="I44" s="569"/>
      <c r="J44" s="569"/>
      <c r="K44" s="569"/>
    </row>
    <row r="45" spans="1:11" ht="15.75" customHeight="1" x14ac:dyDescent="0.35">
      <c r="A45" s="520"/>
      <c r="E45" s="569"/>
      <c r="F45" s="569"/>
      <c r="G45" s="569"/>
      <c r="H45" s="569"/>
      <c r="I45" s="569"/>
      <c r="J45" s="569"/>
      <c r="K45" s="569"/>
    </row>
    <row r="46" spans="1:11" ht="15.75" customHeight="1" x14ac:dyDescent="0.35">
      <c r="A46" s="520"/>
      <c r="E46" s="569"/>
      <c r="F46" s="569"/>
      <c r="G46" s="569"/>
      <c r="H46" s="569"/>
      <c r="I46" s="569"/>
      <c r="J46" s="569"/>
      <c r="K46" s="569"/>
    </row>
    <row r="47" spans="1:11" ht="15.75" customHeight="1" x14ac:dyDescent="0.35">
      <c r="A47" s="520"/>
      <c r="E47" s="569"/>
      <c r="F47" s="569"/>
      <c r="G47" s="569"/>
      <c r="H47" s="569"/>
      <c r="I47" s="569"/>
      <c r="J47" s="569"/>
      <c r="K47" s="569"/>
    </row>
    <row r="48" spans="1:11" ht="15.75" customHeight="1" x14ac:dyDescent="0.35">
      <c r="A48" s="520"/>
      <c r="E48" s="569"/>
      <c r="F48" s="569"/>
      <c r="G48" s="569"/>
      <c r="H48" s="569"/>
      <c r="I48" s="569"/>
      <c r="J48" s="569"/>
      <c r="K48" s="569"/>
    </row>
    <row r="49" spans="1:15" ht="15.75" customHeight="1" x14ac:dyDescent="0.35">
      <c r="A49" s="520"/>
      <c r="E49" s="569"/>
      <c r="F49" s="569"/>
      <c r="G49" s="569"/>
      <c r="H49" s="569"/>
      <c r="I49" s="569"/>
      <c r="J49" s="569"/>
      <c r="K49" s="569"/>
    </row>
    <row r="50" spans="1:15" ht="15.75" customHeight="1" x14ac:dyDescent="0.35">
      <c r="A50" s="520"/>
      <c r="E50" s="569"/>
      <c r="F50" s="569"/>
      <c r="G50" s="569"/>
      <c r="H50" s="569"/>
      <c r="I50" s="569"/>
      <c r="J50" s="569"/>
      <c r="K50" s="569"/>
    </row>
    <row r="51" spans="1:15" ht="15.75" customHeight="1" x14ac:dyDescent="0.35">
      <c r="A51" s="520"/>
      <c r="B51" s="521"/>
      <c r="C51" s="521"/>
      <c r="D51" s="521"/>
      <c r="E51" s="569"/>
      <c r="F51" s="569"/>
      <c r="G51" s="569"/>
      <c r="H51" s="569"/>
      <c r="I51" s="569"/>
      <c r="J51" s="569"/>
      <c r="K51" s="569"/>
      <c r="L51" s="521"/>
      <c r="M51" s="521"/>
      <c r="N51" s="521"/>
      <c r="O51" s="521"/>
    </row>
    <row r="52" spans="1:15" ht="15.75" customHeight="1" x14ac:dyDescent="0.35">
      <c r="A52" s="520"/>
      <c r="B52" s="521"/>
      <c r="C52" s="521"/>
      <c r="D52" s="521"/>
      <c r="E52" s="569"/>
      <c r="F52" s="569"/>
      <c r="G52" s="569"/>
      <c r="H52" s="569"/>
      <c r="I52" s="569"/>
      <c r="J52" s="569"/>
      <c r="K52" s="569"/>
      <c r="L52" s="521"/>
      <c r="M52" s="521"/>
      <c r="N52" s="521"/>
      <c r="O52" s="521"/>
    </row>
    <row r="53" spans="1:15" ht="15.75" customHeight="1" x14ac:dyDescent="0.35">
      <c r="A53" s="520"/>
      <c r="B53" s="521"/>
      <c r="C53" s="521"/>
      <c r="D53" s="521"/>
      <c r="E53" s="569"/>
      <c r="F53" s="569"/>
      <c r="G53" s="569"/>
      <c r="H53" s="569"/>
      <c r="I53" s="569"/>
      <c r="J53" s="569"/>
      <c r="K53" s="569"/>
      <c r="L53" s="521"/>
      <c r="M53" s="521"/>
      <c r="N53" s="521"/>
      <c r="O53" s="521"/>
    </row>
    <row r="54" spans="1:15" ht="15.75" customHeight="1" x14ac:dyDescent="0.35">
      <c r="A54" s="520"/>
      <c r="B54" s="521"/>
      <c r="C54" s="521"/>
      <c r="D54" s="521"/>
      <c r="E54" s="569"/>
      <c r="F54" s="569"/>
      <c r="G54" s="569"/>
      <c r="H54" s="569"/>
      <c r="I54" s="569"/>
      <c r="J54" s="569"/>
      <c r="K54" s="569"/>
      <c r="L54" s="521"/>
      <c r="M54" s="521"/>
      <c r="N54" s="521"/>
      <c r="O54" s="521"/>
    </row>
    <row r="55" spans="1:15" ht="15.75" customHeight="1" x14ac:dyDescent="0.35">
      <c r="A55" s="520"/>
      <c r="B55" s="521"/>
      <c r="C55" s="521"/>
      <c r="D55" s="521"/>
      <c r="E55" s="569"/>
      <c r="F55" s="569"/>
      <c r="G55" s="569"/>
      <c r="H55" s="569"/>
      <c r="I55" s="569"/>
      <c r="J55" s="569"/>
      <c r="K55" s="569"/>
      <c r="L55" s="521"/>
      <c r="M55" s="521"/>
      <c r="N55" s="521"/>
      <c r="O55" s="521"/>
    </row>
    <row r="56" spans="1:15" ht="15.75" customHeight="1" x14ac:dyDescent="0.35">
      <c r="A56" s="520"/>
      <c r="B56" s="521"/>
      <c r="C56" s="521"/>
      <c r="D56" s="521"/>
      <c r="E56" s="569"/>
      <c r="F56" s="569"/>
      <c r="G56" s="569"/>
      <c r="H56" s="569"/>
      <c r="I56" s="569"/>
      <c r="J56" s="569"/>
      <c r="K56" s="569"/>
      <c r="L56" s="521"/>
      <c r="M56" s="521"/>
      <c r="N56" s="521"/>
      <c r="O56" s="521"/>
    </row>
    <row r="57" spans="1:15" ht="15.75" customHeight="1" x14ac:dyDescent="0.35">
      <c r="A57" s="520"/>
      <c r="B57" s="521"/>
      <c r="C57" s="521"/>
      <c r="D57" s="521"/>
      <c r="E57" s="569"/>
      <c r="F57" s="569"/>
      <c r="G57" s="569"/>
      <c r="H57" s="569"/>
      <c r="I57" s="569"/>
      <c r="J57" s="569"/>
      <c r="K57" s="569"/>
      <c r="L57" s="521"/>
      <c r="M57" s="521"/>
      <c r="N57" s="521"/>
      <c r="O57" s="521"/>
    </row>
    <row r="58" spans="1:15" ht="15.75" customHeight="1" x14ac:dyDescent="0.35">
      <c r="A58" s="520"/>
      <c r="B58" s="521"/>
      <c r="C58" s="521"/>
      <c r="D58" s="521"/>
      <c r="E58" s="569"/>
      <c r="F58" s="569"/>
      <c r="G58" s="569"/>
      <c r="H58" s="569"/>
      <c r="I58" s="569"/>
      <c r="J58" s="569"/>
      <c r="K58" s="569"/>
      <c r="L58" s="521"/>
      <c r="M58" s="521"/>
      <c r="N58" s="521"/>
      <c r="O58" s="521"/>
    </row>
    <row r="59" spans="1:15" ht="15.75" customHeight="1" x14ac:dyDescent="0.35">
      <c r="A59" s="520"/>
      <c r="B59" s="521"/>
      <c r="C59" s="521"/>
      <c r="D59" s="521"/>
      <c r="E59" s="569"/>
      <c r="F59" s="569"/>
      <c r="G59" s="569"/>
      <c r="H59" s="569"/>
      <c r="I59" s="569"/>
      <c r="J59" s="569"/>
      <c r="K59" s="569"/>
      <c r="L59" s="521"/>
      <c r="M59" s="521"/>
      <c r="N59" s="521"/>
      <c r="O59" s="521"/>
    </row>
    <row r="60" spans="1:15" ht="15.75" customHeight="1" x14ac:dyDescent="0.35">
      <c r="A60" s="520"/>
      <c r="B60" s="521"/>
      <c r="C60" s="521"/>
      <c r="D60" s="521"/>
      <c r="E60" s="569"/>
      <c r="F60" s="569"/>
      <c r="G60" s="569"/>
      <c r="H60" s="569"/>
      <c r="I60" s="569"/>
      <c r="J60" s="569"/>
      <c r="K60" s="569"/>
      <c r="L60" s="521"/>
      <c r="M60" s="521"/>
      <c r="N60" s="521"/>
      <c r="O60" s="521"/>
    </row>
    <row r="61" spans="1:15" ht="15.75" customHeight="1" x14ac:dyDescent="0.35">
      <c r="A61" s="520"/>
      <c r="B61" s="521"/>
      <c r="C61" s="521"/>
      <c r="D61" s="521"/>
      <c r="E61" s="569"/>
      <c r="F61" s="569"/>
      <c r="G61" s="569"/>
      <c r="H61" s="569"/>
      <c r="I61" s="569"/>
      <c r="J61" s="569"/>
      <c r="K61" s="569"/>
      <c r="L61" s="521"/>
      <c r="M61" s="521"/>
      <c r="N61" s="521"/>
      <c r="O61" s="521"/>
    </row>
    <row r="62" spans="1:15" ht="15.75" customHeight="1" x14ac:dyDescent="0.35">
      <c r="A62" s="520"/>
      <c r="B62" s="521"/>
      <c r="C62" s="521"/>
      <c r="D62" s="521"/>
      <c r="E62" s="569"/>
      <c r="F62" s="569"/>
      <c r="G62" s="569"/>
      <c r="H62" s="569"/>
      <c r="I62" s="569"/>
      <c r="J62" s="569"/>
      <c r="K62" s="569"/>
      <c r="L62" s="521"/>
      <c r="M62" s="521"/>
      <c r="N62" s="521"/>
      <c r="O62" s="521"/>
    </row>
    <row r="63" spans="1:15" ht="15.75" customHeight="1" x14ac:dyDescent="0.35">
      <c r="A63" s="520"/>
      <c r="B63" s="521"/>
      <c r="C63" s="521"/>
      <c r="D63" s="521"/>
      <c r="E63" s="569"/>
      <c r="F63" s="569"/>
      <c r="G63" s="569"/>
      <c r="H63" s="569"/>
      <c r="I63" s="569"/>
      <c r="J63" s="569"/>
      <c r="K63" s="569"/>
      <c r="L63" s="521"/>
      <c r="M63" s="521"/>
      <c r="N63" s="521"/>
      <c r="O63" s="521"/>
    </row>
    <row r="64" spans="1:15" ht="15.75" customHeight="1" x14ac:dyDescent="0.35">
      <c r="A64" s="520"/>
      <c r="E64" s="569"/>
      <c r="F64" s="569"/>
      <c r="G64" s="569"/>
      <c r="H64" s="569"/>
      <c r="I64" s="569"/>
      <c r="J64" s="569"/>
      <c r="K64" s="569"/>
    </row>
    <row r="65" spans="1:11" ht="15.75" customHeight="1" x14ac:dyDescent="0.35">
      <c r="A65" s="520"/>
      <c r="E65" s="569"/>
      <c r="F65" s="569"/>
      <c r="G65" s="569"/>
      <c r="H65" s="569"/>
      <c r="I65" s="569"/>
      <c r="J65" s="569"/>
      <c r="K65" s="569"/>
    </row>
    <row r="66" spans="1:11" ht="15.75" customHeight="1" x14ac:dyDescent="0.35">
      <c r="A66" s="520"/>
      <c r="E66" s="569"/>
      <c r="F66" s="569"/>
      <c r="G66" s="569"/>
      <c r="H66" s="569"/>
      <c r="I66" s="569"/>
      <c r="J66" s="569"/>
      <c r="K66" s="569"/>
    </row>
    <row r="67" spans="1:11" ht="15.75" customHeight="1" x14ac:dyDescent="0.35">
      <c r="A67" s="520"/>
      <c r="E67" s="569"/>
      <c r="F67" s="569"/>
      <c r="G67" s="569"/>
      <c r="H67" s="569"/>
      <c r="I67" s="569"/>
      <c r="J67" s="569"/>
      <c r="K67" s="569"/>
    </row>
    <row r="68" spans="1:11" ht="15.75" customHeight="1" x14ac:dyDescent="0.35">
      <c r="A68" s="520"/>
      <c r="E68" s="569"/>
      <c r="F68" s="569"/>
      <c r="G68" s="569"/>
      <c r="H68" s="569"/>
      <c r="I68" s="569"/>
      <c r="J68" s="569"/>
      <c r="K68" s="569"/>
    </row>
    <row r="69" spans="1:11" ht="15.75" customHeight="1" x14ac:dyDescent="0.35">
      <c r="A69" s="520"/>
      <c r="E69" s="569"/>
      <c r="F69" s="569"/>
      <c r="G69" s="569"/>
      <c r="H69" s="569"/>
      <c r="I69" s="569"/>
      <c r="J69" s="569"/>
      <c r="K69" s="569"/>
    </row>
    <row r="70" spans="1:11" ht="15.75" customHeight="1" x14ac:dyDescent="0.35">
      <c r="A70" s="520"/>
      <c r="E70" s="569"/>
      <c r="F70" s="569"/>
      <c r="G70" s="569"/>
      <c r="H70" s="569"/>
      <c r="I70" s="569"/>
      <c r="J70" s="569"/>
      <c r="K70" s="569"/>
    </row>
    <row r="71" spans="1:11" ht="15.75" customHeight="1" x14ac:dyDescent="0.35">
      <c r="A71" s="520"/>
      <c r="E71" s="569"/>
      <c r="F71" s="569"/>
      <c r="G71" s="569"/>
      <c r="H71" s="569"/>
      <c r="I71" s="569"/>
      <c r="J71" s="569"/>
      <c r="K71" s="569"/>
    </row>
    <row r="72" spans="1:11" ht="15.75" customHeight="1" x14ac:dyDescent="0.35">
      <c r="A72" s="520"/>
      <c r="E72" s="569"/>
      <c r="F72" s="569"/>
      <c r="G72" s="569"/>
      <c r="H72" s="569"/>
      <c r="I72" s="569"/>
      <c r="J72" s="569"/>
      <c r="K72" s="569"/>
    </row>
    <row r="73" spans="1:11" ht="15.75" customHeight="1" x14ac:dyDescent="0.35">
      <c r="A73" s="520"/>
      <c r="E73" s="569"/>
      <c r="F73" s="569"/>
      <c r="G73" s="569"/>
      <c r="H73" s="569"/>
      <c r="I73" s="569"/>
      <c r="J73" s="569"/>
      <c r="K73" s="569"/>
    </row>
    <row r="74" spans="1:11" ht="15.75" customHeight="1" x14ac:dyDescent="0.35">
      <c r="A74" s="520"/>
      <c r="E74" s="569"/>
      <c r="F74" s="569"/>
      <c r="G74" s="569"/>
      <c r="H74" s="569"/>
      <c r="I74" s="569"/>
      <c r="J74" s="569"/>
      <c r="K74" s="569"/>
    </row>
    <row r="75" spans="1:11" ht="15.75" customHeight="1" x14ac:dyDescent="0.35">
      <c r="A75" s="520"/>
      <c r="E75" s="569"/>
      <c r="F75" s="569"/>
      <c r="G75" s="569"/>
      <c r="H75" s="569"/>
      <c r="I75" s="569"/>
      <c r="J75" s="569"/>
      <c r="K75" s="569"/>
    </row>
    <row r="76" spans="1:11" ht="15.75" customHeight="1" x14ac:dyDescent="0.35">
      <c r="A76" s="520"/>
      <c r="E76" s="569"/>
      <c r="F76" s="569"/>
      <c r="G76" s="569"/>
      <c r="H76" s="569"/>
      <c r="I76" s="569"/>
      <c r="J76" s="569"/>
      <c r="K76" s="569"/>
    </row>
    <row r="77" spans="1:11" ht="15.75" customHeight="1" x14ac:dyDescent="0.35">
      <c r="A77" s="520"/>
      <c r="E77" s="569"/>
      <c r="F77" s="569"/>
      <c r="G77" s="569"/>
      <c r="H77" s="569"/>
      <c r="I77" s="569"/>
      <c r="J77" s="569"/>
      <c r="K77" s="569"/>
    </row>
    <row r="78" spans="1:11" ht="15.75" customHeight="1" x14ac:dyDescent="0.35">
      <c r="A78" s="520"/>
      <c r="E78" s="569"/>
      <c r="F78" s="569"/>
      <c r="G78" s="569"/>
      <c r="H78" s="569"/>
      <c r="I78" s="569"/>
      <c r="J78" s="569"/>
      <c r="K78" s="569"/>
    </row>
    <row r="79" spans="1:11" ht="15.75" customHeight="1" x14ac:dyDescent="0.35">
      <c r="A79" s="520"/>
      <c r="E79" s="569"/>
      <c r="F79" s="569"/>
      <c r="G79" s="569"/>
      <c r="H79" s="569"/>
      <c r="I79" s="569"/>
      <c r="J79" s="569"/>
      <c r="K79" s="569"/>
    </row>
    <row r="80" spans="1:11" ht="15.75" customHeight="1" x14ac:dyDescent="0.35">
      <c r="A80" s="520"/>
      <c r="E80" s="569"/>
      <c r="F80" s="569"/>
      <c r="G80" s="569"/>
      <c r="H80" s="569"/>
      <c r="I80" s="569"/>
      <c r="J80" s="569"/>
      <c r="K80" s="569"/>
    </row>
    <row r="81" spans="1:11" ht="15.75" customHeight="1" x14ac:dyDescent="0.35">
      <c r="A81" s="520"/>
      <c r="E81" s="569"/>
      <c r="F81" s="569"/>
      <c r="G81" s="569"/>
      <c r="H81" s="569"/>
      <c r="I81" s="569"/>
      <c r="J81" s="569"/>
      <c r="K81" s="569"/>
    </row>
    <row r="82" spans="1:11" ht="15.75" customHeight="1" x14ac:dyDescent="0.35">
      <c r="A82" s="520"/>
      <c r="E82" s="569"/>
      <c r="F82" s="569"/>
      <c r="G82" s="569"/>
      <c r="H82" s="569"/>
      <c r="I82" s="569"/>
      <c r="J82" s="569"/>
      <c r="K82" s="569"/>
    </row>
    <row r="83" spans="1:11" ht="15.75" customHeight="1" x14ac:dyDescent="0.35">
      <c r="A83" s="520"/>
      <c r="E83" s="569"/>
      <c r="F83" s="569"/>
      <c r="G83" s="569"/>
      <c r="H83" s="569"/>
      <c r="I83" s="569"/>
      <c r="J83" s="569"/>
      <c r="K83" s="569"/>
    </row>
    <row r="84" spans="1:11" ht="15.75" customHeight="1" x14ac:dyDescent="0.35">
      <c r="A84" s="520"/>
      <c r="E84" s="569"/>
      <c r="F84" s="569"/>
      <c r="G84" s="569"/>
      <c r="H84" s="569"/>
      <c r="I84" s="569"/>
      <c r="J84" s="569"/>
      <c r="K84" s="569"/>
    </row>
    <row r="85" spans="1:11" ht="15.75" customHeight="1" x14ac:dyDescent="0.35">
      <c r="A85" s="520"/>
      <c r="E85" s="569"/>
      <c r="F85" s="569"/>
      <c r="G85" s="569"/>
      <c r="H85" s="569"/>
      <c r="I85" s="569"/>
      <c r="J85" s="569"/>
      <c r="K85" s="569"/>
    </row>
    <row r="86" spans="1:11" ht="15.75" customHeight="1" x14ac:dyDescent="0.35">
      <c r="A86" s="520"/>
      <c r="E86" s="569"/>
      <c r="F86" s="569"/>
      <c r="G86" s="569"/>
      <c r="H86" s="569"/>
      <c r="I86" s="569"/>
      <c r="J86" s="569"/>
      <c r="K86" s="569"/>
    </row>
    <row r="87" spans="1:11" ht="15.75" customHeight="1" x14ac:dyDescent="0.35">
      <c r="A87" s="520"/>
      <c r="E87" s="569"/>
      <c r="F87" s="569"/>
      <c r="G87" s="569"/>
      <c r="H87" s="569"/>
      <c r="I87" s="569"/>
      <c r="J87" s="569"/>
      <c r="K87" s="569"/>
    </row>
    <row r="88" spans="1:11" ht="15.75" customHeight="1" x14ac:dyDescent="0.35">
      <c r="A88" s="520"/>
      <c r="E88" s="569"/>
      <c r="F88" s="569"/>
      <c r="G88" s="569"/>
      <c r="H88" s="569"/>
      <c r="I88" s="569"/>
      <c r="J88" s="569"/>
      <c r="K88" s="569"/>
    </row>
    <row r="89" spans="1:11" ht="15.75" customHeight="1" x14ac:dyDescent="0.35">
      <c r="A89" s="520"/>
      <c r="E89" s="569"/>
      <c r="F89" s="569"/>
      <c r="G89" s="569"/>
      <c r="H89" s="569"/>
      <c r="I89" s="569"/>
      <c r="J89" s="569"/>
      <c r="K89" s="569"/>
    </row>
    <row r="90" spans="1:11" ht="15.75" customHeight="1" x14ac:dyDescent="0.35">
      <c r="A90" s="520"/>
      <c r="E90" s="569"/>
      <c r="F90" s="569"/>
      <c r="G90" s="569"/>
      <c r="H90" s="569"/>
      <c r="I90" s="569"/>
      <c r="J90" s="569"/>
      <c r="K90" s="569"/>
    </row>
    <row r="91" spans="1:11" ht="15.75" customHeight="1" x14ac:dyDescent="0.35">
      <c r="A91" s="520"/>
      <c r="E91" s="569"/>
      <c r="F91" s="569"/>
      <c r="G91" s="569"/>
      <c r="H91" s="569"/>
      <c r="I91" s="569"/>
      <c r="J91" s="569"/>
      <c r="K91" s="569"/>
    </row>
    <row r="92" spans="1:11" ht="15.75" customHeight="1" x14ac:dyDescent="0.35">
      <c r="A92" s="520"/>
      <c r="E92" s="569"/>
      <c r="F92" s="569"/>
      <c r="G92" s="569"/>
      <c r="H92" s="569"/>
      <c r="I92" s="569"/>
      <c r="J92" s="569"/>
      <c r="K92" s="569"/>
    </row>
    <row r="93" spans="1:11" ht="15.75" customHeight="1" x14ac:dyDescent="0.35">
      <c r="A93" s="520"/>
      <c r="E93" s="569"/>
      <c r="F93" s="569"/>
      <c r="G93" s="569"/>
      <c r="H93" s="569"/>
      <c r="I93" s="569"/>
      <c r="J93" s="569"/>
      <c r="K93" s="569"/>
    </row>
    <row r="94" spans="1:11" ht="15.75" customHeight="1" x14ac:dyDescent="0.35">
      <c r="A94" s="520"/>
      <c r="E94" s="569"/>
      <c r="F94" s="569"/>
      <c r="G94" s="569"/>
      <c r="H94" s="569"/>
      <c r="I94" s="569"/>
      <c r="J94" s="569"/>
      <c r="K94" s="569"/>
    </row>
    <row r="95" spans="1:11" ht="15.75" customHeight="1" x14ac:dyDescent="0.35">
      <c r="A95" s="520"/>
      <c r="E95" s="569"/>
      <c r="F95" s="569"/>
      <c r="G95" s="569"/>
      <c r="H95" s="569"/>
      <c r="I95" s="569"/>
      <c r="J95" s="569"/>
      <c r="K95" s="569"/>
    </row>
    <row r="96" spans="1:11" ht="15.75" customHeight="1" x14ac:dyDescent="0.35">
      <c r="A96" s="520"/>
      <c r="E96" s="569"/>
      <c r="F96" s="569"/>
      <c r="G96" s="569"/>
      <c r="H96" s="569"/>
      <c r="I96" s="569"/>
      <c r="J96" s="569"/>
      <c r="K96" s="569"/>
    </row>
    <row r="97" spans="1:11" ht="15.75" customHeight="1" x14ac:dyDescent="0.35">
      <c r="A97" s="520"/>
      <c r="E97" s="569"/>
      <c r="F97" s="569"/>
      <c r="G97" s="569"/>
      <c r="H97" s="569"/>
      <c r="I97" s="569"/>
      <c r="J97" s="569"/>
      <c r="K97" s="569"/>
    </row>
    <row r="98" spans="1:11" ht="15.75" customHeight="1" x14ac:dyDescent="0.35">
      <c r="A98" s="520"/>
      <c r="E98" s="569"/>
      <c r="F98" s="569"/>
      <c r="G98" s="569"/>
      <c r="H98" s="569"/>
      <c r="I98" s="569"/>
      <c r="J98" s="569"/>
      <c r="K98" s="569"/>
    </row>
    <row r="99" spans="1:11" ht="15.75" customHeight="1" x14ac:dyDescent="0.35">
      <c r="A99" s="520"/>
      <c r="E99" s="569"/>
      <c r="F99" s="569"/>
      <c r="G99" s="569"/>
      <c r="H99" s="569"/>
      <c r="I99" s="569"/>
      <c r="J99" s="569"/>
      <c r="K99" s="569"/>
    </row>
    <row r="100" spans="1:11" ht="15.75" customHeight="1" x14ac:dyDescent="0.35">
      <c r="A100" s="520"/>
      <c r="E100" s="569"/>
      <c r="F100" s="569"/>
      <c r="G100" s="569"/>
      <c r="H100" s="569"/>
      <c r="I100" s="569"/>
      <c r="J100" s="569"/>
      <c r="K100" s="569"/>
    </row>
    <row r="101" spans="1:11" ht="15.75" customHeight="1" x14ac:dyDescent="0.35">
      <c r="A101" s="520"/>
      <c r="E101" s="569"/>
      <c r="F101" s="569"/>
      <c r="G101" s="569"/>
      <c r="H101" s="569"/>
      <c r="I101" s="569"/>
      <c r="J101" s="569"/>
      <c r="K101" s="569"/>
    </row>
    <row r="102" spans="1:11" ht="15.75" customHeight="1" x14ac:dyDescent="0.35">
      <c r="A102" s="520"/>
      <c r="E102" s="569"/>
      <c r="F102" s="569"/>
      <c r="G102" s="569"/>
      <c r="H102" s="569"/>
      <c r="I102" s="569"/>
      <c r="J102" s="569"/>
      <c r="K102" s="569"/>
    </row>
    <row r="103" spans="1:11" ht="15.75" customHeight="1" x14ac:dyDescent="0.35">
      <c r="A103" s="520"/>
      <c r="E103" s="569"/>
      <c r="F103" s="569"/>
      <c r="G103" s="569"/>
      <c r="H103" s="569"/>
      <c r="I103" s="569"/>
      <c r="J103" s="569"/>
      <c r="K103" s="569"/>
    </row>
    <row r="104" spans="1:11" ht="15.75" customHeight="1" x14ac:dyDescent="0.35">
      <c r="A104" s="520"/>
      <c r="E104" s="569"/>
      <c r="F104" s="569"/>
      <c r="G104" s="569"/>
      <c r="H104" s="569"/>
      <c r="I104" s="569"/>
      <c r="J104" s="569"/>
      <c r="K104" s="569"/>
    </row>
    <row r="105" spans="1:11" ht="15.75" customHeight="1" x14ac:dyDescent="0.35">
      <c r="A105" s="520"/>
      <c r="E105" s="569"/>
      <c r="F105" s="569"/>
      <c r="G105" s="569"/>
      <c r="H105" s="569"/>
      <c r="I105" s="569"/>
      <c r="J105" s="569"/>
      <c r="K105" s="569"/>
    </row>
    <row r="106" spans="1:11" ht="15.75" customHeight="1" x14ac:dyDescent="0.35">
      <c r="A106" s="520"/>
      <c r="E106" s="569"/>
      <c r="F106" s="569"/>
      <c r="G106" s="569"/>
      <c r="H106" s="569"/>
      <c r="I106" s="569"/>
      <c r="J106" s="569"/>
      <c r="K106" s="569"/>
    </row>
    <row r="107" spans="1:11" ht="15.75" customHeight="1" x14ac:dyDescent="0.35">
      <c r="A107" s="520"/>
      <c r="E107" s="569"/>
      <c r="F107" s="569"/>
      <c r="G107" s="569"/>
      <c r="H107" s="569"/>
      <c r="I107" s="569"/>
      <c r="J107" s="569"/>
      <c r="K107" s="569"/>
    </row>
    <row r="108" spans="1:11" ht="15.75" customHeight="1" x14ac:dyDescent="0.35">
      <c r="A108" s="520"/>
      <c r="E108" s="569"/>
      <c r="F108" s="569"/>
      <c r="G108" s="569"/>
      <c r="H108" s="569"/>
      <c r="I108" s="569"/>
      <c r="J108" s="569"/>
      <c r="K108" s="569"/>
    </row>
    <row r="109" spans="1:11" ht="15.75" customHeight="1" x14ac:dyDescent="0.35">
      <c r="A109" s="520"/>
      <c r="E109" s="569"/>
      <c r="F109" s="569"/>
      <c r="G109" s="569"/>
      <c r="H109" s="569"/>
      <c r="I109" s="569"/>
      <c r="J109" s="569"/>
      <c r="K109" s="569"/>
    </row>
    <row r="110" spans="1:11" ht="15.75" customHeight="1" x14ac:dyDescent="0.35">
      <c r="A110" s="520"/>
      <c r="E110" s="569"/>
      <c r="F110" s="569"/>
      <c r="G110" s="569"/>
      <c r="H110" s="569"/>
      <c r="I110" s="569"/>
      <c r="J110" s="569"/>
      <c r="K110" s="569"/>
    </row>
    <row r="111" spans="1:11" ht="15.75" customHeight="1" x14ac:dyDescent="0.35">
      <c r="A111" s="520"/>
      <c r="E111" s="569"/>
      <c r="F111" s="569"/>
      <c r="G111" s="569"/>
      <c r="H111" s="569"/>
      <c r="I111" s="569"/>
      <c r="J111" s="569"/>
      <c r="K111" s="569"/>
    </row>
    <row r="112" spans="1:11" ht="15.75" customHeight="1" x14ac:dyDescent="0.35">
      <c r="A112" s="520"/>
      <c r="E112" s="569"/>
      <c r="F112" s="569"/>
      <c r="G112" s="569"/>
      <c r="H112" s="569"/>
      <c r="I112" s="569"/>
      <c r="J112" s="569"/>
      <c r="K112" s="569"/>
    </row>
    <row r="113" spans="1:11" ht="15.75" customHeight="1" x14ac:dyDescent="0.35">
      <c r="A113" s="520"/>
      <c r="E113" s="569"/>
      <c r="F113" s="569"/>
      <c r="G113" s="569"/>
      <c r="H113" s="569"/>
      <c r="I113" s="569"/>
      <c r="J113" s="569"/>
      <c r="K113" s="569"/>
    </row>
    <row r="114" spans="1:11" ht="15.75" customHeight="1" x14ac:dyDescent="0.35">
      <c r="A114" s="520"/>
      <c r="E114" s="569"/>
      <c r="F114" s="569"/>
      <c r="G114" s="569"/>
      <c r="H114" s="569"/>
      <c r="I114" s="569"/>
      <c r="J114" s="569"/>
      <c r="K114" s="569"/>
    </row>
    <row r="115" spans="1:11" ht="15.75" customHeight="1" x14ac:dyDescent="0.35">
      <c r="A115" s="520"/>
      <c r="E115" s="569"/>
      <c r="F115" s="569"/>
      <c r="G115" s="569"/>
      <c r="H115" s="569"/>
      <c r="I115" s="569"/>
      <c r="J115" s="569"/>
      <c r="K115" s="569"/>
    </row>
    <row r="116" spans="1:11" ht="15.75" customHeight="1" x14ac:dyDescent="0.35">
      <c r="A116" s="520"/>
      <c r="E116" s="569"/>
      <c r="F116" s="569"/>
      <c r="G116" s="569"/>
      <c r="H116" s="569"/>
      <c r="I116" s="569"/>
      <c r="J116" s="569"/>
      <c r="K116" s="569"/>
    </row>
    <row r="117" spans="1:11" ht="15.75" customHeight="1" x14ac:dyDescent="0.35">
      <c r="A117" s="520"/>
      <c r="E117" s="569"/>
      <c r="F117" s="569"/>
      <c r="G117" s="569"/>
      <c r="H117" s="569"/>
      <c r="I117" s="569"/>
      <c r="J117" s="569"/>
      <c r="K117" s="569"/>
    </row>
    <row r="118" spans="1:11" ht="15.75" customHeight="1" x14ac:dyDescent="0.35">
      <c r="A118" s="520"/>
      <c r="E118" s="569"/>
      <c r="F118" s="569"/>
      <c r="G118" s="569"/>
      <c r="H118" s="569"/>
      <c r="I118" s="569"/>
      <c r="J118" s="569"/>
      <c r="K118" s="569"/>
    </row>
    <row r="119" spans="1:11" ht="15.75" customHeight="1" x14ac:dyDescent="0.35">
      <c r="A119" s="520"/>
      <c r="E119" s="569"/>
      <c r="F119" s="569"/>
      <c r="G119" s="569"/>
      <c r="H119" s="569"/>
      <c r="I119" s="569"/>
      <c r="J119" s="569"/>
      <c r="K119" s="569"/>
    </row>
    <row r="120" spans="1:11" ht="15.75" customHeight="1" x14ac:dyDescent="0.35">
      <c r="A120" s="520"/>
      <c r="E120" s="569"/>
      <c r="F120" s="569"/>
      <c r="G120" s="569"/>
      <c r="H120" s="569"/>
      <c r="I120" s="569"/>
      <c r="J120" s="569"/>
      <c r="K120" s="569"/>
    </row>
    <row r="121" spans="1:11" ht="15.75" customHeight="1" x14ac:dyDescent="0.35">
      <c r="A121" s="520"/>
      <c r="E121" s="569"/>
      <c r="F121" s="569"/>
      <c r="G121" s="569"/>
      <c r="H121" s="569"/>
      <c r="I121" s="569"/>
      <c r="J121" s="569"/>
      <c r="K121" s="569"/>
    </row>
    <row r="122" spans="1:11" ht="15.75" customHeight="1" x14ac:dyDescent="0.35">
      <c r="A122" s="520"/>
      <c r="E122" s="569"/>
      <c r="F122" s="569"/>
      <c r="G122" s="569"/>
      <c r="H122" s="569"/>
      <c r="I122" s="569"/>
      <c r="J122" s="569"/>
      <c r="K122" s="569"/>
    </row>
    <row r="123" spans="1:11" ht="15.75" customHeight="1" x14ac:dyDescent="0.35">
      <c r="A123" s="520"/>
      <c r="E123" s="569"/>
      <c r="F123" s="569"/>
      <c r="G123" s="569"/>
      <c r="H123" s="569"/>
      <c r="I123" s="569"/>
      <c r="J123" s="569"/>
      <c r="K123" s="569"/>
    </row>
    <row r="124" spans="1:11" ht="15.75" customHeight="1" x14ac:dyDescent="0.35">
      <c r="A124" s="520"/>
      <c r="E124" s="569"/>
      <c r="F124" s="569"/>
      <c r="G124" s="569"/>
      <c r="H124" s="569"/>
      <c r="I124" s="569"/>
      <c r="J124" s="569"/>
      <c r="K124" s="569"/>
    </row>
    <row r="125" spans="1:11" ht="15.75" customHeight="1" x14ac:dyDescent="0.35">
      <c r="A125" s="520"/>
      <c r="E125" s="569"/>
      <c r="F125" s="569"/>
      <c r="G125" s="569"/>
      <c r="H125" s="569"/>
      <c r="I125" s="569"/>
      <c r="J125" s="569"/>
      <c r="K125" s="569"/>
    </row>
    <row r="126" spans="1:11" ht="15.75" customHeight="1" x14ac:dyDescent="0.35">
      <c r="A126" s="520"/>
      <c r="E126" s="569"/>
      <c r="F126" s="569"/>
      <c r="G126" s="569"/>
      <c r="H126" s="569"/>
      <c r="I126" s="569"/>
      <c r="J126" s="569"/>
      <c r="K126" s="569"/>
    </row>
    <row r="127" spans="1:11" ht="15.75" customHeight="1" x14ac:dyDescent="0.35">
      <c r="A127" s="520"/>
      <c r="E127" s="569"/>
      <c r="F127" s="569"/>
      <c r="G127" s="569"/>
      <c r="H127" s="569"/>
      <c r="I127" s="569"/>
      <c r="J127" s="569"/>
      <c r="K127" s="569"/>
    </row>
    <row r="128" spans="1:11" ht="15.75" customHeight="1" x14ac:dyDescent="0.35">
      <c r="A128" s="520"/>
      <c r="E128" s="569"/>
      <c r="F128" s="569"/>
      <c r="G128" s="569"/>
      <c r="H128" s="569"/>
      <c r="I128" s="569"/>
      <c r="J128" s="569"/>
      <c r="K128" s="569"/>
    </row>
    <row r="129" spans="1:11" ht="15.75" customHeight="1" x14ac:dyDescent="0.35">
      <c r="A129" s="520"/>
      <c r="E129" s="569"/>
      <c r="F129" s="569"/>
      <c r="G129" s="569"/>
      <c r="H129" s="569"/>
      <c r="I129" s="569"/>
      <c r="J129" s="569"/>
      <c r="K129" s="569"/>
    </row>
    <row r="130" spans="1:11" ht="15.75" customHeight="1" x14ac:dyDescent="0.35">
      <c r="A130" s="520"/>
      <c r="E130" s="569"/>
      <c r="F130" s="569"/>
      <c r="G130" s="569"/>
      <c r="H130" s="569"/>
      <c r="I130" s="569"/>
      <c r="J130" s="569"/>
      <c r="K130" s="569"/>
    </row>
    <row r="131" spans="1:11" ht="15.75" customHeight="1" x14ac:dyDescent="0.35">
      <c r="A131" s="520"/>
      <c r="E131" s="569"/>
      <c r="F131" s="569"/>
      <c r="G131" s="569"/>
      <c r="H131" s="569"/>
      <c r="I131" s="569"/>
      <c r="J131" s="569"/>
      <c r="K131" s="569"/>
    </row>
    <row r="132" spans="1:11" ht="15.75" customHeight="1" x14ac:dyDescent="0.35">
      <c r="A132" s="520"/>
      <c r="E132" s="569"/>
      <c r="F132" s="569"/>
      <c r="G132" s="569"/>
      <c r="H132" s="569"/>
      <c r="I132" s="569"/>
      <c r="J132" s="569"/>
      <c r="K132" s="569"/>
    </row>
    <row r="133" spans="1:11" ht="15.75" customHeight="1" x14ac:dyDescent="0.35">
      <c r="A133" s="520"/>
      <c r="E133" s="569"/>
      <c r="F133" s="569"/>
      <c r="G133" s="569"/>
      <c r="H133" s="569"/>
      <c r="I133" s="569"/>
      <c r="J133" s="569"/>
      <c r="K133" s="569"/>
    </row>
    <row r="134" spans="1:11" ht="15.75" customHeight="1" x14ac:dyDescent="0.35">
      <c r="A134" s="520"/>
      <c r="E134" s="569"/>
      <c r="F134" s="569"/>
      <c r="G134" s="569"/>
      <c r="H134" s="569"/>
      <c r="I134" s="569"/>
      <c r="J134" s="569"/>
      <c r="K134" s="569"/>
    </row>
    <row r="135" spans="1:11" ht="15.75" customHeight="1" x14ac:dyDescent="0.35">
      <c r="A135" s="520"/>
      <c r="E135" s="569"/>
      <c r="F135" s="569"/>
      <c r="G135" s="569"/>
      <c r="H135" s="569"/>
      <c r="I135" s="569"/>
      <c r="J135" s="569"/>
      <c r="K135" s="569"/>
    </row>
    <row r="136" spans="1:11" ht="15.75" customHeight="1" x14ac:dyDescent="0.35">
      <c r="A136" s="520"/>
      <c r="E136" s="569"/>
      <c r="F136" s="569"/>
      <c r="G136" s="569"/>
      <c r="H136" s="569"/>
      <c r="I136" s="569"/>
      <c r="J136" s="569"/>
      <c r="K136" s="569"/>
    </row>
    <row r="137" spans="1:11" ht="15.75" customHeight="1" x14ac:dyDescent="0.35">
      <c r="A137" s="520"/>
      <c r="E137" s="569"/>
      <c r="F137" s="569"/>
      <c r="G137" s="569"/>
      <c r="H137" s="569"/>
      <c r="I137" s="569"/>
      <c r="J137" s="569"/>
      <c r="K137" s="569"/>
    </row>
    <row r="138" spans="1:11" ht="15.75" customHeight="1" x14ac:dyDescent="0.35">
      <c r="A138" s="520"/>
      <c r="E138" s="569"/>
      <c r="F138" s="569"/>
      <c r="G138" s="569"/>
      <c r="H138" s="569"/>
      <c r="I138" s="569"/>
      <c r="J138" s="569"/>
      <c r="K138" s="569"/>
    </row>
    <row r="139" spans="1:11" ht="15.75" customHeight="1" x14ac:dyDescent="0.35">
      <c r="A139" s="520"/>
      <c r="E139" s="569"/>
      <c r="F139" s="569"/>
      <c r="G139" s="569"/>
      <c r="H139" s="569"/>
      <c r="I139" s="569"/>
      <c r="J139" s="569"/>
      <c r="K139" s="569"/>
    </row>
    <row r="140" spans="1:11" ht="15.75" customHeight="1" x14ac:dyDescent="0.35">
      <c r="A140" s="520"/>
      <c r="E140" s="569"/>
      <c r="F140" s="569"/>
      <c r="G140" s="569"/>
      <c r="H140" s="569"/>
      <c r="I140" s="569"/>
      <c r="J140" s="569"/>
      <c r="K140" s="569"/>
    </row>
    <row r="141" spans="1:11" ht="15.75" customHeight="1" x14ac:dyDescent="0.35">
      <c r="A141" s="520"/>
      <c r="E141" s="569"/>
      <c r="F141" s="569"/>
      <c r="G141" s="569"/>
      <c r="H141" s="569"/>
      <c r="I141" s="569"/>
      <c r="J141" s="569"/>
      <c r="K141" s="569"/>
    </row>
    <row r="142" spans="1:11" ht="15.75" customHeight="1" x14ac:dyDescent="0.35">
      <c r="A142" s="520"/>
      <c r="E142" s="569"/>
      <c r="F142" s="569"/>
      <c r="G142" s="569"/>
      <c r="H142" s="569"/>
      <c r="I142" s="569"/>
      <c r="J142" s="569"/>
      <c r="K142" s="569"/>
    </row>
    <row r="143" spans="1:11" ht="15.75" customHeight="1" x14ac:dyDescent="0.35">
      <c r="A143" s="520"/>
      <c r="E143" s="569"/>
      <c r="F143" s="569"/>
      <c r="G143" s="569"/>
      <c r="H143" s="569"/>
      <c r="I143" s="569"/>
      <c r="J143" s="569"/>
      <c r="K143" s="569"/>
    </row>
    <row r="144" spans="1:11" ht="15.75" customHeight="1" x14ac:dyDescent="0.35">
      <c r="A144" s="520"/>
      <c r="E144" s="569"/>
      <c r="F144" s="569"/>
      <c r="G144" s="569"/>
      <c r="H144" s="569"/>
      <c r="I144" s="569"/>
      <c r="J144" s="569"/>
      <c r="K144" s="569"/>
    </row>
    <row r="145" spans="1:11" ht="15.75" customHeight="1" x14ac:dyDescent="0.35">
      <c r="A145" s="520"/>
      <c r="E145" s="569"/>
      <c r="F145" s="569"/>
      <c r="G145" s="569"/>
      <c r="H145" s="569"/>
      <c r="I145" s="569"/>
      <c r="J145" s="569"/>
      <c r="K145" s="569"/>
    </row>
    <row r="146" spans="1:11" ht="15.75" customHeight="1" x14ac:dyDescent="0.35">
      <c r="A146" s="520"/>
      <c r="E146" s="569"/>
      <c r="F146" s="569"/>
      <c r="G146" s="569"/>
      <c r="H146" s="569"/>
      <c r="I146" s="569"/>
      <c r="J146" s="569"/>
      <c r="K146" s="569"/>
    </row>
    <row r="147" spans="1:11" ht="15.75" customHeight="1" x14ac:dyDescent="0.35">
      <c r="A147" s="520"/>
      <c r="E147" s="569"/>
      <c r="F147" s="569"/>
      <c r="G147" s="569"/>
      <c r="H147" s="569"/>
      <c r="I147" s="569"/>
      <c r="J147" s="569"/>
      <c r="K147" s="569"/>
    </row>
    <row r="148" spans="1:11" ht="15.75" customHeight="1" x14ac:dyDescent="0.35">
      <c r="A148" s="520"/>
      <c r="E148" s="569"/>
      <c r="F148" s="569"/>
      <c r="G148" s="569"/>
      <c r="H148" s="569"/>
      <c r="I148" s="569"/>
      <c r="J148" s="569"/>
      <c r="K148" s="569"/>
    </row>
    <row r="149" spans="1:11" ht="15.75" customHeight="1" x14ac:dyDescent="0.35">
      <c r="A149" s="520"/>
      <c r="E149" s="569"/>
      <c r="F149" s="569"/>
      <c r="G149" s="569"/>
      <c r="H149" s="569"/>
      <c r="I149" s="569"/>
      <c r="J149" s="569"/>
      <c r="K149" s="569"/>
    </row>
    <row r="150" spans="1:11" ht="15.75" customHeight="1" x14ac:dyDescent="0.35">
      <c r="A150" s="520"/>
      <c r="E150" s="569"/>
      <c r="F150" s="569"/>
      <c r="G150" s="569"/>
      <c r="H150" s="569"/>
      <c r="I150" s="569"/>
      <c r="J150" s="569"/>
      <c r="K150" s="569"/>
    </row>
    <row r="151" spans="1:11" ht="15.75" customHeight="1" x14ac:dyDescent="0.35">
      <c r="A151" s="520"/>
      <c r="E151" s="569"/>
      <c r="F151" s="569"/>
      <c r="G151" s="569"/>
      <c r="H151" s="569"/>
      <c r="I151" s="569"/>
      <c r="J151" s="569"/>
      <c r="K151" s="569"/>
    </row>
    <row r="152" spans="1:11" ht="15.75" customHeight="1" x14ac:dyDescent="0.35">
      <c r="A152" s="520"/>
      <c r="E152" s="569"/>
      <c r="F152" s="569"/>
      <c r="G152" s="569"/>
      <c r="H152" s="569"/>
      <c r="I152" s="569"/>
      <c r="J152" s="569"/>
      <c r="K152" s="569"/>
    </row>
    <row r="153" spans="1:11" ht="15.75" customHeight="1" x14ac:dyDescent="0.35">
      <c r="A153" s="520"/>
      <c r="E153" s="569"/>
      <c r="F153" s="569"/>
      <c r="G153" s="569"/>
      <c r="H153" s="569"/>
      <c r="I153" s="569"/>
      <c r="J153" s="569"/>
      <c r="K153" s="569"/>
    </row>
    <row r="154" spans="1:11" ht="15.75" customHeight="1" x14ac:dyDescent="0.35">
      <c r="A154" s="520"/>
      <c r="E154" s="569"/>
      <c r="F154" s="569"/>
      <c r="G154" s="569"/>
      <c r="H154" s="569"/>
      <c r="I154" s="569"/>
      <c r="J154" s="569"/>
      <c r="K154" s="569"/>
    </row>
    <row r="155" spans="1:11" ht="15.75" customHeight="1" x14ac:dyDescent="0.35">
      <c r="A155" s="520"/>
      <c r="E155" s="569"/>
      <c r="F155" s="569"/>
      <c r="G155" s="569"/>
      <c r="H155" s="569"/>
      <c r="I155" s="569"/>
      <c r="J155" s="569"/>
      <c r="K155" s="569"/>
    </row>
    <row r="156" spans="1:11" ht="15.75" customHeight="1" x14ac:dyDescent="0.35">
      <c r="A156" s="520"/>
      <c r="E156" s="569"/>
      <c r="F156" s="569"/>
      <c r="G156" s="569"/>
      <c r="H156" s="569"/>
      <c r="I156" s="569"/>
      <c r="J156" s="569"/>
      <c r="K156" s="569"/>
    </row>
    <row r="157" spans="1:11" ht="15.75" customHeight="1" x14ac:dyDescent="0.35">
      <c r="A157" s="520"/>
      <c r="E157" s="569"/>
      <c r="F157" s="569"/>
      <c r="G157" s="569"/>
      <c r="H157" s="569"/>
      <c r="I157" s="569"/>
      <c r="J157" s="569"/>
      <c r="K157" s="569"/>
    </row>
    <row r="158" spans="1:11" ht="15.75" customHeight="1" x14ac:dyDescent="0.35">
      <c r="A158" s="520"/>
      <c r="E158" s="569"/>
      <c r="F158" s="569"/>
      <c r="G158" s="569"/>
      <c r="H158" s="569"/>
      <c r="I158" s="569"/>
      <c r="J158" s="569"/>
      <c r="K158" s="569"/>
    </row>
    <row r="159" spans="1:11" ht="15.75" customHeight="1" x14ac:dyDescent="0.35">
      <c r="A159" s="520"/>
      <c r="E159" s="569"/>
      <c r="F159" s="569"/>
      <c r="G159" s="569"/>
      <c r="H159" s="569"/>
      <c r="I159" s="569"/>
      <c r="J159" s="569"/>
      <c r="K159" s="569"/>
    </row>
    <row r="160" spans="1:11" ht="15.75" customHeight="1" x14ac:dyDescent="0.35">
      <c r="A160" s="520"/>
      <c r="E160" s="569"/>
      <c r="F160" s="569"/>
      <c r="G160" s="569"/>
      <c r="H160" s="569"/>
      <c r="I160" s="569"/>
      <c r="J160" s="569"/>
      <c r="K160" s="569"/>
    </row>
    <row r="161" spans="1:11" ht="15.75" customHeight="1" x14ac:dyDescent="0.35">
      <c r="A161" s="520"/>
      <c r="E161" s="569"/>
      <c r="F161" s="569"/>
      <c r="G161" s="569"/>
      <c r="H161" s="569"/>
      <c r="I161" s="569"/>
      <c r="J161" s="569"/>
      <c r="K161" s="569"/>
    </row>
    <row r="162" spans="1:11" ht="15.75" customHeight="1" x14ac:dyDescent="0.35">
      <c r="A162" s="520"/>
      <c r="E162" s="569"/>
      <c r="F162" s="569"/>
      <c r="G162" s="569"/>
      <c r="H162" s="569"/>
      <c r="I162" s="569"/>
      <c r="J162" s="569"/>
      <c r="K162" s="569"/>
    </row>
    <row r="163" spans="1:11" ht="15.75" customHeight="1" x14ac:dyDescent="0.35">
      <c r="A163" s="520"/>
      <c r="E163" s="569"/>
      <c r="F163" s="569"/>
      <c r="G163" s="569"/>
      <c r="H163" s="569"/>
      <c r="I163" s="569"/>
      <c r="J163" s="569"/>
      <c r="K163" s="569"/>
    </row>
    <row r="164" spans="1:11" ht="15.75" customHeight="1" x14ac:dyDescent="0.35">
      <c r="A164" s="520"/>
      <c r="E164" s="569"/>
      <c r="F164" s="569"/>
      <c r="G164" s="569"/>
      <c r="H164" s="569"/>
      <c r="I164" s="569"/>
      <c r="J164" s="569"/>
      <c r="K164" s="569"/>
    </row>
    <row r="165" spans="1:11" ht="15.75" customHeight="1" x14ac:dyDescent="0.35">
      <c r="A165" s="520"/>
      <c r="E165" s="569"/>
      <c r="F165" s="569"/>
      <c r="G165" s="569"/>
      <c r="H165" s="569"/>
      <c r="I165" s="569"/>
      <c r="J165" s="569"/>
      <c r="K165" s="569"/>
    </row>
    <row r="166" spans="1:11" ht="15.75" customHeight="1" x14ac:dyDescent="0.35">
      <c r="A166" s="520"/>
      <c r="E166" s="569"/>
      <c r="F166" s="569"/>
      <c r="G166" s="569"/>
      <c r="H166" s="569"/>
      <c r="I166" s="569"/>
      <c r="J166" s="569"/>
      <c r="K166" s="569"/>
    </row>
    <row r="167" spans="1:11" ht="15.75" customHeight="1" x14ac:dyDescent="0.35">
      <c r="A167" s="520"/>
      <c r="E167" s="569"/>
      <c r="F167" s="569"/>
      <c r="G167" s="569"/>
      <c r="H167" s="569"/>
      <c r="I167" s="569"/>
      <c r="J167" s="569"/>
      <c r="K167" s="569"/>
    </row>
    <row r="168" spans="1:11" ht="15.75" customHeight="1" x14ac:dyDescent="0.35">
      <c r="A168" s="520"/>
      <c r="E168" s="569"/>
      <c r="F168" s="569"/>
      <c r="G168" s="569"/>
      <c r="H168" s="569"/>
      <c r="I168" s="569"/>
      <c r="J168" s="569"/>
      <c r="K168" s="569"/>
    </row>
    <row r="169" spans="1:11" ht="15.75" customHeight="1" x14ac:dyDescent="0.35">
      <c r="A169" s="520"/>
      <c r="E169" s="569"/>
      <c r="F169" s="569"/>
      <c r="G169" s="569"/>
      <c r="H169" s="569"/>
      <c r="I169" s="569"/>
      <c r="J169" s="569"/>
      <c r="K169" s="569"/>
    </row>
    <row r="170" spans="1:11" ht="15.75" customHeight="1" x14ac:dyDescent="0.35">
      <c r="A170" s="520"/>
      <c r="E170" s="569"/>
      <c r="F170" s="569"/>
      <c r="G170" s="569"/>
      <c r="H170" s="569"/>
      <c r="I170" s="569"/>
      <c r="J170" s="569"/>
      <c r="K170" s="569"/>
    </row>
    <row r="171" spans="1:11" ht="15.75" customHeight="1" x14ac:dyDescent="0.35">
      <c r="A171" s="520"/>
      <c r="E171" s="569"/>
      <c r="F171" s="569"/>
      <c r="G171" s="569"/>
      <c r="H171" s="569"/>
      <c r="I171" s="569"/>
      <c r="J171" s="569"/>
      <c r="K171" s="569"/>
    </row>
    <row r="172" spans="1:11" ht="15.75" customHeight="1" x14ac:dyDescent="0.35">
      <c r="A172" s="520"/>
      <c r="E172" s="569"/>
      <c r="F172" s="569"/>
      <c r="G172" s="569"/>
      <c r="H172" s="569"/>
      <c r="I172" s="569"/>
      <c r="J172" s="569"/>
      <c r="K172" s="569"/>
    </row>
    <row r="173" spans="1:11" ht="15.75" customHeight="1" x14ac:dyDescent="0.35">
      <c r="A173" s="520"/>
      <c r="E173" s="569"/>
      <c r="F173" s="569"/>
      <c r="G173" s="569"/>
      <c r="H173" s="569"/>
      <c r="I173" s="569"/>
      <c r="J173" s="569"/>
      <c r="K173" s="569"/>
    </row>
    <row r="174" spans="1:11" ht="15.75" customHeight="1" x14ac:dyDescent="0.35">
      <c r="A174" s="520"/>
      <c r="E174" s="569"/>
      <c r="F174" s="569"/>
      <c r="G174" s="569"/>
      <c r="H174" s="569"/>
      <c r="I174" s="569"/>
      <c r="J174" s="569"/>
      <c r="K174" s="569"/>
    </row>
    <row r="175" spans="1:11" ht="15.75" customHeight="1" x14ac:dyDescent="0.35">
      <c r="A175" s="520"/>
      <c r="E175" s="569"/>
      <c r="F175" s="569"/>
      <c r="G175" s="569"/>
      <c r="H175" s="569"/>
      <c r="I175" s="569"/>
      <c r="J175" s="569"/>
      <c r="K175" s="569"/>
    </row>
    <row r="176" spans="1:11" ht="15.75" customHeight="1" x14ac:dyDescent="0.35">
      <c r="A176" s="520"/>
      <c r="E176" s="569"/>
      <c r="F176" s="569"/>
      <c r="G176" s="569"/>
      <c r="H176" s="569"/>
      <c r="I176" s="569"/>
      <c r="J176" s="569"/>
      <c r="K176" s="569"/>
    </row>
    <row r="177" spans="1:11" ht="15.75" customHeight="1" x14ac:dyDescent="0.35">
      <c r="A177" s="520"/>
      <c r="E177" s="569"/>
      <c r="F177" s="569"/>
      <c r="G177" s="569"/>
      <c r="H177" s="569"/>
      <c r="I177" s="569"/>
      <c r="J177" s="569"/>
      <c r="K177" s="569"/>
    </row>
    <row r="178" spans="1:11" ht="15.75" customHeight="1" x14ac:dyDescent="0.35">
      <c r="A178" s="520"/>
      <c r="E178" s="569"/>
      <c r="F178" s="569"/>
      <c r="G178" s="569"/>
      <c r="H178" s="569"/>
      <c r="I178" s="569"/>
      <c r="J178" s="569"/>
      <c r="K178" s="569"/>
    </row>
    <row r="179" spans="1:11" ht="15.75" customHeight="1" x14ac:dyDescent="0.35">
      <c r="A179" s="520"/>
      <c r="E179" s="569"/>
      <c r="F179" s="569"/>
      <c r="G179" s="569"/>
      <c r="H179" s="569"/>
      <c r="I179" s="569"/>
      <c r="J179" s="569"/>
      <c r="K179" s="569"/>
    </row>
    <row r="180" spans="1:11" ht="15.75" customHeight="1" x14ac:dyDescent="0.35">
      <c r="A180" s="520"/>
      <c r="E180" s="569"/>
      <c r="F180" s="569"/>
      <c r="G180" s="569"/>
      <c r="H180" s="569"/>
      <c r="I180" s="569"/>
      <c r="J180" s="569"/>
      <c r="K180" s="569"/>
    </row>
    <row r="181" spans="1:11" ht="15.75" customHeight="1" x14ac:dyDescent="0.35">
      <c r="A181" s="520"/>
      <c r="E181" s="569"/>
      <c r="F181" s="569"/>
      <c r="G181" s="569"/>
      <c r="H181" s="569"/>
      <c r="I181" s="569"/>
      <c r="J181" s="569"/>
      <c r="K181" s="569"/>
    </row>
    <row r="182" spans="1:11" ht="15.75" customHeight="1" x14ac:dyDescent="0.35">
      <c r="A182" s="520"/>
      <c r="E182" s="569"/>
      <c r="F182" s="569"/>
      <c r="G182" s="569"/>
      <c r="H182" s="569"/>
      <c r="I182" s="569"/>
      <c r="J182" s="569"/>
      <c r="K182" s="569"/>
    </row>
    <row r="183" spans="1:11" ht="15.75" customHeight="1" x14ac:dyDescent="0.35">
      <c r="A183" s="520"/>
      <c r="E183" s="569"/>
      <c r="F183" s="569"/>
      <c r="G183" s="569"/>
      <c r="H183" s="569"/>
      <c r="I183" s="569"/>
      <c r="J183" s="569"/>
      <c r="K183" s="569"/>
    </row>
    <row r="184" spans="1:11" ht="15.75" customHeight="1" x14ac:dyDescent="0.35">
      <c r="A184" s="520"/>
      <c r="E184" s="569"/>
      <c r="F184" s="569"/>
      <c r="G184" s="569"/>
      <c r="H184" s="569"/>
      <c r="I184" s="569"/>
      <c r="J184" s="569"/>
      <c r="K184" s="569"/>
    </row>
    <row r="185" spans="1:11" ht="15.75" customHeight="1" x14ac:dyDescent="0.35">
      <c r="A185" s="520"/>
      <c r="E185" s="569"/>
      <c r="F185" s="569"/>
      <c r="G185" s="569"/>
      <c r="H185" s="569"/>
      <c r="I185" s="569"/>
      <c r="J185" s="569"/>
      <c r="K185" s="569"/>
    </row>
    <row r="186" spans="1:11" ht="15.75" customHeight="1" x14ac:dyDescent="0.35">
      <c r="A186" s="520"/>
      <c r="E186" s="569"/>
      <c r="F186" s="569"/>
      <c r="G186" s="569"/>
      <c r="H186" s="569"/>
      <c r="I186" s="569"/>
      <c r="J186" s="569"/>
      <c r="K186" s="569"/>
    </row>
    <row r="187" spans="1:11" ht="15.75" customHeight="1" x14ac:dyDescent="0.35">
      <c r="A187" s="520"/>
      <c r="E187" s="569"/>
      <c r="F187" s="569"/>
      <c r="G187" s="569"/>
      <c r="H187" s="569"/>
      <c r="I187" s="569"/>
      <c r="J187" s="569"/>
      <c r="K187" s="569"/>
    </row>
    <row r="188" spans="1:11" ht="15.75" customHeight="1" x14ac:dyDescent="0.35">
      <c r="A188" s="520"/>
      <c r="E188" s="569"/>
      <c r="F188" s="569"/>
      <c r="G188" s="569"/>
      <c r="H188" s="569"/>
      <c r="I188" s="569"/>
      <c r="J188" s="569"/>
      <c r="K188" s="569"/>
    </row>
    <row r="189" spans="1:11" ht="15.75" customHeight="1" x14ac:dyDescent="0.35">
      <c r="A189" s="520"/>
      <c r="E189" s="569"/>
      <c r="F189" s="569"/>
      <c r="G189" s="569"/>
      <c r="H189" s="569"/>
      <c r="I189" s="569"/>
      <c r="J189" s="569"/>
      <c r="K189" s="569"/>
    </row>
    <row r="190" spans="1:11" ht="15.75" customHeight="1" x14ac:dyDescent="0.35">
      <c r="A190" s="520"/>
      <c r="E190" s="569"/>
      <c r="F190" s="569"/>
      <c r="G190" s="569"/>
      <c r="H190" s="569"/>
      <c r="I190" s="569"/>
      <c r="J190" s="569"/>
      <c r="K190" s="569"/>
    </row>
    <row r="191" spans="1:11" ht="15.75" customHeight="1" x14ac:dyDescent="0.35">
      <c r="A191" s="520"/>
      <c r="E191" s="569"/>
      <c r="F191" s="569"/>
      <c r="G191" s="569"/>
      <c r="H191" s="569"/>
      <c r="I191" s="569"/>
      <c r="J191" s="569"/>
      <c r="K191" s="569"/>
    </row>
    <row r="192" spans="1:11" ht="15.75" customHeight="1" x14ac:dyDescent="0.35">
      <c r="A192" s="520"/>
      <c r="E192" s="569"/>
      <c r="F192" s="569"/>
      <c r="G192" s="569"/>
      <c r="H192" s="569"/>
      <c r="I192" s="569"/>
      <c r="J192" s="569"/>
      <c r="K192" s="569"/>
    </row>
    <row r="193" spans="1:11" ht="15.75" customHeight="1" x14ac:dyDescent="0.35">
      <c r="A193" s="520"/>
      <c r="E193" s="569"/>
      <c r="F193" s="569"/>
      <c r="G193" s="569"/>
      <c r="H193" s="569"/>
      <c r="I193" s="569"/>
      <c r="J193" s="569"/>
      <c r="K193" s="569"/>
    </row>
    <row r="194" spans="1:11" ht="15.75" customHeight="1" x14ac:dyDescent="0.35">
      <c r="A194" s="520"/>
      <c r="E194" s="569"/>
      <c r="F194" s="569"/>
      <c r="G194" s="569"/>
      <c r="H194" s="569"/>
      <c r="I194" s="569"/>
      <c r="J194" s="569"/>
      <c r="K194" s="569"/>
    </row>
    <row r="195" spans="1:11" ht="15.75" customHeight="1" x14ac:dyDescent="0.35">
      <c r="A195" s="520"/>
      <c r="E195" s="569"/>
      <c r="F195" s="569"/>
      <c r="G195" s="569"/>
      <c r="H195" s="569"/>
      <c r="I195" s="569"/>
      <c r="J195" s="569"/>
      <c r="K195" s="569"/>
    </row>
    <row r="196" spans="1:11" ht="15.75" customHeight="1" x14ac:dyDescent="0.35">
      <c r="A196" s="520"/>
      <c r="E196" s="569"/>
      <c r="F196" s="569"/>
      <c r="G196" s="569"/>
      <c r="H196" s="569"/>
      <c r="I196" s="569"/>
      <c r="J196" s="569"/>
      <c r="K196" s="569"/>
    </row>
    <row r="197" spans="1:11" ht="15.75" customHeight="1" x14ac:dyDescent="0.35">
      <c r="A197" s="520"/>
      <c r="E197" s="569"/>
      <c r="F197" s="569"/>
      <c r="G197" s="569"/>
      <c r="H197" s="569"/>
      <c r="I197" s="569"/>
      <c r="J197" s="569"/>
      <c r="K197" s="569"/>
    </row>
    <row r="198" spans="1:11" ht="15.75" customHeight="1" x14ac:dyDescent="0.35">
      <c r="A198" s="520"/>
      <c r="E198" s="569"/>
      <c r="F198" s="569"/>
      <c r="G198" s="569"/>
      <c r="H198" s="569"/>
      <c r="I198" s="569"/>
      <c r="J198" s="569"/>
      <c r="K198" s="569"/>
    </row>
    <row r="199" spans="1:11" ht="15.75" customHeight="1" x14ac:dyDescent="0.35">
      <c r="A199" s="520"/>
      <c r="E199" s="569"/>
      <c r="F199" s="569"/>
      <c r="G199" s="569"/>
      <c r="H199" s="569"/>
      <c r="I199" s="569"/>
      <c r="J199" s="569"/>
      <c r="K199" s="569"/>
    </row>
    <row r="200" spans="1:11" ht="15.75" customHeight="1" x14ac:dyDescent="0.35">
      <c r="A200" s="520"/>
      <c r="E200" s="569"/>
      <c r="F200" s="569"/>
      <c r="G200" s="569"/>
      <c r="H200" s="569"/>
      <c r="I200" s="569"/>
      <c r="J200" s="569"/>
      <c r="K200" s="569"/>
    </row>
    <row r="201" spans="1:11" ht="15.75" customHeight="1" x14ac:dyDescent="0.35">
      <c r="A201" s="520"/>
      <c r="E201" s="569"/>
      <c r="F201" s="569"/>
      <c r="G201" s="569"/>
      <c r="H201" s="569"/>
      <c r="I201" s="569"/>
      <c r="J201" s="569"/>
      <c r="K201" s="569"/>
    </row>
    <row r="202" spans="1:11" ht="15.75" customHeight="1" x14ac:dyDescent="0.35">
      <c r="A202" s="520"/>
      <c r="E202" s="569"/>
      <c r="F202" s="569"/>
      <c r="G202" s="569"/>
      <c r="H202" s="569"/>
      <c r="I202" s="569"/>
      <c r="J202" s="569"/>
      <c r="K202" s="569"/>
    </row>
    <row r="203" spans="1:11" ht="15.75" customHeight="1" x14ac:dyDescent="0.35">
      <c r="A203" s="520"/>
      <c r="E203" s="569"/>
      <c r="F203" s="569"/>
      <c r="G203" s="569"/>
      <c r="H203" s="569"/>
      <c r="I203" s="569"/>
      <c r="J203" s="569"/>
      <c r="K203" s="569"/>
    </row>
    <row r="204" spans="1:11" ht="15.75" customHeight="1" x14ac:dyDescent="0.35">
      <c r="A204" s="520"/>
      <c r="E204" s="569"/>
      <c r="F204" s="569"/>
      <c r="G204" s="569"/>
      <c r="H204" s="569"/>
      <c r="I204" s="569"/>
      <c r="J204" s="569"/>
      <c r="K204" s="569"/>
    </row>
    <row r="205" spans="1:11" ht="15.75" customHeight="1" x14ac:dyDescent="0.35">
      <c r="A205" s="520"/>
      <c r="E205" s="569"/>
      <c r="F205" s="569"/>
      <c r="G205" s="569"/>
      <c r="H205" s="569"/>
      <c r="I205" s="569"/>
      <c r="J205" s="569"/>
      <c r="K205" s="569"/>
    </row>
    <row r="206" spans="1:11" ht="15.75" customHeight="1" x14ac:dyDescent="0.35">
      <c r="A206" s="520"/>
      <c r="E206" s="569"/>
      <c r="F206" s="569"/>
      <c r="G206" s="569"/>
      <c r="H206" s="569"/>
      <c r="I206" s="569"/>
      <c r="J206" s="569"/>
      <c r="K206" s="569"/>
    </row>
    <row r="207" spans="1:11" ht="15.75" customHeight="1" x14ac:dyDescent="0.35">
      <c r="A207" s="520"/>
      <c r="E207" s="569"/>
      <c r="F207" s="569"/>
      <c r="G207" s="569"/>
      <c r="H207" s="569"/>
      <c r="I207" s="569"/>
      <c r="J207" s="569"/>
      <c r="K207" s="569"/>
    </row>
    <row r="208" spans="1:11" ht="15.75" customHeight="1" x14ac:dyDescent="0.35">
      <c r="A208" s="520"/>
      <c r="E208" s="569"/>
      <c r="F208" s="569"/>
      <c r="G208" s="569"/>
      <c r="H208" s="569"/>
      <c r="I208" s="569"/>
      <c r="J208" s="569"/>
      <c r="K208" s="569"/>
    </row>
    <row r="209" spans="1:11" ht="15.75" customHeight="1" x14ac:dyDescent="0.35">
      <c r="A209" s="520"/>
      <c r="E209" s="569"/>
      <c r="F209" s="569"/>
      <c r="G209" s="569"/>
      <c r="H209" s="569"/>
      <c r="I209" s="569"/>
      <c r="J209" s="569"/>
      <c r="K209" s="569"/>
    </row>
    <row r="210" spans="1:11" ht="15.75" customHeight="1" x14ac:dyDescent="0.35">
      <c r="A210" s="520"/>
      <c r="E210" s="569"/>
      <c r="F210" s="569"/>
      <c r="G210" s="569"/>
      <c r="H210" s="569"/>
      <c r="I210" s="569"/>
      <c r="J210" s="569"/>
      <c r="K210" s="569"/>
    </row>
    <row r="211" spans="1:11" ht="15.75" customHeight="1" x14ac:dyDescent="0.35">
      <c r="A211" s="520"/>
      <c r="E211" s="569"/>
      <c r="F211" s="569"/>
      <c r="G211" s="569"/>
      <c r="H211" s="569"/>
      <c r="I211" s="569"/>
      <c r="J211" s="569"/>
      <c r="K211" s="569"/>
    </row>
    <row r="212" spans="1:11" ht="15.75" customHeight="1" x14ac:dyDescent="0.35">
      <c r="A212" s="520"/>
      <c r="E212" s="569"/>
      <c r="F212" s="569"/>
      <c r="G212" s="569"/>
      <c r="H212" s="569"/>
      <c r="I212" s="569"/>
      <c r="J212" s="569"/>
      <c r="K212" s="569"/>
    </row>
    <row r="213" spans="1:11" ht="15.75" customHeight="1" x14ac:dyDescent="0.35">
      <c r="A213" s="520"/>
      <c r="E213" s="569"/>
      <c r="F213" s="569"/>
      <c r="G213" s="569"/>
      <c r="H213" s="569"/>
      <c r="I213" s="569"/>
      <c r="J213" s="569"/>
      <c r="K213" s="569"/>
    </row>
    <row r="214" spans="1:11" ht="15.75" customHeight="1" x14ac:dyDescent="0.35">
      <c r="A214" s="520"/>
      <c r="E214" s="569"/>
      <c r="F214" s="569"/>
      <c r="G214" s="569"/>
      <c r="H214" s="569"/>
      <c r="I214" s="569"/>
      <c r="J214" s="569"/>
      <c r="K214" s="569"/>
    </row>
    <row r="215" spans="1:11" ht="15.75" customHeight="1" x14ac:dyDescent="0.35">
      <c r="A215" s="520"/>
      <c r="E215" s="569"/>
      <c r="F215" s="569"/>
      <c r="G215" s="569"/>
      <c r="H215" s="569"/>
      <c r="I215" s="569"/>
      <c r="J215" s="569"/>
      <c r="K215" s="569"/>
    </row>
    <row r="216" spans="1:11" ht="15.75" customHeight="1" x14ac:dyDescent="0.35">
      <c r="A216" s="520"/>
      <c r="E216" s="569"/>
      <c r="F216" s="569"/>
      <c r="G216" s="569"/>
      <c r="H216" s="569"/>
      <c r="I216" s="569"/>
      <c r="J216" s="569"/>
      <c r="K216" s="569"/>
    </row>
    <row r="217" spans="1:11" ht="15.75" customHeight="1" x14ac:dyDescent="0.35">
      <c r="A217" s="520"/>
      <c r="E217" s="569"/>
      <c r="F217" s="569"/>
      <c r="G217" s="569"/>
      <c r="H217" s="569"/>
      <c r="I217" s="569"/>
      <c r="J217" s="569"/>
      <c r="K217" s="569"/>
    </row>
    <row r="218" spans="1:11" ht="15.75" customHeight="1" x14ac:dyDescent="0.35">
      <c r="A218" s="520"/>
      <c r="E218" s="569"/>
      <c r="F218" s="569"/>
      <c r="G218" s="569"/>
      <c r="H218" s="569"/>
      <c r="I218" s="569"/>
      <c r="J218" s="569"/>
      <c r="K218" s="569"/>
    </row>
    <row r="219" spans="1:11" ht="15.75" customHeight="1" x14ac:dyDescent="0.35">
      <c r="A219" s="520"/>
      <c r="E219" s="569"/>
      <c r="F219" s="569"/>
      <c r="G219" s="569"/>
      <c r="H219" s="569"/>
      <c r="I219" s="569"/>
      <c r="J219" s="569"/>
      <c r="K219" s="569"/>
    </row>
    <row r="220" spans="1:11" ht="15.75" customHeight="1" x14ac:dyDescent="0.35">
      <c r="A220" s="520"/>
      <c r="E220" s="569"/>
      <c r="F220" s="569"/>
      <c r="G220" s="569"/>
      <c r="H220" s="569"/>
      <c r="I220" s="569"/>
      <c r="J220" s="569"/>
      <c r="K220" s="569"/>
    </row>
    <row r="221" spans="1:11" ht="15.75" customHeight="1" x14ac:dyDescent="0.35">
      <c r="A221" s="520"/>
      <c r="E221" s="569"/>
      <c r="F221" s="569"/>
      <c r="G221" s="569"/>
      <c r="H221" s="569"/>
      <c r="I221" s="569"/>
      <c r="J221" s="569"/>
      <c r="K221" s="569"/>
    </row>
    <row r="222" spans="1:11" ht="15.75" customHeight="1" x14ac:dyDescent="0.35">
      <c r="A222" s="520"/>
      <c r="E222" s="569"/>
      <c r="F222" s="569"/>
      <c r="G222" s="569"/>
      <c r="H222" s="569"/>
      <c r="I222" s="569"/>
      <c r="J222" s="569"/>
      <c r="K222" s="569"/>
    </row>
    <row r="223" spans="1:11" ht="15.75" customHeight="1" x14ac:dyDescent="0.35">
      <c r="A223" s="520"/>
      <c r="E223" s="569"/>
      <c r="F223" s="569"/>
      <c r="G223" s="569"/>
      <c r="H223" s="569"/>
      <c r="I223" s="569"/>
      <c r="J223" s="569"/>
      <c r="K223" s="569"/>
    </row>
    <row r="224" spans="1:11" ht="15.75" customHeight="1" x14ac:dyDescent="0.35">
      <c r="A224" s="520"/>
      <c r="E224" s="569"/>
      <c r="F224" s="569"/>
      <c r="G224" s="569"/>
      <c r="H224" s="569"/>
      <c r="I224" s="569"/>
      <c r="J224" s="569"/>
      <c r="K224" s="569"/>
    </row>
    <row r="225" spans="1:11" ht="15.75" customHeight="1" x14ac:dyDescent="0.35">
      <c r="A225" s="520"/>
      <c r="E225" s="569"/>
      <c r="F225" s="569"/>
      <c r="G225" s="569"/>
      <c r="H225" s="569"/>
      <c r="I225" s="569"/>
      <c r="J225" s="569"/>
      <c r="K225" s="569"/>
    </row>
    <row r="226" spans="1:11" ht="15.75" customHeight="1" x14ac:dyDescent="0.35">
      <c r="A226" s="520"/>
      <c r="E226" s="569"/>
      <c r="F226" s="569"/>
      <c r="G226" s="569"/>
      <c r="H226" s="569"/>
      <c r="I226" s="569"/>
      <c r="J226" s="569"/>
      <c r="K226" s="569"/>
    </row>
    <row r="227" spans="1:11" ht="15.75" customHeight="1" x14ac:dyDescent="0.35">
      <c r="A227" s="520"/>
      <c r="E227" s="569"/>
      <c r="F227" s="569"/>
      <c r="G227" s="569"/>
      <c r="H227" s="569"/>
      <c r="I227" s="569"/>
      <c r="J227" s="569"/>
      <c r="K227" s="569"/>
    </row>
    <row r="228" spans="1:11" ht="15.75" customHeight="1" x14ac:dyDescent="0.35">
      <c r="A228" s="520"/>
      <c r="E228" s="569"/>
      <c r="F228" s="569"/>
      <c r="G228" s="569"/>
      <c r="H228" s="569"/>
      <c r="I228" s="569"/>
      <c r="J228" s="569"/>
      <c r="K228" s="569"/>
    </row>
    <row r="229" spans="1:11" ht="15.75" customHeight="1" x14ac:dyDescent="0.35">
      <c r="A229" s="520"/>
      <c r="E229" s="569"/>
      <c r="F229" s="569"/>
      <c r="G229" s="569"/>
      <c r="H229" s="569"/>
      <c r="I229" s="569"/>
      <c r="J229" s="569"/>
      <c r="K229" s="569"/>
    </row>
    <row r="230" spans="1:11" ht="15.75" customHeight="1" x14ac:dyDescent="0.35">
      <c r="A230" s="520"/>
      <c r="E230" s="569"/>
      <c r="F230" s="569"/>
      <c r="G230" s="569"/>
      <c r="H230" s="569"/>
      <c r="I230" s="569"/>
      <c r="J230" s="569"/>
      <c r="K230" s="569"/>
    </row>
    <row r="231" spans="1:11" ht="15.75" customHeight="1" x14ac:dyDescent="0.35">
      <c r="A231" s="520"/>
      <c r="E231" s="569"/>
      <c r="F231" s="569"/>
      <c r="G231" s="569"/>
      <c r="H231" s="569"/>
      <c r="I231" s="569"/>
      <c r="J231" s="569"/>
      <c r="K231" s="569"/>
    </row>
    <row r="232" spans="1:11" ht="15.75" customHeight="1" x14ac:dyDescent="0.35">
      <c r="A232" s="520"/>
      <c r="E232" s="569"/>
      <c r="F232" s="569"/>
      <c r="G232" s="569"/>
      <c r="H232" s="569"/>
      <c r="I232" s="569"/>
      <c r="J232" s="569"/>
      <c r="K232" s="569"/>
    </row>
    <row r="233" spans="1:11" ht="15.75" customHeight="1" x14ac:dyDescent="0.35">
      <c r="A233" s="520"/>
      <c r="E233" s="569"/>
      <c r="F233" s="569"/>
      <c r="G233" s="569"/>
      <c r="H233" s="569"/>
      <c r="I233" s="569"/>
      <c r="J233" s="569"/>
      <c r="K233" s="569"/>
    </row>
    <row r="234" spans="1:11" ht="15.75" customHeight="1" x14ac:dyDescent="0.35">
      <c r="A234" s="520"/>
      <c r="E234" s="569"/>
      <c r="F234" s="569"/>
      <c r="G234" s="569"/>
      <c r="H234" s="569"/>
      <c r="I234" s="569"/>
      <c r="J234" s="569"/>
      <c r="K234" s="569"/>
    </row>
    <row r="235" spans="1:11" ht="15.75" customHeight="1" x14ac:dyDescent="0.35">
      <c r="A235" s="520"/>
      <c r="E235" s="569"/>
      <c r="F235" s="569"/>
      <c r="G235" s="569"/>
      <c r="H235" s="569"/>
      <c r="I235" s="569"/>
      <c r="J235" s="569"/>
      <c r="K235" s="569"/>
    </row>
    <row r="236" spans="1:11" ht="15.75" customHeight="1" x14ac:dyDescent="0.35">
      <c r="A236" s="520"/>
      <c r="E236" s="569"/>
      <c r="F236" s="569"/>
      <c r="G236" s="569"/>
      <c r="H236" s="569"/>
      <c r="I236" s="569"/>
      <c r="J236" s="569"/>
      <c r="K236" s="569"/>
    </row>
    <row r="237" spans="1:11" ht="15.75" customHeight="1" x14ac:dyDescent="0.35">
      <c r="A237" s="520"/>
      <c r="E237" s="569"/>
      <c r="F237" s="569"/>
      <c r="G237" s="569"/>
      <c r="H237" s="569"/>
      <c r="I237" s="569"/>
      <c r="J237" s="569"/>
      <c r="K237" s="569"/>
    </row>
    <row r="238" spans="1:11" ht="15.75" customHeight="1" x14ac:dyDescent="0.35">
      <c r="A238" s="520"/>
      <c r="E238" s="569"/>
      <c r="F238" s="569"/>
      <c r="G238" s="569"/>
      <c r="H238" s="569"/>
      <c r="I238" s="569"/>
      <c r="J238" s="569"/>
      <c r="K238" s="569"/>
    </row>
    <row r="239" spans="1:11" ht="15.75" customHeight="1" x14ac:dyDescent="0.35">
      <c r="A239" s="520"/>
      <c r="E239" s="569"/>
      <c r="F239" s="569"/>
      <c r="G239" s="569"/>
      <c r="H239" s="569"/>
      <c r="I239" s="569"/>
      <c r="J239" s="569"/>
      <c r="K239" s="569"/>
    </row>
    <row r="240" spans="1:11" ht="15.75" customHeight="1" x14ac:dyDescent="0.35">
      <c r="A240" s="520"/>
      <c r="E240" s="569"/>
      <c r="F240" s="569"/>
      <c r="G240" s="569"/>
      <c r="H240" s="569"/>
      <c r="I240" s="569"/>
      <c r="J240" s="569"/>
      <c r="K240" s="569"/>
    </row>
    <row r="241" spans="1:11" ht="15.75" customHeight="1" x14ac:dyDescent="0.35">
      <c r="A241" s="520"/>
      <c r="E241" s="569"/>
      <c r="F241" s="569"/>
      <c r="G241" s="569"/>
      <c r="H241" s="569"/>
      <c r="I241" s="569"/>
      <c r="J241" s="569"/>
      <c r="K241" s="569"/>
    </row>
    <row r="242" spans="1:11" ht="15.75" customHeight="1" x14ac:dyDescent="0.35">
      <c r="A242" s="520"/>
      <c r="E242" s="569"/>
      <c r="F242" s="569"/>
      <c r="G242" s="569"/>
      <c r="H242" s="569"/>
      <c r="I242" s="569"/>
      <c r="J242" s="569"/>
      <c r="K242" s="569"/>
    </row>
    <row r="243" spans="1:11" ht="15.75" customHeight="1" x14ac:dyDescent="0.35">
      <c r="A243" s="520"/>
      <c r="E243" s="569"/>
      <c r="F243" s="569"/>
      <c r="G243" s="569"/>
      <c r="H243" s="569"/>
      <c r="I243" s="569"/>
      <c r="J243" s="569"/>
      <c r="K243" s="569"/>
    </row>
    <row r="244" spans="1:11" ht="15.75" customHeight="1" x14ac:dyDescent="0.35">
      <c r="A244" s="520"/>
      <c r="E244" s="569"/>
      <c r="F244" s="569"/>
      <c r="G244" s="569"/>
      <c r="H244" s="569"/>
      <c r="I244" s="569"/>
      <c r="J244" s="569"/>
      <c r="K244" s="569"/>
    </row>
    <row r="245" spans="1:11" ht="15.75" customHeight="1" x14ac:dyDescent="0.35">
      <c r="A245" s="520"/>
      <c r="E245" s="569"/>
      <c r="F245" s="569"/>
      <c r="G245" s="569"/>
      <c r="H245" s="569"/>
      <c r="I245" s="569"/>
      <c r="J245" s="569"/>
      <c r="K245" s="569"/>
    </row>
    <row r="246" spans="1:11" ht="15.75" customHeight="1" x14ac:dyDescent="0.35">
      <c r="A246" s="520"/>
      <c r="E246" s="569"/>
      <c r="F246" s="569"/>
      <c r="G246" s="569"/>
      <c r="H246" s="569"/>
      <c r="I246" s="569"/>
      <c r="J246" s="569"/>
      <c r="K246" s="569"/>
    </row>
    <row r="247" spans="1:11" ht="15.75" customHeight="1" x14ac:dyDescent="0.35">
      <c r="A247" s="520"/>
      <c r="E247" s="569"/>
      <c r="F247" s="569"/>
      <c r="G247" s="569"/>
      <c r="H247" s="569"/>
      <c r="I247" s="569"/>
      <c r="J247" s="569"/>
      <c r="K247" s="569"/>
    </row>
    <row r="248" spans="1:11" ht="15.75" customHeight="1" x14ac:dyDescent="0.35">
      <c r="A248" s="520"/>
      <c r="E248" s="569"/>
      <c r="F248" s="569"/>
      <c r="G248" s="569"/>
      <c r="H248" s="569"/>
      <c r="I248" s="569"/>
      <c r="J248" s="569"/>
      <c r="K248" s="569"/>
    </row>
    <row r="249" spans="1:11" ht="15.75" customHeight="1" x14ac:dyDescent="0.35">
      <c r="A249" s="520"/>
      <c r="E249" s="569"/>
      <c r="F249" s="569"/>
      <c r="G249" s="569"/>
      <c r="H249" s="569"/>
      <c r="I249" s="569"/>
      <c r="J249" s="569"/>
      <c r="K249" s="569"/>
    </row>
    <row r="250" spans="1:11" ht="15.75" customHeight="1" x14ac:dyDescent="0.35">
      <c r="A250" s="520"/>
      <c r="E250" s="569"/>
      <c r="F250" s="569"/>
      <c r="G250" s="569"/>
      <c r="H250" s="569"/>
      <c r="I250" s="569"/>
      <c r="J250" s="569"/>
      <c r="K250" s="569"/>
    </row>
    <row r="251" spans="1:11" ht="15.75" customHeight="1" x14ac:dyDescent="0.35">
      <c r="A251" s="520"/>
      <c r="E251" s="569"/>
      <c r="F251" s="569"/>
      <c r="G251" s="569"/>
      <c r="H251" s="569"/>
      <c r="I251" s="569"/>
      <c r="J251" s="569"/>
      <c r="K251" s="569"/>
    </row>
    <row r="252" spans="1:11" ht="15.75" customHeight="1" x14ac:dyDescent="0.35">
      <c r="A252" s="520"/>
      <c r="E252" s="569"/>
      <c r="F252" s="569"/>
      <c r="G252" s="569"/>
      <c r="H252" s="569"/>
      <c r="I252" s="569"/>
      <c r="J252" s="569"/>
      <c r="K252" s="569"/>
    </row>
    <row r="253" spans="1:11" ht="15.75" customHeight="1" x14ac:dyDescent="0.35">
      <c r="A253" s="520"/>
      <c r="E253" s="569"/>
      <c r="F253" s="569"/>
      <c r="G253" s="569"/>
      <c r="H253" s="569"/>
      <c r="I253" s="569"/>
      <c r="J253" s="569"/>
      <c r="K253" s="569"/>
    </row>
    <row r="254" spans="1:11" ht="15.75" customHeight="1" x14ac:dyDescent="0.35">
      <c r="A254" s="520"/>
      <c r="E254" s="569"/>
      <c r="F254" s="569"/>
      <c r="G254" s="569"/>
      <c r="H254" s="569"/>
      <c r="I254" s="569"/>
      <c r="J254" s="569"/>
      <c r="K254" s="569"/>
    </row>
    <row r="255" spans="1:11" ht="15.75" customHeight="1" x14ac:dyDescent="0.35">
      <c r="A255" s="520"/>
      <c r="E255" s="569"/>
      <c r="F255" s="569"/>
      <c r="G255" s="569"/>
      <c r="H255" s="569"/>
      <c r="I255" s="569"/>
      <c r="J255" s="569"/>
      <c r="K255" s="569"/>
    </row>
    <row r="256" spans="1:11" ht="15.75" customHeight="1" x14ac:dyDescent="0.35">
      <c r="A256" s="520"/>
      <c r="E256" s="569"/>
      <c r="F256" s="569"/>
      <c r="G256" s="569"/>
      <c r="H256" s="569"/>
      <c r="I256" s="569"/>
      <c r="J256" s="569"/>
      <c r="K256" s="569"/>
    </row>
    <row r="257" spans="1:11" ht="15.75" customHeight="1" x14ac:dyDescent="0.35">
      <c r="A257" s="520"/>
      <c r="E257" s="569"/>
      <c r="F257" s="569"/>
      <c r="G257" s="569"/>
      <c r="H257" s="569"/>
      <c r="I257" s="569"/>
      <c r="J257" s="569"/>
      <c r="K257" s="569"/>
    </row>
    <row r="258" spans="1:11" ht="15.75" customHeight="1" x14ac:dyDescent="0.35">
      <c r="A258" s="520"/>
      <c r="E258" s="569"/>
      <c r="F258" s="569"/>
      <c r="G258" s="569"/>
      <c r="H258" s="569"/>
      <c r="I258" s="569"/>
      <c r="J258" s="569"/>
      <c r="K258" s="569"/>
    </row>
    <row r="259" spans="1:11" ht="15.75" customHeight="1" x14ac:dyDescent="0.35">
      <c r="A259" s="520"/>
      <c r="E259" s="569"/>
      <c r="F259" s="569"/>
      <c r="G259" s="569"/>
      <c r="H259" s="569"/>
      <c r="I259" s="569"/>
      <c r="J259" s="569"/>
      <c r="K259" s="569"/>
    </row>
    <row r="260" spans="1:11" ht="15.75" customHeight="1" x14ac:dyDescent="0.35">
      <c r="A260" s="520"/>
      <c r="E260" s="569"/>
      <c r="F260" s="569"/>
      <c r="G260" s="569"/>
      <c r="H260" s="569"/>
      <c r="I260" s="569"/>
      <c r="J260" s="569"/>
      <c r="K260" s="569"/>
    </row>
    <row r="261" spans="1:11" ht="15.75" customHeight="1" x14ac:dyDescent="0.35">
      <c r="A261" s="520"/>
      <c r="E261" s="569"/>
      <c r="F261" s="569"/>
      <c r="G261" s="569"/>
      <c r="H261" s="569"/>
      <c r="I261" s="569"/>
      <c r="J261" s="569"/>
      <c r="K261" s="569"/>
    </row>
    <row r="262" spans="1:11" ht="15.75" customHeight="1" x14ac:dyDescent="0.35">
      <c r="A262" s="520"/>
      <c r="E262" s="569"/>
      <c r="F262" s="569"/>
      <c r="G262" s="569"/>
      <c r="H262" s="569"/>
      <c r="I262" s="569"/>
      <c r="J262" s="569"/>
      <c r="K262" s="569"/>
    </row>
    <row r="263" spans="1:11" ht="15.75" customHeight="1" x14ac:dyDescent="0.35">
      <c r="A263" s="520"/>
      <c r="E263" s="569"/>
      <c r="F263" s="569"/>
      <c r="G263" s="569"/>
      <c r="H263" s="569"/>
      <c r="I263" s="569"/>
      <c r="J263" s="569"/>
      <c r="K263" s="569"/>
    </row>
  </sheetData>
  <mergeCells count="32">
    <mergeCell ref="AC6:AC8"/>
    <mergeCell ref="Y6:Y8"/>
    <mergeCell ref="Z6:Z8"/>
    <mergeCell ref="AA6:AA8"/>
    <mergeCell ref="Y22:Z22"/>
    <mergeCell ref="AB6:AB8"/>
    <mergeCell ref="B1:L1"/>
    <mergeCell ref="B2:L2"/>
    <mergeCell ref="A6:A8"/>
    <mergeCell ref="B6:B8"/>
    <mergeCell ref="C6:C8"/>
    <mergeCell ref="E7:H7"/>
    <mergeCell ref="I7:L7"/>
    <mergeCell ref="A3:X3"/>
    <mergeCell ref="A4:X4"/>
    <mergeCell ref="U7:X7"/>
    <mergeCell ref="E6:X6"/>
    <mergeCell ref="A32:B32"/>
    <mergeCell ref="I32:J32"/>
    <mergeCell ref="M7:P7"/>
    <mergeCell ref="Q7:T7"/>
    <mergeCell ref="A22:B22"/>
    <mergeCell ref="A25:A26"/>
    <mergeCell ref="B25:D26"/>
    <mergeCell ref="E25:H25"/>
    <mergeCell ref="I25:J26"/>
    <mergeCell ref="I31:J31"/>
    <mergeCell ref="D6:D8"/>
    <mergeCell ref="I27:J27"/>
    <mergeCell ref="I28:J28"/>
    <mergeCell ref="I29:J29"/>
    <mergeCell ref="I30:J30"/>
  </mergeCells>
  <pageMargins left="0.70866141732283472" right="0.70866141732283472" top="0.74803149606299213" bottom="0.74803149606299213" header="0" footer="0"/>
  <pageSetup paperSize="9" scale="1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A6E0-0C16-47B3-BC63-8446B59FEDB6}">
  <sheetPr>
    <tabColor rgb="FF00B0F0"/>
  </sheetPr>
  <dimension ref="A2:L21"/>
  <sheetViews>
    <sheetView tabSelected="1" zoomScaleNormal="100" workbookViewId="0">
      <selection activeCell="D2" sqref="D2:D4"/>
    </sheetView>
  </sheetViews>
  <sheetFormatPr defaultRowHeight="14.5" x14ac:dyDescent="0.35"/>
  <cols>
    <col min="2" max="2" width="48.453125" customWidth="1"/>
    <col min="3" max="3" width="21.81640625" customWidth="1"/>
    <col min="4" max="4" width="21.453125" customWidth="1"/>
    <col min="5" max="5" width="12.90625" customWidth="1"/>
    <col min="12" max="12" width="19" bestFit="1" customWidth="1"/>
  </cols>
  <sheetData>
    <row r="2" spans="1:5" x14ac:dyDescent="0.35">
      <c r="A2" s="791" t="s">
        <v>71</v>
      </c>
      <c r="B2" s="791" t="s">
        <v>86</v>
      </c>
      <c r="C2" s="791" t="s">
        <v>964</v>
      </c>
      <c r="D2" s="791" t="s">
        <v>935</v>
      </c>
      <c r="E2" s="814" t="s">
        <v>955</v>
      </c>
    </row>
    <row r="3" spans="1:5" x14ac:dyDescent="0.35">
      <c r="A3" s="791"/>
      <c r="B3" s="791"/>
      <c r="C3" s="791"/>
      <c r="D3" s="791"/>
      <c r="E3" s="814"/>
    </row>
    <row r="4" spans="1:5" x14ac:dyDescent="0.35">
      <c r="A4" s="791"/>
      <c r="B4" s="791"/>
      <c r="C4" s="791"/>
      <c r="D4" s="791"/>
      <c r="E4" s="814"/>
    </row>
    <row r="5" spans="1:5" x14ac:dyDescent="0.35">
      <c r="A5" s="685">
        <v>1</v>
      </c>
      <c r="B5" s="688" t="s">
        <v>77</v>
      </c>
      <c r="C5" s="686">
        <v>6</v>
      </c>
      <c r="D5" s="687">
        <f>'Rekap Jumlah Realisasi'!C9</f>
        <v>1</v>
      </c>
      <c r="E5" s="721">
        <f>D5/C5</f>
        <v>0.16666666666666666</v>
      </c>
    </row>
    <row r="6" spans="1:5" x14ac:dyDescent="0.35">
      <c r="A6" s="685">
        <v>2</v>
      </c>
      <c r="B6" s="688" t="s">
        <v>49</v>
      </c>
      <c r="C6" s="686">
        <v>135</v>
      </c>
      <c r="D6" s="687">
        <f>'Rekap Jumlah Realisasi'!C10</f>
        <v>67</v>
      </c>
      <c r="E6" s="721">
        <f t="shared" ref="E6:E14" si="0">D6/C6</f>
        <v>0.49629629629629629</v>
      </c>
    </row>
    <row r="7" spans="1:5" x14ac:dyDescent="0.35">
      <c r="A7" s="685">
        <v>3</v>
      </c>
      <c r="B7" s="688" t="s">
        <v>55</v>
      </c>
      <c r="C7" s="686">
        <v>39</v>
      </c>
      <c r="D7" s="687">
        <f>'Rekap Jumlah Realisasi'!C11</f>
        <v>29</v>
      </c>
      <c r="E7" s="721">
        <f t="shared" si="0"/>
        <v>0.74358974358974361</v>
      </c>
    </row>
    <row r="8" spans="1:5" x14ac:dyDescent="0.35">
      <c r="A8" s="685">
        <v>4</v>
      </c>
      <c r="B8" s="688" t="s">
        <v>53</v>
      </c>
      <c r="C8" s="686">
        <v>50</v>
      </c>
      <c r="D8" s="687">
        <f>'Rekap Jumlah Realisasi'!C12</f>
        <v>38</v>
      </c>
      <c r="E8" s="721">
        <f t="shared" si="0"/>
        <v>0.76</v>
      </c>
    </row>
    <row r="9" spans="1:5" x14ac:dyDescent="0.35">
      <c r="A9" s="685">
        <v>5</v>
      </c>
      <c r="B9" s="688" t="s">
        <v>79</v>
      </c>
      <c r="C9" s="686">
        <v>10</v>
      </c>
      <c r="D9" s="687">
        <f>'Rekap Jumlah Realisasi'!C13</f>
        <v>8</v>
      </c>
      <c r="E9" s="721">
        <f t="shared" si="0"/>
        <v>0.8</v>
      </c>
    </row>
    <row r="10" spans="1:5" x14ac:dyDescent="0.35">
      <c r="A10" s="685">
        <v>6</v>
      </c>
      <c r="B10" s="688" t="s">
        <v>80</v>
      </c>
      <c r="C10" s="686">
        <v>14</v>
      </c>
      <c r="D10" s="687">
        <f>'Rekap Jumlah Realisasi'!C14</f>
        <v>9</v>
      </c>
      <c r="E10" s="721">
        <f t="shared" si="0"/>
        <v>0.6428571428571429</v>
      </c>
    </row>
    <row r="11" spans="1:5" x14ac:dyDescent="0.35">
      <c r="A11" s="685">
        <v>7</v>
      </c>
      <c r="B11" s="688" t="s">
        <v>22</v>
      </c>
      <c r="C11" s="686">
        <v>7</v>
      </c>
      <c r="D11" s="687">
        <f>'Rekap Jumlah Realisasi'!C15</f>
        <v>6</v>
      </c>
      <c r="E11" s="721">
        <f t="shared" si="0"/>
        <v>0.8571428571428571</v>
      </c>
    </row>
    <row r="12" spans="1:5" x14ac:dyDescent="0.35">
      <c r="A12" s="685">
        <v>8</v>
      </c>
      <c r="B12" s="688" t="s">
        <v>81</v>
      </c>
      <c r="C12" s="686">
        <v>5</v>
      </c>
      <c r="D12" s="687">
        <f>'Rekap Jumlah Realisasi'!C16</f>
        <v>0</v>
      </c>
      <c r="E12" s="721">
        <f t="shared" si="0"/>
        <v>0</v>
      </c>
    </row>
    <row r="13" spans="1:5" ht="19.5" customHeight="1" x14ac:dyDescent="0.35">
      <c r="A13" s="685">
        <v>9</v>
      </c>
      <c r="B13" s="688" t="s">
        <v>82</v>
      </c>
      <c r="C13" s="686">
        <v>3</v>
      </c>
      <c r="D13" s="687">
        <f>'Rekap Jumlah Realisasi'!C17</f>
        <v>1</v>
      </c>
      <c r="E13" s="721">
        <f t="shared" si="0"/>
        <v>0.33333333333333331</v>
      </c>
    </row>
    <row r="14" spans="1:5" x14ac:dyDescent="0.35">
      <c r="A14" s="685">
        <v>10</v>
      </c>
      <c r="B14" s="688" t="s">
        <v>62</v>
      </c>
      <c r="C14" s="686">
        <v>4</v>
      </c>
      <c r="D14" s="687">
        <f>'Rekap Jumlah Realisasi'!C18</f>
        <v>0</v>
      </c>
      <c r="E14" s="721">
        <f t="shared" si="0"/>
        <v>0</v>
      </c>
    </row>
    <row r="15" spans="1:5" x14ac:dyDescent="0.35">
      <c r="A15" s="792" t="s">
        <v>84</v>
      </c>
      <c r="B15" s="793"/>
      <c r="C15" s="689">
        <f>SUM(C5:C14)</f>
        <v>273</v>
      </c>
      <c r="D15" s="689">
        <f>SUM(D5:D14)</f>
        <v>159</v>
      </c>
    </row>
    <row r="21" spans="12:12" x14ac:dyDescent="0.35">
      <c r="L21" s="699">
        <f>15000000*16000</f>
        <v>240000000000</v>
      </c>
    </row>
  </sheetData>
  <mergeCells count="6">
    <mergeCell ref="E2:E4"/>
    <mergeCell ref="A2:A4"/>
    <mergeCell ref="B2:B4"/>
    <mergeCell ref="C2:C4"/>
    <mergeCell ref="D2:D4"/>
    <mergeCell ref="A15:B15"/>
  </mergeCells>
  <pageMargins left="0.7" right="0.7" top="0.75" bottom="0.75" header="0.3" footer="0.3"/>
  <pageSetup orientation="portrait" horizontalDpi="4294967295" verticalDpi="4294967295" r:id="rId1"/>
  <ignoredErrors>
    <ignoredError sqref="C15:D15"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Q254"/>
  <sheetViews>
    <sheetView topLeftCell="B4" zoomScaleNormal="100" workbookViewId="0">
      <selection activeCell="B12" sqref="B12"/>
    </sheetView>
  </sheetViews>
  <sheetFormatPr defaultColWidth="14.453125" defaultRowHeight="15" customHeight="1" x14ac:dyDescent="0.35"/>
  <cols>
    <col min="1" max="1" width="6.81640625" customWidth="1"/>
    <col min="2" max="2" width="17.1796875" customWidth="1"/>
    <col min="3" max="3" width="53.1796875" style="395" customWidth="1"/>
    <col min="4" max="4" width="23" hidden="1" customWidth="1"/>
    <col min="5" max="5" width="19.453125" customWidth="1"/>
    <col min="6" max="6" width="28.453125" customWidth="1"/>
    <col min="7" max="7" width="14.1796875" customWidth="1"/>
    <col min="8" max="9" width="17" customWidth="1"/>
    <col min="10" max="10" width="13.81640625" customWidth="1"/>
    <col min="11" max="11" width="16" customWidth="1"/>
    <col min="12" max="12" width="17" hidden="1" customWidth="1"/>
    <col min="13" max="13" width="15.26953125" customWidth="1"/>
    <col min="14" max="14" width="19.1796875" customWidth="1"/>
    <col min="15" max="15" width="13.54296875" customWidth="1"/>
    <col min="16" max="16" width="21" hidden="1" customWidth="1"/>
    <col min="17" max="17" width="17.81640625" hidden="1" customWidth="1"/>
  </cols>
  <sheetData>
    <row r="1" spans="1:17" ht="14.5" x14ac:dyDescent="0.35">
      <c r="A1" s="1" t="s">
        <v>0</v>
      </c>
      <c r="B1" s="740" t="s">
        <v>1</v>
      </c>
      <c r="C1" s="741"/>
      <c r="D1" s="741"/>
      <c r="E1" s="741"/>
      <c r="F1" s="741"/>
      <c r="G1" s="741"/>
      <c r="H1" s="741"/>
      <c r="I1" s="741"/>
      <c r="J1" s="741"/>
      <c r="K1" s="741"/>
      <c r="L1" s="741"/>
      <c r="M1" s="741"/>
    </row>
    <row r="2" spans="1:17" ht="14.5" x14ac:dyDescent="0.35">
      <c r="A2" s="1"/>
      <c r="B2" s="742" t="s">
        <v>2</v>
      </c>
      <c r="C2" s="741"/>
      <c r="D2" s="741"/>
      <c r="E2" s="741"/>
      <c r="F2" s="741"/>
      <c r="G2" s="741"/>
      <c r="H2" s="741"/>
      <c r="I2" s="741"/>
      <c r="J2" s="741"/>
      <c r="K2" s="741"/>
      <c r="L2" s="741"/>
      <c r="M2" s="741"/>
    </row>
    <row r="3" spans="1:17" ht="14.5" x14ac:dyDescent="0.35">
      <c r="A3" s="1"/>
      <c r="B3" s="743" t="s">
        <v>3</v>
      </c>
      <c r="C3" s="741"/>
      <c r="D3" s="741"/>
      <c r="E3" s="741"/>
      <c r="F3" s="741"/>
      <c r="G3" s="741"/>
      <c r="H3" s="741"/>
      <c r="I3" s="741"/>
      <c r="J3" s="741"/>
      <c r="K3" s="741"/>
      <c r="L3" s="741"/>
      <c r="M3" s="741"/>
    </row>
    <row r="4" spans="1:17" ht="14.5" x14ac:dyDescent="0.35">
      <c r="A4" s="1"/>
      <c r="B4" s="4"/>
      <c r="C4" s="3"/>
      <c r="D4" s="4"/>
      <c r="E4" s="4"/>
      <c r="F4" s="4"/>
      <c r="G4" s="42"/>
      <c r="H4" s="4"/>
      <c r="I4" s="4"/>
      <c r="J4" s="4"/>
      <c r="K4" s="4"/>
      <c r="L4" s="4"/>
      <c r="M4" s="4"/>
    </row>
    <row r="5" spans="1:17" ht="14.5" hidden="1" x14ac:dyDescent="0.35">
      <c r="A5" s="5" t="s">
        <v>4</v>
      </c>
      <c r="B5" s="6"/>
      <c r="C5" s="196" t="s">
        <v>4</v>
      </c>
      <c r="D5" s="24" t="s">
        <v>4</v>
      </c>
      <c r="E5" s="24" t="s">
        <v>4</v>
      </c>
      <c r="F5" s="24" t="s">
        <v>4</v>
      </c>
      <c r="G5" s="43" t="s">
        <v>4</v>
      </c>
      <c r="H5" s="24" t="s">
        <v>4</v>
      </c>
      <c r="I5" s="24" t="s">
        <v>4</v>
      </c>
      <c r="J5" s="44" t="s">
        <v>5</v>
      </c>
      <c r="K5" s="24" t="s">
        <v>4</v>
      </c>
      <c r="L5" s="24" t="s">
        <v>4</v>
      </c>
      <c r="M5" s="24" t="s">
        <v>4</v>
      </c>
      <c r="N5" s="8" t="s">
        <v>4</v>
      </c>
      <c r="O5" s="44" t="s">
        <v>5</v>
      </c>
      <c r="P5" s="45" t="s">
        <v>4</v>
      </c>
      <c r="Q5" s="44" t="s">
        <v>5</v>
      </c>
    </row>
    <row r="6" spans="1:17" ht="43" customHeight="1" x14ac:dyDescent="0.35">
      <c r="A6" s="348" t="s">
        <v>6</v>
      </c>
      <c r="B6" s="348" t="s">
        <v>91</v>
      </c>
      <c r="C6" s="351" t="s">
        <v>8</v>
      </c>
      <c r="D6" s="348" t="s">
        <v>9</v>
      </c>
      <c r="E6" s="348" t="s">
        <v>10</v>
      </c>
      <c r="F6" s="348" t="s">
        <v>11</v>
      </c>
      <c r="G6" s="349" t="s">
        <v>12</v>
      </c>
      <c r="H6" s="350" t="s">
        <v>13</v>
      </c>
      <c r="I6" s="350" t="s">
        <v>14</v>
      </c>
      <c r="J6" s="351" t="s">
        <v>15</v>
      </c>
      <c r="K6" s="351" t="s">
        <v>16</v>
      </c>
      <c r="L6" s="351" t="s">
        <v>17</v>
      </c>
      <c r="M6" s="348" t="s">
        <v>18</v>
      </c>
      <c r="N6" s="351" t="s">
        <v>19</v>
      </c>
      <c r="O6" s="348" t="s">
        <v>92</v>
      </c>
      <c r="P6" s="11" t="s">
        <v>93</v>
      </c>
      <c r="Q6" s="9" t="s">
        <v>94</v>
      </c>
    </row>
    <row r="7" spans="1:17" ht="30" customHeight="1" x14ac:dyDescent="0.35">
      <c r="A7" s="40">
        <v>1</v>
      </c>
      <c r="B7" s="46" t="s">
        <v>95</v>
      </c>
      <c r="C7" s="47" t="s">
        <v>96</v>
      </c>
      <c r="D7" s="39" t="s">
        <v>77</v>
      </c>
      <c r="E7" s="40" t="s">
        <v>23</v>
      </c>
      <c r="F7" s="40" t="s">
        <v>97</v>
      </c>
      <c r="G7" s="48">
        <v>8500000000</v>
      </c>
      <c r="H7" s="49">
        <v>45261</v>
      </c>
      <c r="I7" s="49">
        <v>45991</v>
      </c>
      <c r="J7" s="16">
        <v>730</v>
      </c>
      <c r="K7" s="50">
        <v>45200</v>
      </c>
      <c r="L7" s="49">
        <v>45260</v>
      </c>
      <c r="M7" s="39" t="s">
        <v>98</v>
      </c>
      <c r="N7" s="389">
        <v>0.88</v>
      </c>
      <c r="O7" s="72">
        <f t="shared" ref="O7:O12" si="0">N7*G7</f>
        <v>7480000000</v>
      </c>
      <c r="P7" s="51">
        <v>0.9</v>
      </c>
      <c r="Q7" s="53">
        <f t="shared" ref="Q7:Q12" si="1">P7*G7</f>
        <v>7650000000</v>
      </c>
    </row>
    <row r="8" spans="1:17" ht="30" customHeight="1" x14ac:dyDescent="0.35">
      <c r="A8" s="40">
        <v>2</v>
      </c>
      <c r="B8" s="46" t="s">
        <v>99</v>
      </c>
      <c r="C8" s="637" t="s">
        <v>100</v>
      </c>
      <c r="D8" s="39" t="s">
        <v>77</v>
      </c>
      <c r="E8" s="40" t="s">
        <v>23</v>
      </c>
      <c r="F8" s="40" t="s">
        <v>101</v>
      </c>
      <c r="G8" s="48">
        <v>560000000</v>
      </c>
      <c r="H8" s="49">
        <v>44958</v>
      </c>
      <c r="I8" s="49">
        <v>45322</v>
      </c>
      <c r="J8" s="16">
        <v>364</v>
      </c>
      <c r="K8" s="50">
        <v>44928</v>
      </c>
      <c r="L8" s="49">
        <v>44957</v>
      </c>
      <c r="M8" s="39" t="s">
        <v>98</v>
      </c>
      <c r="N8" s="390">
        <v>0.84760000000000002</v>
      </c>
      <c r="O8" s="72">
        <f t="shared" si="0"/>
        <v>474656000</v>
      </c>
      <c r="P8" s="55">
        <v>0.89739999999999998</v>
      </c>
      <c r="Q8" s="30">
        <f t="shared" si="1"/>
        <v>502544000</v>
      </c>
    </row>
    <row r="9" spans="1:17" ht="30" customHeight="1" x14ac:dyDescent="0.35">
      <c r="A9" s="40">
        <v>3</v>
      </c>
      <c r="B9" s="46" t="s">
        <v>102</v>
      </c>
      <c r="C9" s="47" t="s">
        <v>103</v>
      </c>
      <c r="D9" s="39" t="s">
        <v>77</v>
      </c>
      <c r="E9" s="40" t="s">
        <v>104</v>
      </c>
      <c r="F9" s="40" t="s">
        <v>97</v>
      </c>
      <c r="G9" s="391">
        <v>2790497000</v>
      </c>
      <c r="H9" s="49">
        <v>45017</v>
      </c>
      <c r="I9" s="49">
        <v>45107</v>
      </c>
      <c r="J9" s="16">
        <v>90</v>
      </c>
      <c r="K9" s="50">
        <v>44986</v>
      </c>
      <c r="L9" s="49">
        <v>45016</v>
      </c>
      <c r="M9" s="39" t="s">
        <v>105</v>
      </c>
      <c r="N9" s="390">
        <v>0.37940000000000002</v>
      </c>
      <c r="O9" s="72">
        <f t="shared" si="0"/>
        <v>1058714561.8000001</v>
      </c>
      <c r="P9" s="55">
        <v>0.37940000000000002</v>
      </c>
      <c r="Q9" s="30">
        <f t="shared" si="1"/>
        <v>1058714561.8000001</v>
      </c>
    </row>
    <row r="10" spans="1:17" ht="30" customHeight="1" x14ac:dyDescent="0.35">
      <c r="A10" s="40">
        <v>4</v>
      </c>
      <c r="B10" s="46" t="s">
        <v>106</v>
      </c>
      <c r="C10" s="47" t="s">
        <v>107</v>
      </c>
      <c r="D10" s="39" t="s">
        <v>77</v>
      </c>
      <c r="E10" s="40" t="s">
        <v>108</v>
      </c>
      <c r="F10" s="40" t="s">
        <v>101</v>
      </c>
      <c r="G10" s="391">
        <v>250897000</v>
      </c>
      <c r="H10" s="49">
        <v>45017</v>
      </c>
      <c r="I10" s="49">
        <v>45107</v>
      </c>
      <c r="J10" s="16">
        <v>90</v>
      </c>
      <c r="K10" s="50">
        <v>44986</v>
      </c>
      <c r="L10" s="49">
        <v>45016</v>
      </c>
      <c r="M10" s="39" t="s">
        <v>105</v>
      </c>
      <c r="N10" s="390">
        <v>0.75</v>
      </c>
      <c r="O10" s="72">
        <f t="shared" si="0"/>
        <v>188172750</v>
      </c>
      <c r="P10" s="55">
        <v>0.9</v>
      </c>
      <c r="Q10" s="30">
        <f t="shared" si="1"/>
        <v>225807300</v>
      </c>
    </row>
    <row r="11" spans="1:17" ht="30" customHeight="1" x14ac:dyDescent="0.35">
      <c r="A11" s="40">
        <v>5</v>
      </c>
      <c r="B11" s="46" t="s">
        <v>109</v>
      </c>
      <c r="C11" s="383" t="s">
        <v>110</v>
      </c>
      <c r="D11" s="39" t="s">
        <v>77</v>
      </c>
      <c r="E11" s="40" t="s">
        <v>23</v>
      </c>
      <c r="F11" s="40" t="s">
        <v>97</v>
      </c>
      <c r="G11" s="392">
        <v>2274474000</v>
      </c>
      <c r="H11" s="49">
        <v>45017</v>
      </c>
      <c r="I11" s="49">
        <v>45107</v>
      </c>
      <c r="J11" s="16">
        <v>90</v>
      </c>
      <c r="K11" s="50">
        <v>44987</v>
      </c>
      <c r="L11" s="49">
        <v>45017</v>
      </c>
      <c r="M11" s="39" t="s">
        <v>105</v>
      </c>
      <c r="N11" s="390">
        <v>0.16539999999999999</v>
      </c>
      <c r="O11" s="72">
        <f t="shared" si="0"/>
        <v>376197999.59999996</v>
      </c>
      <c r="P11" s="55">
        <v>0.16539999999999999</v>
      </c>
      <c r="Q11" s="30">
        <f t="shared" si="1"/>
        <v>376197999.59999996</v>
      </c>
    </row>
    <row r="12" spans="1:17" ht="30" customHeight="1" x14ac:dyDescent="0.35">
      <c r="A12" s="40">
        <v>6</v>
      </c>
      <c r="B12" s="46" t="s">
        <v>111</v>
      </c>
      <c r="C12" s="47" t="s">
        <v>112</v>
      </c>
      <c r="D12" s="39" t="s">
        <v>77</v>
      </c>
      <c r="E12" s="40" t="s">
        <v>108</v>
      </c>
      <c r="F12" s="255" t="s">
        <v>855</v>
      </c>
      <c r="G12" s="391">
        <v>163996000</v>
      </c>
      <c r="H12" s="49">
        <v>45200</v>
      </c>
      <c r="I12" s="49">
        <v>45260</v>
      </c>
      <c r="J12" s="16">
        <v>60</v>
      </c>
      <c r="K12" s="50">
        <v>45194</v>
      </c>
      <c r="L12" s="49">
        <v>45198</v>
      </c>
      <c r="M12" s="39" t="s">
        <v>105</v>
      </c>
      <c r="N12" s="390">
        <v>0.9</v>
      </c>
      <c r="O12" s="72">
        <f t="shared" si="0"/>
        <v>147596400</v>
      </c>
      <c r="P12" s="55">
        <v>0.9</v>
      </c>
      <c r="Q12" s="30">
        <f t="shared" si="1"/>
        <v>147596400</v>
      </c>
    </row>
    <row r="13" spans="1:17" ht="30" customHeight="1" x14ac:dyDescent="0.35">
      <c r="A13" s="794" t="s">
        <v>114</v>
      </c>
      <c r="B13" s="795"/>
      <c r="C13" s="795"/>
      <c r="D13" s="795"/>
      <c r="E13" s="795"/>
      <c r="F13" s="796"/>
      <c r="G13" s="393">
        <f>SUM(G7:G12)</f>
        <v>14539864000</v>
      </c>
      <c r="H13" s="278"/>
      <c r="I13" s="278"/>
      <c r="J13" s="68"/>
      <c r="K13" s="46"/>
      <c r="L13" s="46"/>
      <c r="M13" s="40"/>
      <c r="N13" s="389">
        <f>O13/G13</f>
        <v>0.66887404939963668</v>
      </c>
      <c r="O13" s="394">
        <f>SUM(O7:O12)</f>
        <v>9725337711.3999996</v>
      </c>
      <c r="P13" s="29">
        <f>Q13/G13</f>
        <v>0.68507245056762567</v>
      </c>
      <c r="Q13" s="28">
        <f>SUM(Q7:Q12)</f>
        <v>9960860261.3999996</v>
      </c>
    </row>
    <row r="14" spans="1:17" ht="15.75" customHeight="1" x14ac:dyDescent="0.35">
      <c r="A14" s="4"/>
      <c r="B14" s="4"/>
      <c r="C14" s="3"/>
      <c r="D14" s="4"/>
      <c r="E14" s="4"/>
      <c r="F14" s="4"/>
      <c r="G14" s="58"/>
      <c r="H14" s="19"/>
      <c r="I14" s="19"/>
      <c r="J14" s="20"/>
      <c r="K14" s="6"/>
      <c r="L14" s="6"/>
      <c r="M14" s="6"/>
      <c r="N14" s="59"/>
      <c r="O14" s="60"/>
      <c r="P14" s="59"/>
      <c r="Q14" s="60"/>
    </row>
    <row r="15" spans="1:17" ht="15.75" customHeight="1" x14ac:dyDescent="0.5">
      <c r="A15" s="1"/>
      <c r="B15" s="21" t="s">
        <v>30</v>
      </c>
      <c r="H15" s="19"/>
      <c r="I15" s="19"/>
      <c r="J15" s="20"/>
    </row>
    <row r="16" spans="1:17" ht="15.75" customHeight="1" x14ac:dyDescent="0.35">
      <c r="A16" s="1"/>
      <c r="B16" s="22" t="s">
        <v>31</v>
      </c>
      <c r="G16" s="61"/>
      <c r="H16" s="19"/>
      <c r="I16" s="19"/>
      <c r="J16" s="20"/>
    </row>
    <row r="17" spans="1:10" ht="15.75" customHeight="1" x14ac:dyDescent="0.35">
      <c r="A17" s="1"/>
      <c r="B17" s="23" t="s">
        <v>32</v>
      </c>
      <c r="G17" s="58"/>
      <c r="H17" s="62"/>
      <c r="I17" s="19"/>
      <c r="J17" s="20"/>
    </row>
    <row r="18" spans="1:10" ht="15.75" customHeight="1" x14ac:dyDescent="0.35">
      <c r="A18" s="1"/>
      <c r="B18" s="23" t="s">
        <v>33</v>
      </c>
      <c r="G18" s="61"/>
      <c r="H18" s="19"/>
      <c r="I18" s="19"/>
      <c r="J18" s="20"/>
    </row>
    <row r="19" spans="1:10" ht="15.75" customHeight="1" x14ac:dyDescent="0.35">
      <c r="A19" s="1"/>
      <c r="B19" s="23" t="s">
        <v>34</v>
      </c>
      <c r="G19" s="61"/>
      <c r="H19" s="19"/>
      <c r="I19" s="19"/>
      <c r="J19" s="20"/>
    </row>
    <row r="20" spans="1:10" ht="15.75" customHeight="1" x14ac:dyDescent="0.35">
      <c r="A20" s="1"/>
      <c r="B20" s="23" t="s">
        <v>35</v>
      </c>
      <c r="G20" s="61"/>
      <c r="H20" s="19"/>
      <c r="I20" s="19"/>
      <c r="J20" s="20"/>
    </row>
    <row r="21" spans="1:10" ht="15.75" customHeight="1" x14ac:dyDescent="0.35">
      <c r="A21" s="1"/>
      <c r="B21" s="23" t="s">
        <v>36</v>
      </c>
      <c r="G21" s="61"/>
      <c r="H21" s="19"/>
      <c r="I21" s="19"/>
      <c r="J21" s="20"/>
    </row>
    <row r="22" spans="1:10" ht="15.75" customHeight="1" x14ac:dyDescent="0.35">
      <c r="A22" s="1"/>
      <c r="B22" s="23" t="s">
        <v>37</v>
      </c>
      <c r="G22" s="61"/>
      <c r="H22" s="19"/>
      <c r="I22" s="19"/>
      <c r="J22" s="20"/>
    </row>
    <row r="23" spans="1:10" ht="15.75" customHeight="1" x14ac:dyDescent="0.35">
      <c r="A23" s="1"/>
      <c r="B23" s="23" t="s">
        <v>38</v>
      </c>
      <c r="G23" s="61"/>
      <c r="H23" s="19"/>
      <c r="I23" s="19"/>
      <c r="J23" s="20"/>
    </row>
    <row r="24" spans="1:10" ht="15.75" customHeight="1" x14ac:dyDescent="0.35">
      <c r="A24" s="1"/>
      <c r="B24" s="23" t="s">
        <v>39</v>
      </c>
      <c r="G24" s="61"/>
      <c r="H24" s="19"/>
      <c r="I24" s="19"/>
      <c r="J24" s="20"/>
    </row>
    <row r="25" spans="1:10" ht="15.75" customHeight="1" x14ac:dyDescent="0.35">
      <c r="A25" s="1"/>
      <c r="B25" s="23" t="s">
        <v>40</v>
      </c>
      <c r="G25" s="61"/>
      <c r="H25" s="19"/>
      <c r="I25" s="19"/>
      <c r="J25" s="20"/>
    </row>
    <row r="26" spans="1:10" ht="15.75" customHeight="1" x14ac:dyDescent="0.35">
      <c r="A26" s="1"/>
      <c r="G26" s="61"/>
      <c r="H26" s="19"/>
      <c r="I26" s="19"/>
      <c r="J26" s="20"/>
    </row>
    <row r="27" spans="1:10" ht="15.75" customHeight="1" x14ac:dyDescent="0.35">
      <c r="A27" s="1"/>
      <c r="G27" s="61"/>
      <c r="H27" s="19"/>
      <c r="I27" s="19"/>
      <c r="J27" s="20"/>
    </row>
    <row r="28" spans="1:10" ht="15.75" customHeight="1" x14ac:dyDescent="0.35">
      <c r="A28" s="1"/>
      <c r="G28" s="61"/>
      <c r="H28" s="19"/>
      <c r="I28" s="19"/>
      <c r="J28" s="20"/>
    </row>
    <row r="29" spans="1:10" ht="15.75" customHeight="1" x14ac:dyDescent="0.35">
      <c r="A29" s="1"/>
      <c r="G29" s="61"/>
      <c r="H29" s="19"/>
      <c r="I29" s="19"/>
      <c r="J29" s="20"/>
    </row>
    <row r="30" spans="1:10" ht="15.75" customHeight="1" x14ac:dyDescent="0.35">
      <c r="A30" s="1"/>
      <c r="G30" s="61"/>
      <c r="H30" s="19"/>
      <c r="I30" s="19"/>
      <c r="J30" s="20"/>
    </row>
    <row r="31" spans="1:10" ht="15.75" customHeight="1" x14ac:dyDescent="0.35">
      <c r="A31" s="1"/>
      <c r="G31" s="61"/>
      <c r="H31" s="19"/>
      <c r="I31" s="19"/>
      <c r="J31" s="20"/>
    </row>
    <row r="32" spans="1:10" ht="15.75" customHeight="1" x14ac:dyDescent="0.35">
      <c r="A32" s="1"/>
      <c r="G32" s="61"/>
      <c r="H32" s="19"/>
      <c r="I32" s="19"/>
      <c r="J32" s="20"/>
    </row>
    <row r="33" spans="1:10" ht="15.75" customHeight="1" x14ac:dyDescent="0.35">
      <c r="A33" s="1"/>
      <c r="G33" s="61"/>
      <c r="H33" s="19"/>
      <c r="I33" s="19"/>
      <c r="J33" s="20"/>
    </row>
    <row r="34" spans="1:10" ht="15.75" customHeight="1" x14ac:dyDescent="0.35">
      <c r="A34" s="1"/>
      <c r="G34" s="61"/>
      <c r="H34" s="19"/>
      <c r="I34" s="19"/>
      <c r="J34" s="20"/>
    </row>
    <row r="35" spans="1:10" ht="15.75" customHeight="1" x14ac:dyDescent="0.35">
      <c r="A35" s="1"/>
      <c r="G35" s="61"/>
      <c r="H35" s="19"/>
      <c r="I35" s="19"/>
      <c r="J35" s="20"/>
    </row>
    <row r="36" spans="1:10" ht="15.75" customHeight="1" x14ac:dyDescent="0.35">
      <c r="A36" s="1"/>
      <c r="G36" s="61"/>
      <c r="H36" s="19"/>
      <c r="I36" s="19"/>
      <c r="J36" s="20"/>
    </row>
    <row r="37" spans="1:10" ht="15.75" customHeight="1" x14ac:dyDescent="0.35">
      <c r="A37" s="1"/>
      <c r="G37" s="61"/>
      <c r="H37" s="19"/>
      <c r="I37" s="19"/>
      <c r="J37" s="20"/>
    </row>
    <row r="38" spans="1:10" ht="15.75" customHeight="1" x14ac:dyDescent="0.35">
      <c r="A38" s="1"/>
      <c r="G38" s="61"/>
      <c r="H38" s="19"/>
      <c r="I38" s="19"/>
      <c r="J38" s="20"/>
    </row>
    <row r="39" spans="1:10" ht="15.75" customHeight="1" x14ac:dyDescent="0.5">
      <c r="A39" s="1"/>
      <c r="B39" s="21" t="s">
        <v>41</v>
      </c>
      <c r="G39" s="61"/>
      <c r="H39" s="19"/>
      <c r="I39" s="19"/>
      <c r="J39" s="20"/>
    </row>
    <row r="40" spans="1:10" ht="15.75" customHeight="1" x14ac:dyDescent="0.35">
      <c r="A40" s="1"/>
      <c r="B40" s="23" t="s">
        <v>42</v>
      </c>
      <c r="G40" s="61"/>
      <c r="H40" s="19"/>
      <c r="I40" s="19"/>
      <c r="J40" s="20"/>
    </row>
    <row r="41" spans="1:10" ht="15.75" customHeight="1" x14ac:dyDescent="0.35">
      <c r="A41" s="1"/>
      <c r="B41" s="23" t="s">
        <v>43</v>
      </c>
      <c r="G41" s="61"/>
      <c r="H41" s="19"/>
      <c r="I41" s="19"/>
      <c r="J41" s="20"/>
    </row>
    <row r="42" spans="1:10" ht="15.75" customHeight="1" x14ac:dyDescent="0.35">
      <c r="A42" s="1"/>
      <c r="B42" s="6">
        <v>1</v>
      </c>
      <c r="C42" s="20" t="s">
        <v>44</v>
      </c>
      <c r="D42" s="6" t="s">
        <v>45</v>
      </c>
      <c r="G42" s="61"/>
      <c r="H42" s="19"/>
      <c r="I42" s="19"/>
      <c r="J42" s="20"/>
    </row>
    <row r="43" spans="1:10" ht="15.75" customHeight="1" x14ac:dyDescent="0.35">
      <c r="A43" s="1"/>
      <c r="B43" s="6">
        <f t="shared" ref="B43:B54" si="2">B42+1</f>
        <v>2</v>
      </c>
      <c r="C43" s="20" t="s">
        <v>46</v>
      </c>
      <c r="D43" s="6" t="s">
        <v>47</v>
      </c>
      <c r="G43" s="61"/>
      <c r="H43" s="19"/>
      <c r="I43" s="19"/>
      <c r="J43" s="20"/>
    </row>
    <row r="44" spans="1:10" ht="15.75" customHeight="1" x14ac:dyDescent="0.35">
      <c r="A44" s="1"/>
      <c r="B44" s="6">
        <f t="shared" si="2"/>
        <v>3</v>
      </c>
      <c r="C44" s="20" t="s">
        <v>48</v>
      </c>
      <c r="D44" s="6" t="s">
        <v>49</v>
      </c>
      <c r="G44" s="61"/>
      <c r="H44" s="19"/>
      <c r="I44" s="19"/>
      <c r="J44" s="20"/>
    </row>
    <row r="45" spans="1:10" ht="15.75" customHeight="1" x14ac:dyDescent="0.35">
      <c r="A45" s="1"/>
      <c r="B45" s="6">
        <f t="shared" si="2"/>
        <v>4</v>
      </c>
      <c r="C45" s="20" t="s">
        <v>50</v>
      </c>
      <c r="D45" s="6" t="s">
        <v>51</v>
      </c>
      <c r="G45" s="61"/>
      <c r="H45" s="19"/>
      <c r="I45" s="19"/>
      <c r="J45" s="20"/>
    </row>
    <row r="46" spans="1:10" ht="15.75" customHeight="1" x14ac:dyDescent="0.35">
      <c r="A46" s="1"/>
      <c r="B46" s="6">
        <f t="shared" si="2"/>
        <v>5</v>
      </c>
      <c r="C46" s="20" t="s">
        <v>52</v>
      </c>
      <c r="D46" s="6" t="s">
        <v>53</v>
      </c>
      <c r="G46" s="61"/>
      <c r="H46" s="19"/>
      <c r="I46" s="19"/>
      <c r="J46" s="20"/>
    </row>
    <row r="47" spans="1:10" ht="15.75" customHeight="1" x14ac:dyDescent="0.35">
      <c r="A47" s="1"/>
      <c r="B47" s="6">
        <f t="shared" si="2"/>
        <v>6</v>
      </c>
      <c r="C47" s="20" t="s">
        <v>54</v>
      </c>
      <c r="D47" s="6" t="s">
        <v>55</v>
      </c>
      <c r="F47" s="19"/>
      <c r="G47" s="63"/>
      <c r="H47" s="20"/>
    </row>
    <row r="48" spans="1:10" ht="15.75" customHeight="1" x14ac:dyDescent="0.35">
      <c r="A48" s="1"/>
      <c r="B48" s="6">
        <f t="shared" si="2"/>
        <v>7</v>
      </c>
      <c r="C48" s="20" t="s">
        <v>56</v>
      </c>
      <c r="D48" s="6" t="s">
        <v>57</v>
      </c>
      <c r="G48" s="61"/>
      <c r="H48" s="19"/>
      <c r="I48" s="19"/>
      <c r="J48" s="20"/>
    </row>
    <row r="49" spans="1:10" ht="15.75" customHeight="1" x14ac:dyDescent="0.35">
      <c r="A49" s="1"/>
      <c r="B49" s="6">
        <f t="shared" si="2"/>
        <v>8</v>
      </c>
      <c r="C49" s="20" t="s">
        <v>58</v>
      </c>
      <c r="D49" s="6" t="s">
        <v>22</v>
      </c>
      <c r="G49" s="61"/>
      <c r="H49" s="19"/>
      <c r="I49" s="19"/>
      <c r="J49" s="20"/>
    </row>
    <row r="50" spans="1:10" ht="15.75" customHeight="1" x14ac:dyDescent="0.35">
      <c r="A50" s="1"/>
      <c r="B50" s="6">
        <f t="shared" si="2"/>
        <v>9</v>
      </c>
      <c r="C50" s="20" t="s">
        <v>59</v>
      </c>
      <c r="D50" s="6" t="s">
        <v>60</v>
      </c>
      <c r="G50" s="61"/>
      <c r="H50" s="19"/>
      <c r="I50" s="19"/>
      <c r="J50" s="20"/>
    </row>
    <row r="51" spans="1:10" ht="15.75" customHeight="1" x14ac:dyDescent="0.35">
      <c r="A51" s="1"/>
      <c r="B51" s="6">
        <f t="shared" si="2"/>
        <v>10</v>
      </c>
      <c r="C51" s="20" t="s">
        <v>61</v>
      </c>
      <c r="D51" s="6" t="s">
        <v>62</v>
      </c>
      <c r="G51" s="61"/>
      <c r="H51" s="19"/>
      <c r="I51" s="19"/>
      <c r="J51" s="20"/>
    </row>
    <row r="52" spans="1:10" ht="15.75" customHeight="1" x14ac:dyDescent="0.35">
      <c r="A52" s="1"/>
      <c r="B52" s="6">
        <f t="shared" si="2"/>
        <v>11</v>
      </c>
      <c r="C52" s="20" t="s">
        <v>63</v>
      </c>
      <c r="D52" s="6" t="s">
        <v>64</v>
      </c>
      <c r="G52" s="61"/>
      <c r="H52" s="19"/>
      <c r="I52" s="19"/>
      <c r="J52" s="20"/>
    </row>
    <row r="53" spans="1:10" ht="15.75" customHeight="1" x14ac:dyDescent="0.35">
      <c r="A53" s="1"/>
      <c r="B53" s="6">
        <f t="shared" si="2"/>
        <v>12</v>
      </c>
      <c r="C53" s="20" t="s">
        <v>65</v>
      </c>
      <c r="D53" s="6" t="s">
        <v>66</v>
      </c>
      <c r="G53" s="61"/>
      <c r="H53" s="19"/>
      <c r="I53" s="19"/>
      <c r="J53" s="20"/>
    </row>
    <row r="54" spans="1:10" ht="15.75" customHeight="1" x14ac:dyDescent="0.35">
      <c r="A54" s="1"/>
      <c r="B54" s="6">
        <f t="shared" si="2"/>
        <v>13</v>
      </c>
      <c r="C54" s="20" t="s">
        <v>67</v>
      </c>
      <c r="D54" s="6" t="s">
        <v>68</v>
      </c>
      <c r="G54" s="61"/>
      <c r="H54" s="19"/>
      <c r="I54" s="19"/>
      <c r="J54" s="20"/>
    </row>
    <row r="55" spans="1:10" ht="15.75" customHeight="1" x14ac:dyDescent="0.35">
      <c r="A55" s="1"/>
      <c r="G55" s="61"/>
      <c r="H55" s="19"/>
      <c r="I55" s="19"/>
      <c r="J55" s="20"/>
    </row>
    <row r="56" spans="1:10" ht="15.75" customHeight="1" x14ac:dyDescent="0.35">
      <c r="A56" s="1"/>
      <c r="G56" s="61"/>
      <c r="H56" s="19"/>
      <c r="I56" s="19"/>
      <c r="J56" s="20"/>
    </row>
    <row r="57" spans="1:10" ht="15.75" customHeight="1" x14ac:dyDescent="0.35">
      <c r="A57" s="1"/>
      <c r="G57" s="61"/>
      <c r="H57" s="19"/>
      <c r="I57" s="19"/>
      <c r="J57" s="20"/>
    </row>
    <row r="58" spans="1:10" ht="15.75" customHeight="1" x14ac:dyDescent="0.35">
      <c r="A58" s="1"/>
      <c r="G58" s="61"/>
      <c r="H58" s="19"/>
      <c r="I58" s="19"/>
      <c r="J58" s="20"/>
    </row>
    <row r="59" spans="1:10" ht="15.75" customHeight="1" x14ac:dyDescent="0.35">
      <c r="A59" s="1"/>
      <c r="G59" s="61"/>
      <c r="H59" s="19"/>
      <c r="I59" s="19"/>
      <c r="J59" s="20"/>
    </row>
    <row r="60" spans="1:10" ht="15.75" customHeight="1" x14ac:dyDescent="0.35">
      <c r="A60" s="1"/>
      <c r="G60" s="61"/>
      <c r="H60" s="19"/>
      <c r="I60" s="19"/>
      <c r="J60" s="20"/>
    </row>
    <row r="61" spans="1:10" ht="15.75" customHeight="1" x14ac:dyDescent="0.35">
      <c r="A61" s="1"/>
      <c r="G61" s="61"/>
      <c r="H61" s="19"/>
      <c r="I61" s="19"/>
      <c r="J61" s="20"/>
    </row>
    <row r="62" spans="1:10" ht="15.75" customHeight="1" x14ac:dyDescent="0.35">
      <c r="A62" s="1"/>
      <c r="G62" s="61"/>
      <c r="H62" s="19"/>
      <c r="I62" s="19"/>
      <c r="J62" s="20"/>
    </row>
    <row r="63" spans="1:10" ht="15.75" customHeight="1" x14ac:dyDescent="0.35">
      <c r="A63" s="1"/>
      <c r="G63" s="61"/>
      <c r="H63" s="19"/>
      <c r="I63" s="19"/>
      <c r="J63" s="20"/>
    </row>
    <row r="64" spans="1:10" ht="15.75" customHeight="1" x14ac:dyDescent="0.35">
      <c r="A64" s="1"/>
      <c r="G64" s="61"/>
      <c r="H64" s="19"/>
      <c r="I64" s="19"/>
      <c r="J64" s="20"/>
    </row>
    <row r="65" spans="1:10" ht="15.75" customHeight="1" x14ac:dyDescent="0.35">
      <c r="A65" s="1"/>
      <c r="G65" s="61"/>
      <c r="H65" s="19"/>
      <c r="I65" s="19"/>
      <c r="J65" s="20"/>
    </row>
    <row r="66" spans="1:10" ht="15.75" customHeight="1" x14ac:dyDescent="0.35">
      <c r="A66" s="1"/>
      <c r="G66" s="61"/>
      <c r="H66" s="19"/>
      <c r="I66" s="19"/>
      <c r="J66" s="20"/>
    </row>
    <row r="67" spans="1:10" ht="15.75" customHeight="1" x14ac:dyDescent="0.35">
      <c r="A67" s="1"/>
      <c r="G67" s="61"/>
      <c r="H67" s="19"/>
      <c r="I67" s="19"/>
      <c r="J67" s="20"/>
    </row>
    <row r="68" spans="1:10" ht="15.75" customHeight="1" x14ac:dyDescent="0.35">
      <c r="A68" s="1"/>
      <c r="G68" s="61"/>
      <c r="H68" s="19"/>
      <c r="I68" s="19"/>
      <c r="J68" s="20"/>
    </row>
    <row r="69" spans="1:10" ht="15.75" customHeight="1" x14ac:dyDescent="0.35">
      <c r="A69" s="1"/>
      <c r="G69" s="61"/>
      <c r="H69" s="19"/>
      <c r="I69" s="19"/>
      <c r="J69" s="20"/>
    </row>
    <row r="70" spans="1:10" ht="15.75" customHeight="1" x14ac:dyDescent="0.35">
      <c r="A70" s="1"/>
      <c r="G70" s="61"/>
      <c r="H70" s="19"/>
      <c r="I70" s="19"/>
      <c r="J70" s="20"/>
    </row>
    <row r="71" spans="1:10" ht="15.75" customHeight="1" x14ac:dyDescent="0.35">
      <c r="A71" s="1"/>
      <c r="G71" s="61"/>
      <c r="H71" s="19"/>
      <c r="I71" s="19"/>
      <c r="J71" s="20"/>
    </row>
    <row r="72" spans="1:10" ht="15.75" customHeight="1" x14ac:dyDescent="0.35">
      <c r="A72" s="1"/>
      <c r="G72" s="61"/>
      <c r="H72" s="19"/>
      <c r="I72" s="19"/>
      <c r="J72" s="20"/>
    </row>
    <row r="73" spans="1:10" ht="15.75" customHeight="1" x14ac:dyDescent="0.35">
      <c r="A73" s="1"/>
      <c r="G73" s="61"/>
      <c r="H73" s="19"/>
      <c r="I73" s="19"/>
      <c r="J73" s="20"/>
    </row>
    <row r="74" spans="1:10" ht="15.75" customHeight="1" x14ac:dyDescent="0.35">
      <c r="A74" s="1"/>
      <c r="G74" s="61"/>
      <c r="H74" s="19"/>
      <c r="I74" s="19"/>
      <c r="J74" s="20"/>
    </row>
    <row r="75" spans="1:10" ht="15.75" customHeight="1" x14ac:dyDescent="0.35">
      <c r="A75" s="1"/>
      <c r="G75" s="61"/>
      <c r="H75" s="19"/>
      <c r="I75" s="19"/>
      <c r="J75" s="20"/>
    </row>
    <row r="76" spans="1:10" ht="15.75" customHeight="1" x14ac:dyDescent="0.35">
      <c r="A76" s="1"/>
      <c r="G76" s="61"/>
      <c r="H76" s="19"/>
      <c r="I76" s="19"/>
      <c r="J76" s="20"/>
    </row>
    <row r="77" spans="1:10" ht="15.75" customHeight="1" x14ac:dyDescent="0.35">
      <c r="A77" s="1"/>
      <c r="G77" s="61"/>
      <c r="H77" s="19"/>
      <c r="I77" s="19"/>
      <c r="J77" s="20"/>
    </row>
    <row r="78" spans="1:10" ht="15.75" customHeight="1" x14ac:dyDescent="0.35">
      <c r="A78" s="1"/>
      <c r="G78" s="61"/>
      <c r="H78" s="19"/>
      <c r="I78" s="19"/>
      <c r="J78" s="20"/>
    </row>
    <row r="79" spans="1:10" ht="15.75" customHeight="1" x14ac:dyDescent="0.35">
      <c r="A79" s="1"/>
      <c r="G79" s="61"/>
      <c r="H79" s="19"/>
      <c r="I79" s="19"/>
      <c r="J79" s="20"/>
    </row>
    <row r="80" spans="1:10" ht="15.75" customHeight="1" x14ac:dyDescent="0.35">
      <c r="A80" s="1"/>
      <c r="G80" s="61"/>
      <c r="H80" s="19"/>
      <c r="I80" s="19"/>
      <c r="J80" s="20"/>
    </row>
    <row r="81" spans="1:10" ht="15.75" customHeight="1" x14ac:dyDescent="0.35">
      <c r="A81" s="1"/>
      <c r="G81" s="61"/>
      <c r="H81" s="19"/>
      <c r="I81" s="19"/>
      <c r="J81" s="20"/>
    </row>
    <row r="82" spans="1:10" ht="15.75" customHeight="1" x14ac:dyDescent="0.35">
      <c r="A82" s="1"/>
      <c r="G82" s="61"/>
      <c r="H82" s="19"/>
      <c r="I82" s="19"/>
      <c r="J82" s="20"/>
    </row>
    <row r="83" spans="1:10" ht="15.75" customHeight="1" x14ac:dyDescent="0.35">
      <c r="A83" s="1"/>
      <c r="G83" s="61"/>
      <c r="H83" s="19"/>
      <c r="I83" s="19"/>
      <c r="J83" s="20"/>
    </row>
    <row r="84" spans="1:10" ht="15.75" customHeight="1" x14ac:dyDescent="0.35">
      <c r="A84" s="1"/>
      <c r="G84" s="61"/>
      <c r="H84" s="19"/>
      <c r="I84" s="19"/>
      <c r="J84" s="20"/>
    </row>
    <row r="85" spans="1:10" ht="15.75" customHeight="1" x14ac:dyDescent="0.35">
      <c r="A85" s="1"/>
      <c r="G85" s="61"/>
      <c r="H85" s="19"/>
      <c r="I85" s="19"/>
      <c r="J85" s="20"/>
    </row>
    <row r="86" spans="1:10" ht="15.75" customHeight="1" x14ac:dyDescent="0.35">
      <c r="A86" s="1"/>
      <c r="G86" s="61"/>
      <c r="H86" s="19"/>
      <c r="I86" s="19"/>
      <c r="J86" s="20"/>
    </row>
    <row r="87" spans="1:10" ht="15.75" customHeight="1" x14ac:dyDescent="0.35">
      <c r="A87" s="1"/>
      <c r="G87" s="61"/>
      <c r="H87" s="19"/>
      <c r="I87" s="19"/>
      <c r="J87" s="20"/>
    </row>
    <row r="88" spans="1:10" ht="15.75" customHeight="1" x14ac:dyDescent="0.35">
      <c r="A88" s="1"/>
      <c r="G88" s="61"/>
      <c r="H88" s="19"/>
      <c r="I88" s="19"/>
      <c r="J88" s="20"/>
    </row>
    <row r="89" spans="1:10" ht="15.75" customHeight="1" x14ac:dyDescent="0.35">
      <c r="A89" s="1"/>
      <c r="G89" s="61"/>
      <c r="H89" s="19"/>
      <c r="I89" s="19"/>
      <c r="J89" s="20"/>
    </row>
    <row r="90" spans="1:10" ht="15.75" customHeight="1" x14ac:dyDescent="0.35">
      <c r="A90" s="1"/>
      <c r="G90" s="61"/>
      <c r="H90" s="19"/>
      <c r="I90" s="19"/>
      <c r="J90" s="20"/>
    </row>
    <row r="91" spans="1:10" ht="15.75" customHeight="1" x14ac:dyDescent="0.35">
      <c r="A91" s="1"/>
      <c r="G91" s="61"/>
      <c r="H91" s="19"/>
      <c r="I91" s="19"/>
      <c r="J91" s="20"/>
    </row>
    <row r="92" spans="1:10" ht="15.75" customHeight="1" x14ac:dyDescent="0.35">
      <c r="A92" s="1"/>
      <c r="G92" s="61"/>
      <c r="H92" s="19"/>
      <c r="I92" s="19"/>
      <c r="J92" s="20"/>
    </row>
    <row r="93" spans="1:10" ht="15.75" customHeight="1" x14ac:dyDescent="0.35">
      <c r="A93" s="1"/>
      <c r="G93" s="61"/>
      <c r="H93" s="19"/>
      <c r="I93" s="19"/>
      <c r="J93" s="20"/>
    </row>
    <row r="94" spans="1:10" ht="15.75" customHeight="1" x14ac:dyDescent="0.35">
      <c r="A94" s="1"/>
      <c r="G94" s="61"/>
      <c r="H94" s="19"/>
      <c r="I94" s="19"/>
      <c r="J94" s="20"/>
    </row>
    <row r="95" spans="1:10" ht="15.75" customHeight="1" x14ac:dyDescent="0.35">
      <c r="A95" s="1"/>
      <c r="G95" s="61"/>
      <c r="H95" s="19"/>
      <c r="I95" s="19"/>
      <c r="J95" s="20"/>
    </row>
    <row r="96" spans="1:10" ht="15.75" customHeight="1" x14ac:dyDescent="0.35">
      <c r="A96" s="1"/>
      <c r="G96" s="61"/>
      <c r="H96" s="19"/>
      <c r="I96" s="19"/>
      <c r="J96" s="20"/>
    </row>
    <row r="97" spans="1:10" ht="15.75" customHeight="1" x14ac:dyDescent="0.35">
      <c r="A97" s="1"/>
      <c r="G97" s="61"/>
      <c r="H97" s="19"/>
      <c r="I97" s="19"/>
      <c r="J97" s="20"/>
    </row>
    <row r="98" spans="1:10" ht="15.75" customHeight="1" x14ac:dyDescent="0.35">
      <c r="A98" s="1"/>
      <c r="G98" s="61"/>
      <c r="H98" s="19"/>
      <c r="I98" s="19"/>
      <c r="J98" s="20"/>
    </row>
    <row r="99" spans="1:10" ht="15.75" customHeight="1" x14ac:dyDescent="0.35">
      <c r="A99" s="1"/>
      <c r="G99" s="61"/>
      <c r="H99" s="19"/>
      <c r="I99" s="19"/>
      <c r="J99" s="20"/>
    </row>
    <row r="100" spans="1:10" ht="15.75" customHeight="1" x14ac:dyDescent="0.35">
      <c r="A100" s="1"/>
      <c r="G100" s="61"/>
      <c r="H100" s="19"/>
      <c r="I100" s="19"/>
      <c r="J100" s="20"/>
    </row>
    <row r="101" spans="1:10" ht="15.75" customHeight="1" x14ac:dyDescent="0.35">
      <c r="A101" s="1"/>
      <c r="G101" s="61"/>
      <c r="H101" s="19"/>
      <c r="I101" s="19"/>
      <c r="J101" s="20"/>
    </row>
    <row r="102" spans="1:10" ht="15.75" customHeight="1" x14ac:dyDescent="0.35">
      <c r="A102" s="1"/>
      <c r="G102" s="61"/>
      <c r="H102" s="19"/>
      <c r="I102" s="19"/>
      <c r="J102" s="20"/>
    </row>
    <row r="103" spans="1:10" ht="15.75" customHeight="1" x14ac:dyDescent="0.35">
      <c r="A103" s="1"/>
      <c r="G103" s="61"/>
      <c r="H103" s="19"/>
      <c r="I103" s="19"/>
      <c r="J103" s="20"/>
    </row>
    <row r="104" spans="1:10" ht="15.75" customHeight="1" x14ac:dyDescent="0.35">
      <c r="A104" s="1"/>
      <c r="G104" s="61"/>
      <c r="H104" s="19"/>
      <c r="I104" s="19"/>
      <c r="J104" s="20"/>
    </row>
    <row r="105" spans="1:10" ht="15.75" customHeight="1" x14ac:dyDescent="0.35">
      <c r="A105" s="1"/>
      <c r="G105" s="61"/>
      <c r="H105" s="19"/>
      <c r="I105" s="19"/>
      <c r="J105" s="20"/>
    </row>
    <row r="106" spans="1:10" ht="15.75" customHeight="1" x14ac:dyDescent="0.35">
      <c r="A106" s="1"/>
      <c r="G106" s="61"/>
      <c r="H106" s="19"/>
      <c r="I106" s="19"/>
      <c r="J106" s="20"/>
    </row>
    <row r="107" spans="1:10" ht="15.75" customHeight="1" x14ac:dyDescent="0.35">
      <c r="A107" s="1"/>
      <c r="G107" s="61"/>
      <c r="H107" s="19"/>
      <c r="I107" s="19"/>
      <c r="J107" s="20"/>
    </row>
    <row r="108" spans="1:10" ht="15.75" customHeight="1" x14ac:dyDescent="0.35">
      <c r="A108" s="1"/>
      <c r="G108" s="61"/>
      <c r="H108" s="19"/>
      <c r="I108" s="19"/>
      <c r="J108" s="20"/>
    </row>
    <row r="109" spans="1:10" ht="15.75" customHeight="1" x14ac:dyDescent="0.35">
      <c r="A109" s="1"/>
      <c r="G109" s="61"/>
      <c r="H109" s="19"/>
      <c r="I109" s="19"/>
      <c r="J109" s="20"/>
    </row>
    <row r="110" spans="1:10" ht="15.75" customHeight="1" x14ac:dyDescent="0.35">
      <c r="A110" s="1"/>
      <c r="G110" s="61"/>
      <c r="H110" s="19"/>
      <c r="I110" s="19"/>
      <c r="J110" s="20"/>
    </row>
    <row r="111" spans="1:10" ht="15.75" customHeight="1" x14ac:dyDescent="0.35">
      <c r="A111" s="1"/>
      <c r="G111" s="61"/>
      <c r="H111" s="19"/>
      <c r="I111" s="19"/>
      <c r="J111" s="20"/>
    </row>
    <row r="112" spans="1:10" ht="15.75" customHeight="1" x14ac:dyDescent="0.35">
      <c r="A112" s="1"/>
      <c r="G112" s="61"/>
      <c r="H112" s="19"/>
      <c r="I112" s="19"/>
      <c r="J112" s="20"/>
    </row>
    <row r="113" spans="1:10" ht="15.75" customHeight="1" x14ac:dyDescent="0.35">
      <c r="A113" s="1"/>
      <c r="G113" s="61"/>
      <c r="H113" s="19"/>
      <c r="I113" s="19"/>
      <c r="J113" s="20"/>
    </row>
    <row r="114" spans="1:10" ht="15.75" customHeight="1" x14ac:dyDescent="0.35">
      <c r="A114" s="1"/>
      <c r="G114" s="61"/>
      <c r="H114" s="19"/>
      <c r="I114" s="19"/>
      <c r="J114" s="20"/>
    </row>
    <row r="115" spans="1:10" ht="15.75" customHeight="1" x14ac:dyDescent="0.35">
      <c r="A115" s="1"/>
      <c r="G115" s="61"/>
      <c r="H115" s="19"/>
      <c r="I115" s="19"/>
      <c r="J115" s="20"/>
    </row>
    <row r="116" spans="1:10" ht="15.75" customHeight="1" x14ac:dyDescent="0.35">
      <c r="A116" s="1"/>
      <c r="G116" s="61"/>
      <c r="H116" s="19"/>
      <c r="I116" s="19"/>
      <c r="J116" s="20"/>
    </row>
    <row r="117" spans="1:10" ht="15.75" customHeight="1" x14ac:dyDescent="0.35">
      <c r="A117" s="1"/>
      <c r="G117" s="61"/>
      <c r="H117" s="19"/>
      <c r="I117" s="19"/>
      <c r="J117" s="20"/>
    </row>
    <row r="118" spans="1:10" ht="15.75" customHeight="1" x14ac:dyDescent="0.35">
      <c r="A118" s="1"/>
      <c r="G118" s="61"/>
      <c r="H118" s="19"/>
      <c r="I118" s="19"/>
      <c r="J118" s="20"/>
    </row>
    <row r="119" spans="1:10" ht="15.75" customHeight="1" x14ac:dyDescent="0.35">
      <c r="A119" s="1"/>
      <c r="G119" s="61"/>
      <c r="H119" s="19"/>
      <c r="I119" s="19"/>
      <c r="J119" s="20"/>
    </row>
    <row r="120" spans="1:10" ht="15.75" customHeight="1" x14ac:dyDescent="0.35">
      <c r="A120" s="1"/>
      <c r="G120" s="61"/>
      <c r="H120" s="19"/>
      <c r="I120" s="19"/>
      <c r="J120" s="20"/>
    </row>
    <row r="121" spans="1:10" ht="15.75" customHeight="1" x14ac:dyDescent="0.35">
      <c r="A121" s="1"/>
      <c r="G121" s="61"/>
      <c r="H121" s="19"/>
      <c r="I121" s="19"/>
      <c r="J121" s="20"/>
    </row>
    <row r="122" spans="1:10" ht="15.75" customHeight="1" x14ac:dyDescent="0.35">
      <c r="A122" s="1"/>
      <c r="G122" s="61"/>
      <c r="H122" s="19"/>
      <c r="I122" s="19"/>
      <c r="J122" s="20"/>
    </row>
    <row r="123" spans="1:10" ht="15.75" customHeight="1" x14ac:dyDescent="0.35">
      <c r="A123" s="1"/>
      <c r="G123" s="61"/>
      <c r="H123" s="19"/>
      <c r="I123" s="19"/>
      <c r="J123" s="20"/>
    </row>
    <row r="124" spans="1:10" ht="15.75" customHeight="1" x14ac:dyDescent="0.35">
      <c r="A124" s="1"/>
      <c r="G124" s="61"/>
      <c r="H124" s="19"/>
      <c r="I124" s="19"/>
      <c r="J124" s="20"/>
    </row>
    <row r="125" spans="1:10" ht="15.75" customHeight="1" x14ac:dyDescent="0.35">
      <c r="A125" s="1"/>
      <c r="G125" s="61"/>
      <c r="H125" s="19"/>
      <c r="I125" s="19"/>
      <c r="J125" s="20"/>
    </row>
    <row r="126" spans="1:10" ht="15.75" customHeight="1" x14ac:dyDescent="0.35">
      <c r="A126" s="1"/>
      <c r="G126" s="61"/>
      <c r="H126" s="19"/>
      <c r="I126" s="19"/>
      <c r="J126" s="20"/>
    </row>
    <row r="127" spans="1:10" ht="15.75" customHeight="1" x14ac:dyDescent="0.35">
      <c r="A127" s="1"/>
      <c r="G127" s="61"/>
      <c r="H127" s="19"/>
      <c r="I127" s="19"/>
      <c r="J127" s="20"/>
    </row>
    <row r="128" spans="1:10" ht="15.75" customHeight="1" x14ac:dyDescent="0.35">
      <c r="A128" s="1"/>
      <c r="G128" s="61"/>
      <c r="H128" s="19"/>
      <c r="I128" s="19"/>
      <c r="J128" s="20"/>
    </row>
    <row r="129" spans="1:10" ht="15.75" customHeight="1" x14ac:dyDescent="0.35">
      <c r="A129" s="1"/>
      <c r="G129" s="61"/>
      <c r="H129" s="19"/>
      <c r="I129" s="19"/>
      <c r="J129" s="20"/>
    </row>
    <row r="130" spans="1:10" ht="15.75" customHeight="1" x14ac:dyDescent="0.35">
      <c r="A130" s="1"/>
      <c r="G130" s="61"/>
      <c r="H130" s="19"/>
      <c r="I130" s="19"/>
      <c r="J130" s="20"/>
    </row>
    <row r="131" spans="1:10" ht="15.75" customHeight="1" x14ac:dyDescent="0.35">
      <c r="A131" s="1"/>
      <c r="G131" s="61"/>
      <c r="H131" s="19"/>
      <c r="I131" s="19"/>
      <c r="J131" s="20"/>
    </row>
    <row r="132" spans="1:10" ht="15.75" customHeight="1" x14ac:dyDescent="0.35">
      <c r="A132" s="1"/>
      <c r="G132" s="61"/>
      <c r="H132" s="19"/>
      <c r="I132" s="19"/>
      <c r="J132" s="20"/>
    </row>
    <row r="133" spans="1:10" ht="15.75" customHeight="1" x14ac:dyDescent="0.35">
      <c r="A133" s="1"/>
      <c r="G133" s="61"/>
      <c r="H133" s="19"/>
      <c r="I133" s="19"/>
      <c r="J133" s="20"/>
    </row>
    <row r="134" spans="1:10" ht="15.75" customHeight="1" x14ac:dyDescent="0.35">
      <c r="A134" s="1"/>
      <c r="G134" s="61"/>
      <c r="H134" s="19"/>
      <c r="I134" s="19"/>
      <c r="J134" s="20"/>
    </row>
    <row r="135" spans="1:10" ht="15.75" customHeight="1" x14ac:dyDescent="0.35">
      <c r="A135" s="1"/>
      <c r="G135" s="61"/>
      <c r="H135" s="19"/>
      <c r="I135" s="19"/>
      <c r="J135" s="20"/>
    </row>
    <row r="136" spans="1:10" ht="15.75" customHeight="1" x14ac:dyDescent="0.35">
      <c r="A136" s="1"/>
      <c r="G136" s="61"/>
      <c r="H136" s="19"/>
      <c r="I136" s="19"/>
      <c r="J136" s="20"/>
    </row>
    <row r="137" spans="1:10" ht="15.75" customHeight="1" x14ac:dyDescent="0.35">
      <c r="A137" s="1"/>
      <c r="G137" s="61"/>
      <c r="H137" s="19"/>
      <c r="I137" s="19"/>
      <c r="J137" s="20"/>
    </row>
    <row r="138" spans="1:10" ht="15.75" customHeight="1" x14ac:dyDescent="0.35">
      <c r="A138" s="1"/>
      <c r="G138" s="61"/>
      <c r="H138" s="19"/>
      <c r="I138" s="19"/>
      <c r="J138" s="20"/>
    </row>
    <row r="139" spans="1:10" ht="15.75" customHeight="1" x14ac:dyDescent="0.35">
      <c r="A139" s="1"/>
      <c r="G139" s="61"/>
      <c r="H139" s="19"/>
      <c r="I139" s="19"/>
      <c r="J139" s="20"/>
    </row>
    <row r="140" spans="1:10" ht="15.75" customHeight="1" x14ac:dyDescent="0.35">
      <c r="A140" s="1"/>
      <c r="G140" s="61"/>
      <c r="H140" s="19"/>
      <c r="I140" s="19"/>
      <c r="J140" s="20"/>
    </row>
    <row r="141" spans="1:10" ht="15.75" customHeight="1" x14ac:dyDescent="0.35">
      <c r="A141" s="1"/>
      <c r="G141" s="61"/>
      <c r="H141" s="19"/>
      <c r="I141" s="19"/>
      <c r="J141" s="20"/>
    </row>
    <row r="142" spans="1:10" ht="15.75" customHeight="1" x14ac:dyDescent="0.35">
      <c r="A142" s="1"/>
      <c r="G142" s="61"/>
      <c r="H142" s="19"/>
      <c r="I142" s="19"/>
      <c r="J142" s="20"/>
    </row>
    <row r="143" spans="1:10" ht="15.75" customHeight="1" x14ac:dyDescent="0.35">
      <c r="A143" s="1"/>
      <c r="G143" s="61"/>
      <c r="H143" s="19"/>
      <c r="I143" s="19"/>
      <c r="J143" s="20"/>
    </row>
    <row r="144" spans="1:10" ht="15.75" customHeight="1" x14ac:dyDescent="0.35">
      <c r="A144" s="1"/>
      <c r="G144" s="61"/>
      <c r="H144" s="19"/>
      <c r="I144" s="19"/>
      <c r="J144" s="20"/>
    </row>
    <row r="145" spans="1:10" ht="15.75" customHeight="1" x14ac:dyDescent="0.35">
      <c r="A145" s="1"/>
      <c r="G145" s="61"/>
      <c r="H145" s="19"/>
      <c r="I145" s="19"/>
      <c r="J145" s="20"/>
    </row>
    <row r="146" spans="1:10" ht="15.75" customHeight="1" x14ac:dyDescent="0.35">
      <c r="A146" s="1"/>
      <c r="G146" s="61"/>
      <c r="H146" s="19"/>
      <c r="I146" s="19"/>
      <c r="J146" s="20"/>
    </row>
    <row r="147" spans="1:10" ht="15.75" customHeight="1" x14ac:dyDescent="0.35">
      <c r="A147" s="1"/>
      <c r="G147" s="61"/>
      <c r="H147" s="19"/>
      <c r="I147" s="19"/>
      <c r="J147" s="20"/>
    </row>
    <row r="148" spans="1:10" ht="15.75" customHeight="1" x14ac:dyDescent="0.35">
      <c r="A148" s="1"/>
      <c r="G148" s="61"/>
      <c r="H148" s="19"/>
      <c r="I148" s="19"/>
      <c r="J148" s="20"/>
    </row>
    <row r="149" spans="1:10" ht="15.75" customHeight="1" x14ac:dyDescent="0.35">
      <c r="A149" s="1"/>
      <c r="G149" s="61"/>
      <c r="H149" s="19"/>
      <c r="I149" s="19"/>
      <c r="J149" s="20"/>
    </row>
    <row r="150" spans="1:10" ht="15.75" customHeight="1" x14ac:dyDescent="0.35">
      <c r="A150" s="1"/>
      <c r="G150" s="61"/>
      <c r="H150" s="19"/>
      <c r="I150" s="19"/>
      <c r="J150" s="20"/>
    </row>
    <row r="151" spans="1:10" ht="15.75" customHeight="1" x14ac:dyDescent="0.35">
      <c r="A151" s="1"/>
      <c r="G151" s="61"/>
      <c r="H151" s="19"/>
      <c r="I151" s="19"/>
      <c r="J151" s="20"/>
    </row>
    <row r="152" spans="1:10" ht="15.75" customHeight="1" x14ac:dyDescent="0.35">
      <c r="A152" s="1"/>
      <c r="G152" s="61"/>
      <c r="H152" s="19"/>
      <c r="I152" s="19"/>
      <c r="J152" s="20"/>
    </row>
    <row r="153" spans="1:10" ht="15.75" customHeight="1" x14ac:dyDescent="0.35">
      <c r="A153" s="1"/>
      <c r="G153" s="61"/>
      <c r="H153" s="19"/>
      <c r="I153" s="19"/>
      <c r="J153" s="20"/>
    </row>
    <row r="154" spans="1:10" ht="15.75" customHeight="1" x14ac:dyDescent="0.35">
      <c r="A154" s="1"/>
      <c r="G154" s="61"/>
      <c r="H154" s="19"/>
      <c r="I154" s="19"/>
      <c r="J154" s="20"/>
    </row>
    <row r="155" spans="1:10" ht="15.75" customHeight="1" x14ac:dyDescent="0.35">
      <c r="A155" s="1"/>
      <c r="G155" s="61"/>
      <c r="H155" s="19"/>
      <c r="I155" s="19"/>
      <c r="J155" s="20"/>
    </row>
    <row r="156" spans="1:10" ht="15.75" customHeight="1" x14ac:dyDescent="0.35">
      <c r="A156" s="1"/>
      <c r="G156" s="61"/>
      <c r="H156" s="19"/>
      <c r="I156" s="19"/>
      <c r="J156" s="20"/>
    </row>
    <row r="157" spans="1:10" ht="15.75" customHeight="1" x14ac:dyDescent="0.35">
      <c r="A157" s="1"/>
      <c r="G157" s="61"/>
      <c r="H157" s="19"/>
      <c r="I157" s="19"/>
      <c r="J157" s="20"/>
    </row>
    <row r="158" spans="1:10" ht="15.75" customHeight="1" x14ac:dyDescent="0.35">
      <c r="A158" s="1"/>
      <c r="G158" s="61"/>
      <c r="H158" s="19"/>
      <c r="I158" s="19"/>
      <c r="J158" s="20"/>
    </row>
    <row r="159" spans="1:10" ht="15.75" customHeight="1" x14ac:dyDescent="0.35">
      <c r="A159" s="1"/>
      <c r="G159" s="61"/>
      <c r="H159" s="19"/>
      <c r="I159" s="19"/>
      <c r="J159" s="20"/>
    </row>
    <row r="160" spans="1:10" ht="15.75" customHeight="1" x14ac:dyDescent="0.35">
      <c r="A160" s="1"/>
      <c r="G160" s="61"/>
      <c r="H160" s="19"/>
      <c r="I160" s="19"/>
      <c r="J160" s="20"/>
    </row>
    <row r="161" spans="1:10" ht="15.75" customHeight="1" x14ac:dyDescent="0.35">
      <c r="A161" s="1"/>
      <c r="G161" s="61"/>
      <c r="H161" s="19"/>
      <c r="I161" s="19"/>
      <c r="J161" s="20"/>
    </row>
    <row r="162" spans="1:10" ht="15.75" customHeight="1" x14ac:dyDescent="0.35">
      <c r="A162" s="1"/>
      <c r="G162" s="61"/>
      <c r="H162" s="19"/>
      <c r="I162" s="19"/>
      <c r="J162" s="20"/>
    </row>
    <row r="163" spans="1:10" ht="15.75" customHeight="1" x14ac:dyDescent="0.35">
      <c r="A163" s="1"/>
      <c r="G163" s="61"/>
      <c r="H163" s="19"/>
      <c r="I163" s="19"/>
      <c r="J163" s="20"/>
    </row>
    <row r="164" spans="1:10" ht="15.75" customHeight="1" x14ac:dyDescent="0.35">
      <c r="A164" s="1"/>
      <c r="G164" s="61"/>
      <c r="H164" s="19"/>
      <c r="I164" s="19"/>
      <c r="J164" s="20"/>
    </row>
    <row r="165" spans="1:10" ht="15.75" customHeight="1" x14ac:dyDescent="0.35">
      <c r="A165" s="1"/>
      <c r="G165" s="61"/>
      <c r="H165" s="19"/>
      <c r="I165" s="19"/>
      <c r="J165" s="20"/>
    </row>
    <row r="166" spans="1:10" ht="15.75" customHeight="1" x14ac:dyDescent="0.35">
      <c r="A166" s="1"/>
      <c r="G166" s="61"/>
      <c r="H166" s="19"/>
      <c r="I166" s="19"/>
      <c r="J166" s="20"/>
    </row>
    <row r="167" spans="1:10" ht="15.75" customHeight="1" x14ac:dyDescent="0.35">
      <c r="A167" s="1"/>
      <c r="G167" s="61"/>
      <c r="H167" s="19"/>
      <c r="I167" s="19"/>
      <c r="J167" s="20"/>
    </row>
    <row r="168" spans="1:10" ht="15.75" customHeight="1" x14ac:dyDescent="0.35">
      <c r="A168" s="1"/>
      <c r="G168" s="61"/>
      <c r="H168" s="19"/>
      <c r="I168" s="19"/>
      <c r="J168" s="20"/>
    </row>
    <row r="169" spans="1:10" ht="15.75" customHeight="1" x14ac:dyDescent="0.35">
      <c r="A169" s="1"/>
      <c r="G169" s="61"/>
      <c r="H169" s="19"/>
      <c r="I169" s="19"/>
      <c r="J169" s="20"/>
    </row>
    <row r="170" spans="1:10" ht="15.75" customHeight="1" x14ac:dyDescent="0.35">
      <c r="A170" s="1"/>
      <c r="G170" s="61"/>
      <c r="H170" s="19"/>
      <c r="I170" s="19"/>
      <c r="J170" s="20"/>
    </row>
    <row r="171" spans="1:10" ht="15.75" customHeight="1" x14ac:dyDescent="0.35">
      <c r="A171" s="1"/>
      <c r="G171" s="61"/>
      <c r="H171" s="19"/>
      <c r="I171" s="19"/>
      <c r="J171" s="20"/>
    </row>
    <row r="172" spans="1:10" ht="15.75" customHeight="1" x14ac:dyDescent="0.35">
      <c r="A172" s="1"/>
      <c r="G172" s="61"/>
      <c r="H172" s="19"/>
      <c r="I172" s="19"/>
      <c r="J172" s="20"/>
    </row>
    <row r="173" spans="1:10" ht="15.75" customHeight="1" x14ac:dyDescent="0.35">
      <c r="A173" s="1"/>
      <c r="G173" s="61"/>
      <c r="H173" s="19"/>
      <c r="I173" s="19"/>
      <c r="J173" s="20"/>
    </row>
    <row r="174" spans="1:10" ht="15.75" customHeight="1" x14ac:dyDescent="0.35">
      <c r="A174" s="1"/>
      <c r="G174" s="61"/>
      <c r="H174" s="19"/>
      <c r="I174" s="19"/>
      <c r="J174" s="20"/>
    </row>
    <row r="175" spans="1:10" ht="15.75" customHeight="1" x14ac:dyDescent="0.35">
      <c r="A175" s="1"/>
      <c r="G175" s="61"/>
      <c r="H175" s="19"/>
      <c r="I175" s="19"/>
      <c r="J175" s="20"/>
    </row>
    <row r="176" spans="1:10" ht="15.75" customHeight="1" x14ac:dyDescent="0.35">
      <c r="A176" s="1"/>
      <c r="G176" s="61"/>
      <c r="H176" s="19"/>
      <c r="I176" s="19"/>
      <c r="J176" s="20"/>
    </row>
    <row r="177" spans="1:10" ht="15.75" customHeight="1" x14ac:dyDescent="0.35">
      <c r="A177" s="1"/>
      <c r="G177" s="61"/>
      <c r="H177" s="19"/>
      <c r="I177" s="19"/>
      <c r="J177" s="20"/>
    </row>
    <row r="178" spans="1:10" ht="15.75" customHeight="1" x14ac:dyDescent="0.35">
      <c r="A178" s="1"/>
      <c r="G178" s="61"/>
      <c r="H178" s="19"/>
      <c r="I178" s="19"/>
      <c r="J178" s="20"/>
    </row>
    <row r="179" spans="1:10" ht="15.75" customHeight="1" x14ac:dyDescent="0.35">
      <c r="A179" s="1"/>
      <c r="G179" s="61"/>
      <c r="H179" s="19"/>
      <c r="I179" s="19"/>
      <c r="J179" s="20"/>
    </row>
    <row r="180" spans="1:10" ht="15.75" customHeight="1" x14ac:dyDescent="0.35">
      <c r="A180" s="1"/>
      <c r="G180" s="61"/>
      <c r="H180" s="19"/>
      <c r="I180" s="19"/>
      <c r="J180" s="20"/>
    </row>
    <row r="181" spans="1:10" ht="15.75" customHeight="1" x14ac:dyDescent="0.35">
      <c r="A181" s="1"/>
      <c r="G181" s="61"/>
      <c r="H181" s="19"/>
      <c r="I181" s="19"/>
      <c r="J181" s="20"/>
    </row>
    <row r="182" spans="1:10" ht="15.75" customHeight="1" x14ac:dyDescent="0.35">
      <c r="A182" s="1"/>
      <c r="G182" s="61"/>
      <c r="H182" s="19"/>
      <c r="I182" s="19"/>
      <c r="J182" s="20"/>
    </row>
    <row r="183" spans="1:10" ht="15.75" customHeight="1" x14ac:dyDescent="0.35">
      <c r="A183" s="1"/>
      <c r="G183" s="61"/>
      <c r="H183" s="19"/>
      <c r="I183" s="19"/>
      <c r="J183" s="20"/>
    </row>
    <row r="184" spans="1:10" ht="15.75" customHeight="1" x14ac:dyDescent="0.35">
      <c r="A184" s="1"/>
      <c r="G184" s="61"/>
      <c r="H184" s="19"/>
      <c r="I184" s="19"/>
      <c r="J184" s="20"/>
    </row>
    <row r="185" spans="1:10" ht="15.75" customHeight="1" x14ac:dyDescent="0.35">
      <c r="A185" s="1"/>
      <c r="G185" s="61"/>
      <c r="H185" s="19"/>
      <c r="I185" s="19"/>
      <c r="J185" s="20"/>
    </row>
    <row r="186" spans="1:10" ht="15.75" customHeight="1" x14ac:dyDescent="0.35">
      <c r="A186" s="1"/>
      <c r="G186" s="61"/>
      <c r="H186" s="19"/>
      <c r="I186" s="19"/>
      <c r="J186" s="20"/>
    </row>
    <row r="187" spans="1:10" ht="15.75" customHeight="1" x14ac:dyDescent="0.35">
      <c r="A187" s="1"/>
      <c r="G187" s="61"/>
      <c r="H187" s="19"/>
      <c r="I187" s="19"/>
      <c r="J187" s="20"/>
    </row>
    <row r="188" spans="1:10" ht="15.75" customHeight="1" x14ac:dyDescent="0.35">
      <c r="A188" s="1"/>
      <c r="G188" s="61"/>
      <c r="H188" s="19"/>
      <c r="I188" s="19"/>
      <c r="J188" s="20"/>
    </row>
    <row r="189" spans="1:10" ht="15.75" customHeight="1" x14ac:dyDescent="0.35">
      <c r="A189" s="1"/>
      <c r="G189" s="61"/>
      <c r="H189" s="19"/>
      <c r="I189" s="19"/>
      <c r="J189" s="20"/>
    </row>
    <row r="190" spans="1:10" ht="15.75" customHeight="1" x14ac:dyDescent="0.35">
      <c r="A190" s="1"/>
      <c r="G190" s="61"/>
      <c r="H190" s="19"/>
      <c r="I190" s="19"/>
      <c r="J190" s="20"/>
    </row>
    <row r="191" spans="1:10" ht="15.75" customHeight="1" x14ac:dyDescent="0.35">
      <c r="A191" s="1"/>
      <c r="G191" s="61"/>
      <c r="H191" s="19"/>
      <c r="I191" s="19"/>
      <c r="J191" s="20"/>
    </row>
    <row r="192" spans="1:10" ht="15.75" customHeight="1" x14ac:dyDescent="0.35">
      <c r="A192" s="1"/>
      <c r="G192" s="61"/>
      <c r="H192" s="19"/>
      <c r="I192" s="19"/>
      <c r="J192" s="20"/>
    </row>
    <row r="193" spans="1:10" ht="15.75" customHeight="1" x14ac:dyDescent="0.35">
      <c r="A193" s="1"/>
      <c r="G193" s="61"/>
      <c r="H193" s="19"/>
      <c r="I193" s="19"/>
      <c r="J193" s="20"/>
    </row>
    <row r="194" spans="1:10" ht="15.75" customHeight="1" x14ac:dyDescent="0.35">
      <c r="A194" s="1"/>
      <c r="G194" s="61"/>
      <c r="H194" s="19"/>
      <c r="I194" s="19"/>
      <c r="J194" s="20"/>
    </row>
    <row r="195" spans="1:10" ht="15.75" customHeight="1" x14ac:dyDescent="0.35">
      <c r="A195" s="1"/>
      <c r="G195" s="61"/>
      <c r="H195" s="19"/>
      <c r="I195" s="19"/>
      <c r="J195" s="20"/>
    </row>
    <row r="196" spans="1:10" ht="15.75" customHeight="1" x14ac:dyDescent="0.35">
      <c r="A196" s="1"/>
      <c r="G196" s="61"/>
      <c r="H196" s="19"/>
      <c r="I196" s="19"/>
      <c r="J196" s="20"/>
    </row>
    <row r="197" spans="1:10" ht="15.75" customHeight="1" x14ac:dyDescent="0.35">
      <c r="A197" s="1"/>
      <c r="G197" s="61"/>
      <c r="H197" s="19"/>
      <c r="I197" s="19"/>
      <c r="J197" s="20"/>
    </row>
    <row r="198" spans="1:10" ht="15.75" customHeight="1" x14ac:dyDescent="0.35">
      <c r="A198" s="1"/>
      <c r="G198" s="61"/>
      <c r="H198" s="19"/>
      <c r="I198" s="19"/>
      <c r="J198" s="20"/>
    </row>
    <row r="199" spans="1:10" ht="15.75" customHeight="1" x14ac:dyDescent="0.35">
      <c r="A199" s="1"/>
      <c r="G199" s="61"/>
      <c r="H199" s="19"/>
      <c r="I199" s="19"/>
      <c r="J199" s="20"/>
    </row>
    <row r="200" spans="1:10" ht="15.75" customHeight="1" x14ac:dyDescent="0.35">
      <c r="A200" s="1"/>
      <c r="G200" s="61"/>
      <c r="H200" s="19"/>
      <c r="I200" s="19"/>
      <c r="J200" s="20"/>
    </row>
    <row r="201" spans="1:10" ht="15.75" customHeight="1" x14ac:dyDescent="0.35">
      <c r="A201" s="1"/>
      <c r="G201" s="61"/>
      <c r="H201" s="19"/>
      <c r="I201" s="19"/>
      <c r="J201" s="20"/>
    </row>
    <row r="202" spans="1:10" ht="15.75" customHeight="1" x14ac:dyDescent="0.35">
      <c r="A202" s="1"/>
      <c r="G202" s="61"/>
      <c r="H202" s="19"/>
      <c r="I202" s="19"/>
      <c r="J202" s="20"/>
    </row>
    <row r="203" spans="1:10" ht="15.75" customHeight="1" x14ac:dyDescent="0.35">
      <c r="A203" s="1"/>
      <c r="G203" s="61"/>
      <c r="H203" s="19"/>
      <c r="I203" s="19"/>
      <c r="J203" s="20"/>
    </row>
    <row r="204" spans="1:10" ht="15.75" customHeight="1" x14ac:dyDescent="0.35">
      <c r="A204" s="1"/>
      <c r="G204" s="61"/>
      <c r="H204" s="19"/>
      <c r="I204" s="19"/>
      <c r="J204" s="20"/>
    </row>
    <row r="205" spans="1:10" ht="15.75" customHeight="1" x14ac:dyDescent="0.35">
      <c r="A205" s="1"/>
      <c r="G205" s="61"/>
      <c r="H205" s="19"/>
      <c r="I205" s="19"/>
      <c r="J205" s="20"/>
    </row>
    <row r="206" spans="1:10" ht="15.75" customHeight="1" x14ac:dyDescent="0.35">
      <c r="A206" s="1"/>
      <c r="G206" s="61"/>
      <c r="H206" s="19"/>
      <c r="I206" s="19"/>
      <c r="J206" s="20"/>
    </row>
    <row r="207" spans="1:10" ht="15.75" customHeight="1" x14ac:dyDescent="0.35">
      <c r="A207" s="1"/>
      <c r="G207" s="61"/>
      <c r="H207" s="19"/>
      <c r="I207" s="19"/>
      <c r="J207" s="20"/>
    </row>
    <row r="208" spans="1:10" ht="15.75" customHeight="1" x14ac:dyDescent="0.35">
      <c r="A208" s="1"/>
      <c r="G208" s="61"/>
      <c r="H208" s="19"/>
      <c r="I208" s="19"/>
      <c r="J208" s="20"/>
    </row>
    <row r="209" spans="1:10" ht="15.75" customHeight="1" x14ac:dyDescent="0.35">
      <c r="A209" s="1"/>
      <c r="G209" s="61"/>
      <c r="H209" s="19"/>
      <c r="I209" s="19"/>
      <c r="J209" s="20"/>
    </row>
    <row r="210" spans="1:10" ht="15.75" customHeight="1" x14ac:dyDescent="0.35">
      <c r="A210" s="1"/>
      <c r="G210" s="61"/>
      <c r="H210" s="19"/>
      <c r="I210" s="19"/>
      <c r="J210" s="20"/>
    </row>
    <row r="211" spans="1:10" ht="15.75" customHeight="1" x14ac:dyDescent="0.35">
      <c r="A211" s="1"/>
      <c r="G211" s="61"/>
      <c r="H211" s="19"/>
      <c r="I211" s="19"/>
      <c r="J211" s="20"/>
    </row>
    <row r="212" spans="1:10" ht="15.75" customHeight="1" x14ac:dyDescent="0.35">
      <c r="A212" s="1"/>
      <c r="G212" s="61"/>
      <c r="H212" s="19"/>
      <c r="I212" s="19"/>
      <c r="J212" s="20"/>
    </row>
    <row r="213" spans="1:10" ht="15.75" customHeight="1" x14ac:dyDescent="0.35">
      <c r="A213" s="1"/>
      <c r="G213" s="61"/>
      <c r="H213" s="19"/>
      <c r="I213" s="19"/>
      <c r="J213" s="20"/>
    </row>
    <row r="214" spans="1:10" ht="15.75" customHeight="1" x14ac:dyDescent="0.35">
      <c r="A214" s="1"/>
      <c r="G214" s="61"/>
      <c r="H214" s="19"/>
      <c r="I214" s="19"/>
      <c r="J214" s="20"/>
    </row>
    <row r="215" spans="1:10" ht="15.75" customHeight="1" x14ac:dyDescent="0.35">
      <c r="A215" s="1"/>
      <c r="G215" s="61"/>
      <c r="H215" s="19"/>
      <c r="I215" s="19"/>
      <c r="J215" s="20"/>
    </row>
    <row r="216" spans="1:10" ht="15.75" customHeight="1" x14ac:dyDescent="0.35">
      <c r="A216" s="1"/>
      <c r="G216" s="61"/>
      <c r="H216" s="19"/>
      <c r="I216" s="19"/>
      <c r="J216" s="20"/>
    </row>
    <row r="217" spans="1:10" ht="15.75" customHeight="1" x14ac:dyDescent="0.35">
      <c r="A217" s="1"/>
      <c r="G217" s="61"/>
      <c r="H217" s="19"/>
      <c r="I217" s="19"/>
      <c r="J217" s="20"/>
    </row>
    <row r="218" spans="1:10" ht="15.75" customHeight="1" x14ac:dyDescent="0.35">
      <c r="A218" s="1"/>
      <c r="G218" s="61"/>
      <c r="H218" s="19"/>
      <c r="I218" s="19"/>
      <c r="J218" s="20"/>
    </row>
    <row r="219" spans="1:10" ht="15.75" customHeight="1" x14ac:dyDescent="0.35">
      <c r="A219" s="1"/>
      <c r="G219" s="61"/>
      <c r="H219" s="19"/>
      <c r="I219" s="19"/>
      <c r="J219" s="20"/>
    </row>
    <row r="220" spans="1:10" ht="15.75" customHeight="1" x14ac:dyDescent="0.35">
      <c r="A220" s="1"/>
      <c r="G220" s="61"/>
      <c r="H220" s="19"/>
      <c r="I220" s="19"/>
      <c r="J220" s="20"/>
    </row>
    <row r="221" spans="1:10" ht="15.75" customHeight="1" x14ac:dyDescent="0.35">
      <c r="A221" s="1"/>
      <c r="G221" s="61"/>
      <c r="H221" s="19"/>
      <c r="I221" s="19"/>
      <c r="J221" s="20"/>
    </row>
    <row r="222" spans="1:10" ht="15.75" customHeight="1" x14ac:dyDescent="0.35">
      <c r="A222" s="1"/>
      <c r="G222" s="61"/>
      <c r="H222" s="19"/>
      <c r="I222" s="19"/>
      <c r="J222" s="20"/>
    </row>
    <row r="223" spans="1:10" ht="15.75" customHeight="1" x14ac:dyDescent="0.35">
      <c r="A223" s="1"/>
      <c r="G223" s="61"/>
      <c r="H223" s="19"/>
      <c r="I223" s="19"/>
      <c r="J223" s="20"/>
    </row>
    <row r="224" spans="1:10" ht="15.75" customHeight="1" x14ac:dyDescent="0.35">
      <c r="A224" s="1"/>
      <c r="G224" s="61"/>
      <c r="H224" s="19"/>
      <c r="I224" s="19"/>
      <c r="J224" s="20"/>
    </row>
    <row r="225" spans="1:10" ht="15.75" customHeight="1" x14ac:dyDescent="0.35">
      <c r="A225" s="1"/>
      <c r="G225" s="61"/>
      <c r="H225" s="19"/>
      <c r="I225" s="19"/>
      <c r="J225" s="20"/>
    </row>
    <row r="226" spans="1:10" ht="15.75" customHeight="1" x14ac:dyDescent="0.35">
      <c r="A226" s="1"/>
      <c r="G226" s="61"/>
      <c r="H226" s="19"/>
      <c r="I226" s="19"/>
      <c r="J226" s="20"/>
    </row>
    <row r="227" spans="1:10" ht="15.75" customHeight="1" x14ac:dyDescent="0.35">
      <c r="A227" s="1"/>
      <c r="G227" s="61"/>
      <c r="H227" s="19"/>
      <c r="I227" s="19"/>
      <c r="J227" s="20"/>
    </row>
    <row r="228" spans="1:10" ht="15.75" customHeight="1" x14ac:dyDescent="0.35">
      <c r="A228" s="1"/>
      <c r="G228" s="61"/>
      <c r="H228" s="19"/>
      <c r="I228" s="19"/>
      <c r="J228" s="20"/>
    </row>
    <row r="229" spans="1:10" ht="15.75" customHeight="1" x14ac:dyDescent="0.35">
      <c r="A229" s="1"/>
      <c r="G229" s="61"/>
      <c r="H229" s="19"/>
      <c r="I229" s="19"/>
      <c r="J229" s="20"/>
    </row>
    <row r="230" spans="1:10" ht="15.75" customHeight="1" x14ac:dyDescent="0.35">
      <c r="A230" s="1"/>
      <c r="G230" s="61"/>
      <c r="H230" s="19"/>
      <c r="I230" s="19"/>
      <c r="J230" s="20"/>
    </row>
    <row r="231" spans="1:10" ht="15.75" customHeight="1" x14ac:dyDescent="0.35">
      <c r="A231" s="1"/>
      <c r="G231" s="61"/>
      <c r="H231" s="19"/>
      <c r="I231" s="19"/>
      <c r="J231" s="20"/>
    </row>
    <row r="232" spans="1:10" ht="15.75" customHeight="1" x14ac:dyDescent="0.35">
      <c r="A232" s="1"/>
      <c r="G232" s="61"/>
      <c r="H232" s="19"/>
      <c r="I232" s="19"/>
      <c r="J232" s="20"/>
    </row>
    <row r="233" spans="1:10" ht="15.75" customHeight="1" x14ac:dyDescent="0.35">
      <c r="A233" s="1"/>
      <c r="G233" s="61"/>
      <c r="H233" s="19"/>
      <c r="I233" s="19"/>
      <c r="J233" s="20"/>
    </row>
    <row r="234" spans="1:10" ht="15.75" customHeight="1" x14ac:dyDescent="0.35">
      <c r="A234" s="1"/>
      <c r="G234" s="61"/>
      <c r="H234" s="19"/>
      <c r="I234" s="19"/>
      <c r="J234" s="20"/>
    </row>
    <row r="235" spans="1:10" ht="15.75" customHeight="1" x14ac:dyDescent="0.35">
      <c r="A235" s="1"/>
      <c r="G235" s="61"/>
      <c r="H235" s="19"/>
      <c r="I235" s="19"/>
      <c r="J235" s="20"/>
    </row>
    <row r="236" spans="1:10" ht="15.75" customHeight="1" x14ac:dyDescent="0.35">
      <c r="A236" s="1"/>
      <c r="G236" s="61"/>
      <c r="H236" s="19"/>
      <c r="I236" s="19"/>
      <c r="J236" s="20"/>
    </row>
    <row r="237" spans="1:10" ht="15.75" customHeight="1" x14ac:dyDescent="0.35">
      <c r="A237" s="1"/>
      <c r="G237" s="61"/>
      <c r="H237" s="19"/>
      <c r="I237" s="19"/>
      <c r="J237" s="20"/>
    </row>
    <row r="238" spans="1:10" ht="15.75" customHeight="1" x14ac:dyDescent="0.35">
      <c r="A238" s="1"/>
      <c r="G238" s="61"/>
      <c r="H238" s="19"/>
      <c r="I238" s="19"/>
      <c r="J238" s="20"/>
    </row>
    <row r="239" spans="1:10" ht="15.75" customHeight="1" x14ac:dyDescent="0.35">
      <c r="A239" s="1"/>
      <c r="G239" s="61"/>
      <c r="H239" s="19"/>
      <c r="I239" s="19"/>
      <c r="J239" s="20"/>
    </row>
    <row r="240" spans="1:10" ht="15.75" customHeight="1" x14ac:dyDescent="0.35">
      <c r="A240" s="1"/>
      <c r="G240" s="61"/>
      <c r="H240" s="19"/>
      <c r="I240" s="19"/>
      <c r="J240" s="20"/>
    </row>
    <row r="241" spans="1:10" ht="15.75" customHeight="1" x14ac:dyDescent="0.35">
      <c r="A241" s="1"/>
      <c r="G241" s="61"/>
      <c r="H241" s="19"/>
      <c r="I241" s="19"/>
      <c r="J241" s="20"/>
    </row>
    <row r="242" spans="1:10" ht="15.75" customHeight="1" x14ac:dyDescent="0.35">
      <c r="A242" s="1"/>
      <c r="G242" s="61"/>
      <c r="H242" s="19"/>
      <c r="I242" s="19"/>
      <c r="J242" s="20"/>
    </row>
    <row r="243" spans="1:10" ht="15.75" customHeight="1" x14ac:dyDescent="0.35">
      <c r="A243" s="1"/>
      <c r="G243" s="61"/>
      <c r="H243" s="19"/>
      <c r="I243" s="19"/>
      <c r="J243" s="20"/>
    </row>
    <row r="244" spans="1:10" ht="15.75" customHeight="1" x14ac:dyDescent="0.35">
      <c r="A244" s="1"/>
      <c r="G244" s="61"/>
      <c r="H244" s="19"/>
      <c r="I244" s="19"/>
      <c r="J244" s="20"/>
    </row>
    <row r="245" spans="1:10" ht="15.75" customHeight="1" x14ac:dyDescent="0.35">
      <c r="A245" s="1"/>
      <c r="G245" s="61"/>
      <c r="H245" s="19"/>
      <c r="I245" s="19"/>
      <c r="J245" s="20"/>
    </row>
    <row r="246" spans="1:10" ht="15.75" customHeight="1" x14ac:dyDescent="0.35">
      <c r="A246" s="1"/>
      <c r="G246" s="61"/>
      <c r="H246" s="19"/>
      <c r="I246" s="19"/>
      <c r="J246" s="20"/>
    </row>
    <row r="247" spans="1:10" ht="15.75" customHeight="1" x14ac:dyDescent="0.35">
      <c r="A247" s="1"/>
      <c r="G247" s="61"/>
      <c r="H247" s="19"/>
      <c r="I247" s="19"/>
      <c r="J247" s="20"/>
    </row>
    <row r="248" spans="1:10" ht="15.75" customHeight="1" x14ac:dyDescent="0.35">
      <c r="A248" s="1"/>
      <c r="G248" s="61"/>
      <c r="H248" s="19"/>
      <c r="I248" s="19"/>
      <c r="J248" s="20"/>
    </row>
    <row r="249" spans="1:10" ht="15.75" customHeight="1" x14ac:dyDescent="0.35">
      <c r="A249" s="1"/>
      <c r="G249" s="61"/>
      <c r="H249" s="19"/>
      <c r="I249" s="19"/>
      <c r="J249" s="20"/>
    </row>
    <row r="250" spans="1:10" ht="15.75" customHeight="1" x14ac:dyDescent="0.35">
      <c r="A250" s="1"/>
      <c r="G250" s="61"/>
      <c r="H250" s="19"/>
      <c r="I250" s="19"/>
      <c r="J250" s="20"/>
    </row>
    <row r="251" spans="1:10" ht="15.75" customHeight="1" x14ac:dyDescent="0.35">
      <c r="A251" s="1"/>
      <c r="G251" s="61"/>
      <c r="H251" s="19"/>
      <c r="I251" s="19"/>
      <c r="J251" s="20"/>
    </row>
    <row r="252" spans="1:10" ht="15.75" customHeight="1" x14ac:dyDescent="0.35">
      <c r="A252" s="1"/>
      <c r="G252" s="61"/>
      <c r="H252" s="19"/>
      <c r="I252" s="19"/>
      <c r="J252" s="20"/>
    </row>
    <row r="253" spans="1:10" ht="15.75" customHeight="1" x14ac:dyDescent="0.35">
      <c r="A253" s="1"/>
      <c r="G253" s="61"/>
      <c r="H253" s="19"/>
      <c r="I253" s="19"/>
      <c r="J253" s="20"/>
    </row>
    <row r="254" spans="1:10" ht="15.75" customHeight="1" x14ac:dyDescent="0.35">
      <c r="A254" s="1"/>
      <c r="G254" s="61"/>
      <c r="H254" s="19"/>
      <c r="I254" s="19"/>
      <c r="J254" s="20"/>
    </row>
  </sheetData>
  <mergeCells count="4">
    <mergeCell ref="B1:M1"/>
    <mergeCell ref="B2:M2"/>
    <mergeCell ref="B3:M3"/>
    <mergeCell ref="A13:F13"/>
  </mergeCells>
  <dataValidations count="3">
    <dataValidation type="list" allowBlank="1" showErrorMessage="1" sqref="E7:E12" xr:uid="{00000000-0002-0000-0300-000000000000}">
      <formula1>"Barang,Jasa Konsultansi,Jasa Lain,Pekerjaan Konstruksi"</formula1>
    </dataValidation>
    <dataValidation type="list" allowBlank="1" showErrorMessage="1" sqref="F7:F11" xr:uid="{00000000-0002-0000-0300-000001000000}">
      <formula1>"Pengadaan/Transaksi Langsung,Tender/Seleksi Umum,Tender/Seleksi Terbatas,Penunjukan Langsung,Penetapan Langsung"</formula1>
    </dataValidation>
    <dataValidation type="list" allowBlank="1" showErrorMessage="1" sqref="F12" xr:uid="{C7D8A5B0-6163-4A32-9C0B-2E352FD3AC8F}">
      <formula1>"Pengadaan Langsung,Tender/Seleksi Umum,Tender/Seleksi Terbatas,Penunjukan Langsung,Penetapan Langsung"</formula1>
    </dataValidation>
  </dataValidations>
  <pageMargins left="0.70866141732283472" right="0.70866141732283472" top="0.74803149606299213" bottom="0.74803149606299213" header="0" footer="0"/>
  <pageSetup paperSize="9" scale="5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M370"/>
  <sheetViews>
    <sheetView zoomScale="90" zoomScaleNormal="90" workbookViewId="0">
      <pane xSplit="3" ySplit="6" topLeftCell="D7" activePane="bottomRight" state="frozen"/>
      <selection activeCell="B12" sqref="B12"/>
      <selection pane="topRight" activeCell="B12" sqref="B12"/>
      <selection pane="bottomLeft" activeCell="B12" sqref="B12"/>
      <selection pane="bottomRight" activeCell="B12" sqref="B12"/>
    </sheetView>
  </sheetViews>
  <sheetFormatPr defaultColWidth="14.453125" defaultRowHeight="15" customHeight="1" x14ac:dyDescent="0.35"/>
  <cols>
    <col min="1" max="1" width="6.1796875" style="335" customWidth="1"/>
    <col min="2" max="2" width="21" style="335" customWidth="1"/>
    <col min="3" max="3" width="66.7265625" style="335" customWidth="1"/>
    <col min="4" max="4" width="11.81640625" style="335" hidden="1" customWidth="1"/>
    <col min="5" max="5" width="58" style="647" customWidth="1"/>
    <col min="6" max="6" width="11.81640625" style="335" customWidth="1"/>
    <col min="7" max="7" width="21.54296875" style="335" customWidth="1"/>
    <col min="8" max="8" width="17.54296875" style="397" customWidth="1"/>
    <col min="9" max="9" width="19.7265625" style="335" hidden="1" customWidth="1"/>
    <col min="10" max="10" width="19.1796875" style="335" hidden="1" customWidth="1"/>
    <col min="11" max="11" width="19.1796875" style="335" customWidth="1"/>
    <col min="12" max="12" width="16.7265625" style="335" customWidth="1"/>
    <col min="13" max="13" width="17" style="335" customWidth="1"/>
    <col min="14" max="14" width="18.26953125" style="335" hidden="1" customWidth="1"/>
    <col min="15" max="15" width="17" style="335" customWidth="1"/>
    <col min="16" max="16" width="19.26953125" style="399" customWidth="1"/>
    <col min="17" max="17" width="15.453125" style="399" customWidth="1"/>
    <col min="18" max="18" width="25.54296875" style="335" hidden="1" customWidth="1"/>
    <col min="19" max="19" width="19.1796875" style="335" hidden="1" customWidth="1"/>
    <col min="20" max="39" width="14.453125" style="335" customWidth="1"/>
    <col min="40" max="16384" width="14.453125" style="335"/>
  </cols>
  <sheetData>
    <row r="1" spans="1:39" ht="14.5" x14ac:dyDescent="0.35">
      <c r="A1" s="41"/>
      <c r="B1" s="740" t="s">
        <v>1</v>
      </c>
      <c r="C1" s="797"/>
      <c r="D1" s="797"/>
      <c r="E1" s="797"/>
      <c r="F1" s="797"/>
      <c r="G1" s="797"/>
      <c r="H1" s="797"/>
      <c r="I1" s="797"/>
      <c r="J1" s="797"/>
      <c r="K1" s="797"/>
      <c r="L1" s="797"/>
      <c r="M1" s="797"/>
      <c r="N1" s="797"/>
      <c r="O1" s="797"/>
      <c r="P1" s="41"/>
      <c r="Q1" s="41"/>
      <c r="R1" s="73"/>
      <c r="S1" s="73"/>
      <c r="T1" s="73"/>
      <c r="U1" s="73"/>
      <c r="V1" s="73"/>
      <c r="W1" s="73"/>
      <c r="X1" s="73"/>
      <c r="Y1" s="73"/>
      <c r="Z1" s="73"/>
      <c r="AA1" s="73"/>
      <c r="AB1" s="73"/>
      <c r="AC1" s="73"/>
      <c r="AD1" s="73"/>
      <c r="AE1" s="73"/>
      <c r="AF1" s="73"/>
      <c r="AG1" s="73"/>
      <c r="AH1" s="73"/>
      <c r="AI1" s="73"/>
      <c r="AJ1" s="73"/>
      <c r="AK1" s="73"/>
      <c r="AL1" s="73"/>
      <c r="AM1" s="73"/>
    </row>
    <row r="2" spans="1:39" ht="14.5" x14ac:dyDescent="0.35">
      <c r="A2" s="41"/>
      <c r="B2" s="798" t="s">
        <v>2</v>
      </c>
      <c r="C2" s="797"/>
      <c r="D2" s="797"/>
      <c r="E2" s="797"/>
      <c r="F2" s="797"/>
      <c r="G2" s="797"/>
      <c r="H2" s="797"/>
      <c r="I2" s="797"/>
      <c r="J2" s="797"/>
      <c r="K2" s="797"/>
      <c r="L2" s="797"/>
      <c r="M2" s="797"/>
      <c r="N2" s="797"/>
      <c r="O2" s="797"/>
      <c r="P2" s="41"/>
      <c r="Q2" s="41"/>
      <c r="R2" s="73"/>
      <c r="S2" s="73"/>
      <c r="T2" s="73"/>
      <c r="U2" s="73"/>
      <c r="V2" s="73"/>
      <c r="W2" s="73"/>
      <c r="X2" s="73"/>
      <c r="Y2" s="73"/>
      <c r="Z2" s="73"/>
      <c r="AA2" s="73"/>
      <c r="AB2" s="73"/>
      <c r="AC2" s="73"/>
      <c r="AD2" s="73"/>
      <c r="AE2" s="73"/>
      <c r="AF2" s="73"/>
      <c r="AG2" s="73"/>
      <c r="AH2" s="73"/>
      <c r="AI2" s="73"/>
      <c r="AJ2" s="73"/>
      <c r="AK2" s="73"/>
      <c r="AL2" s="73"/>
      <c r="AM2" s="73"/>
    </row>
    <row r="3" spans="1:39" ht="14.5" x14ac:dyDescent="0.35">
      <c r="A3" s="41"/>
      <c r="B3" s="740" t="str">
        <f>TIC!B3</f>
        <v>TAHUN 2023</v>
      </c>
      <c r="C3" s="797"/>
      <c r="D3" s="797"/>
      <c r="E3" s="797"/>
      <c r="F3" s="797"/>
      <c r="G3" s="797"/>
      <c r="H3" s="797"/>
      <c r="I3" s="797"/>
      <c r="J3" s="797"/>
      <c r="K3" s="797"/>
      <c r="L3" s="797"/>
      <c r="M3" s="797"/>
      <c r="N3" s="797"/>
      <c r="O3" s="797"/>
      <c r="P3" s="41"/>
      <c r="Q3" s="41"/>
      <c r="R3" s="73"/>
      <c r="S3" s="73"/>
      <c r="T3" s="73"/>
      <c r="U3" s="73"/>
      <c r="V3" s="73"/>
      <c r="W3" s="73"/>
      <c r="X3" s="73"/>
      <c r="Y3" s="73"/>
      <c r="Z3" s="73"/>
      <c r="AA3" s="73"/>
      <c r="AB3" s="73"/>
      <c r="AC3" s="73"/>
      <c r="AD3" s="73"/>
      <c r="AE3" s="73"/>
      <c r="AF3" s="73"/>
      <c r="AG3" s="73"/>
      <c r="AH3" s="73"/>
      <c r="AI3" s="73"/>
      <c r="AJ3" s="73"/>
      <c r="AK3" s="73"/>
      <c r="AL3" s="73"/>
      <c r="AM3" s="73"/>
    </row>
    <row r="4" spans="1:39" ht="14.5" x14ac:dyDescent="0.35">
      <c r="A4" s="41"/>
      <c r="B4" s="2"/>
      <c r="C4" s="323"/>
      <c r="D4" s="2"/>
      <c r="E4" s="641"/>
      <c r="F4" s="2"/>
      <c r="G4" s="2"/>
      <c r="H4" s="400"/>
      <c r="I4" s="2"/>
      <c r="J4" s="2"/>
      <c r="K4" s="2"/>
      <c r="L4" s="2"/>
      <c r="M4" s="2"/>
      <c r="N4" s="2"/>
      <c r="O4" s="2"/>
      <c r="P4" s="41"/>
      <c r="Q4" s="41"/>
      <c r="R4" s="73"/>
      <c r="S4" s="73"/>
      <c r="T4" s="73"/>
      <c r="U4" s="73"/>
      <c r="V4" s="73"/>
      <c r="W4" s="73"/>
      <c r="X4" s="73"/>
      <c r="Y4" s="73"/>
      <c r="Z4" s="73"/>
      <c r="AA4" s="73"/>
      <c r="AB4" s="73"/>
      <c r="AC4" s="73"/>
      <c r="AD4" s="73"/>
      <c r="AE4" s="73"/>
      <c r="AF4" s="73"/>
      <c r="AG4" s="73"/>
      <c r="AH4" s="73"/>
      <c r="AI4" s="73"/>
      <c r="AJ4" s="73"/>
      <c r="AK4" s="73"/>
      <c r="AL4" s="73"/>
      <c r="AM4" s="73"/>
    </row>
    <row r="5" spans="1:39" ht="14.5" hidden="1" x14ac:dyDescent="0.35">
      <c r="A5" s="66" t="s">
        <v>4</v>
      </c>
      <c r="B5" s="401"/>
      <c r="C5" s="401" t="s">
        <v>4</v>
      </c>
      <c r="D5" s="66" t="s">
        <v>4</v>
      </c>
      <c r="E5" s="642"/>
      <c r="F5" s="66" t="s">
        <v>4</v>
      </c>
      <c r="G5" s="66" t="s">
        <v>4</v>
      </c>
      <c r="H5" s="402" t="s">
        <v>4</v>
      </c>
      <c r="I5" s="66" t="s">
        <v>4</v>
      </c>
      <c r="J5" s="66" t="s">
        <v>4</v>
      </c>
      <c r="K5" s="66"/>
      <c r="L5" s="403" t="s">
        <v>5</v>
      </c>
      <c r="M5" s="66" t="s">
        <v>4</v>
      </c>
      <c r="N5" s="66" t="s">
        <v>4</v>
      </c>
      <c r="O5" s="66" t="s">
        <v>4</v>
      </c>
      <c r="P5" s="398" t="s">
        <v>4</v>
      </c>
      <c r="Q5" s="403" t="s">
        <v>5</v>
      </c>
      <c r="R5" s="398" t="s">
        <v>4</v>
      </c>
      <c r="S5" s="403" t="s">
        <v>5</v>
      </c>
      <c r="T5" s="73"/>
      <c r="U5" s="73"/>
      <c r="V5" s="73"/>
      <c r="W5" s="73"/>
      <c r="X5" s="73"/>
      <c r="Y5" s="73"/>
      <c r="Z5" s="73"/>
      <c r="AA5" s="73"/>
      <c r="AB5" s="73"/>
      <c r="AC5" s="73"/>
      <c r="AD5" s="73"/>
      <c r="AE5" s="73"/>
      <c r="AF5" s="73"/>
      <c r="AG5" s="73"/>
      <c r="AH5" s="73"/>
      <c r="AI5" s="73"/>
      <c r="AJ5" s="73"/>
      <c r="AK5" s="73"/>
      <c r="AL5" s="73"/>
      <c r="AM5" s="73"/>
    </row>
    <row r="6" spans="1:39" ht="40" customHeight="1" x14ac:dyDescent="0.35">
      <c r="A6" s="348" t="s">
        <v>6</v>
      </c>
      <c r="B6" s="348" t="s">
        <v>91</v>
      </c>
      <c r="C6" s="348" t="s">
        <v>8</v>
      </c>
      <c r="D6" s="348" t="s">
        <v>9</v>
      </c>
      <c r="E6" s="348" t="s">
        <v>884</v>
      </c>
      <c r="F6" s="351" t="s">
        <v>10</v>
      </c>
      <c r="G6" s="348" t="s">
        <v>11</v>
      </c>
      <c r="H6" s="349" t="s">
        <v>12</v>
      </c>
      <c r="I6" s="350" t="s">
        <v>13</v>
      </c>
      <c r="J6" s="350" t="s">
        <v>14</v>
      </c>
      <c r="K6" s="350" t="s">
        <v>887</v>
      </c>
      <c r="L6" s="351" t="s">
        <v>15</v>
      </c>
      <c r="M6" s="351" t="s">
        <v>115</v>
      </c>
      <c r="N6" s="351" t="s">
        <v>17</v>
      </c>
      <c r="O6" s="348" t="s">
        <v>18</v>
      </c>
      <c r="P6" s="351" t="s">
        <v>19</v>
      </c>
      <c r="Q6" s="348" t="s">
        <v>92</v>
      </c>
      <c r="R6" s="11" t="s">
        <v>93</v>
      </c>
      <c r="S6" s="9" t="s">
        <v>94</v>
      </c>
      <c r="T6" s="73"/>
      <c r="U6" s="73"/>
      <c r="V6" s="73"/>
      <c r="W6" s="73"/>
      <c r="X6" s="73"/>
      <c r="Y6" s="73"/>
      <c r="Z6" s="73"/>
      <c r="AA6" s="73"/>
      <c r="AB6" s="73"/>
      <c r="AC6" s="73"/>
      <c r="AD6" s="73"/>
      <c r="AE6" s="73"/>
      <c r="AF6" s="73"/>
      <c r="AG6" s="73"/>
      <c r="AH6" s="73"/>
      <c r="AI6" s="73"/>
      <c r="AJ6" s="73"/>
      <c r="AK6" s="73"/>
      <c r="AL6" s="73"/>
      <c r="AM6" s="73"/>
    </row>
    <row r="7" spans="1:39" ht="40" customHeight="1" x14ac:dyDescent="0.35">
      <c r="A7" s="40">
        <v>1</v>
      </c>
      <c r="B7" s="46" t="s">
        <v>116</v>
      </c>
      <c r="C7" s="68" t="s">
        <v>117</v>
      </c>
      <c r="D7" s="40" t="s">
        <v>118</v>
      </c>
      <c r="E7" s="644"/>
      <c r="F7" s="40" t="s">
        <v>23</v>
      </c>
      <c r="G7" s="40" t="s">
        <v>101</v>
      </c>
      <c r="H7" s="338">
        <v>1276396992</v>
      </c>
      <c r="I7" s="69">
        <v>45017</v>
      </c>
      <c r="J7" s="69">
        <v>45382</v>
      </c>
      <c r="K7" s="69"/>
      <c r="L7" s="40">
        <v>365</v>
      </c>
      <c r="M7" s="70">
        <v>44958</v>
      </c>
      <c r="N7" s="69">
        <v>45016</v>
      </c>
      <c r="O7" s="40" t="s">
        <v>25</v>
      </c>
      <c r="P7" s="71">
        <v>0.75</v>
      </c>
      <c r="Q7" s="72">
        <f t="shared" ref="Q7:Q24" si="0">P7*H7</f>
        <v>957297744</v>
      </c>
      <c r="R7" s="71">
        <v>0.99002372457652876</v>
      </c>
      <c r="S7" s="72">
        <f t="shared" ref="S7:S24" si="1">R7*H7</f>
        <v>1263663304.0581179</v>
      </c>
      <c r="T7" s="73"/>
      <c r="U7" s="73"/>
      <c r="V7" s="73"/>
      <c r="W7" s="73"/>
      <c r="X7" s="73"/>
      <c r="Y7" s="73"/>
      <c r="Z7" s="73"/>
      <c r="AA7" s="73"/>
      <c r="AB7" s="73"/>
      <c r="AC7" s="73"/>
      <c r="AD7" s="73"/>
      <c r="AE7" s="73"/>
      <c r="AF7" s="73"/>
      <c r="AG7" s="73"/>
      <c r="AH7" s="73"/>
      <c r="AI7" s="73"/>
      <c r="AJ7" s="73"/>
      <c r="AK7" s="73"/>
      <c r="AL7" s="73"/>
      <c r="AM7" s="73"/>
    </row>
    <row r="8" spans="1:39" ht="40" customHeight="1" x14ac:dyDescent="0.35">
      <c r="A8" s="40">
        <v>2</v>
      </c>
      <c r="B8" s="46" t="s">
        <v>119</v>
      </c>
      <c r="C8" s="74" t="s">
        <v>120</v>
      </c>
      <c r="D8" s="40" t="s">
        <v>118</v>
      </c>
      <c r="E8" s="644"/>
      <c r="F8" s="40" t="s">
        <v>23</v>
      </c>
      <c r="G8" s="40" t="s">
        <v>101</v>
      </c>
      <c r="H8" s="338">
        <v>883531584</v>
      </c>
      <c r="I8" s="69">
        <v>45017</v>
      </c>
      <c r="J8" s="69">
        <v>45565</v>
      </c>
      <c r="K8" s="69"/>
      <c r="L8" s="40">
        <v>548</v>
      </c>
      <c r="M8" s="70">
        <v>44958</v>
      </c>
      <c r="N8" s="69">
        <v>45016</v>
      </c>
      <c r="O8" s="40" t="s">
        <v>25</v>
      </c>
      <c r="P8" s="71">
        <v>0.75</v>
      </c>
      <c r="Q8" s="72">
        <f t="shared" si="0"/>
        <v>662648688</v>
      </c>
      <c r="R8" s="71">
        <v>1</v>
      </c>
      <c r="S8" s="72">
        <f t="shared" si="1"/>
        <v>883531584</v>
      </c>
      <c r="T8" s="73"/>
      <c r="U8" s="73"/>
      <c r="V8" s="73"/>
      <c r="W8" s="73"/>
      <c r="X8" s="73"/>
      <c r="Y8" s="73"/>
      <c r="Z8" s="73"/>
      <c r="AA8" s="73"/>
      <c r="AB8" s="73"/>
      <c r="AC8" s="73"/>
      <c r="AD8" s="73"/>
      <c r="AE8" s="73"/>
      <c r="AF8" s="73"/>
      <c r="AG8" s="73"/>
      <c r="AH8" s="73"/>
      <c r="AI8" s="73"/>
      <c r="AJ8" s="73"/>
      <c r="AK8" s="73"/>
      <c r="AL8" s="73"/>
      <c r="AM8" s="73"/>
    </row>
    <row r="9" spans="1:39" ht="58" customHeight="1" x14ac:dyDescent="0.35">
      <c r="A9" s="40">
        <v>3</v>
      </c>
      <c r="B9" s="46" t="s">
        <v>121</v>
      </c>
      <c r="C9" s="74" t="s">
        <v>122</v>
      </c>
      <c r="D9" s="40" t="s">
        <v>118</v>
      </c>
      <c r="E9" s="644"/>
      <c r="F9" s="40" t="s">
        <v>23</v>
      </c>
      <c r="G9" s="40" t="s">
        <v>97</v>
      </c>
      <c r="H9" s="338">
        <v>5397238122.0711136</v>
      </c>
      <c r="I9" s="69">
        <v>45017</v>
      </c>
      <c r="J9" s="69">
        <v>45747</v>
      </c>
      <c r="K9" s="69"/>
      <c r="L9" s="40">
        <v>730</v>
      </c>
      <c r="M9" s="70">
        <v>44958</v>
      </c>
      <c r="N9" s="69">
        <v>45016</v>
      </c>
      <c r="O9" s="40" t="s">
        <v>25</v>
      </c>
      <c r="P9" s="71">
        <v>0.9</v>
      </c>
      <c r="Q9" s="72">
        <f t="shared" si="0"/>
        <v>4857514309.8640022</v>
      </c>
      <c r="R9" s="71">
        <v>0.99445678615828348</v>
      </c>
      <c r="S9" s="72">
        <f t="shared" si="1"/>
        <v>5367320077.0058088</v>
      </c>
      <c r="T9" s="41"/>
      <c r="U9" s="41"/>
      <c r="V9" s="41"/>
      <c r="W9" s="41"/>
      <c r="X9" s="41"/>
      <c r="Y9" s="41"/>
      <c r="Z9" s="41"/>
      <c r="AA9" s="41"/>
      <c r="AB9" s="41"/>
      <c r="AC9" s="73"/>
      <c r="AD9" s="73"/>
      <c r="AE9" s="73"/>
      <c r="AF9" s="73"/>
      <c r="AG9" s="73"/>
      <c r="AH9" s="73"/>
      <c r="AI9" s="73"/>
      <c r="AJ9" s="73"/>
      <c r="AK9" s="73"/>
      <c r="AL9" s="73"/>
      <c r="AM9" s="73"/>
    </row>
    <row r="10" spans="1:39" ht="40" customHeight="1" x14ac:dyDescent="0.35">
      <c r="A10" s="40">
        <v>4</v>
      </c>
      <c r="B10" s="46" t="s">
        <v>123</v>
      </c>
      <c r="C10" s="74" t="s">
        <v>124</v>
      </c>
      <c r="D10" s="40" t="s">
        <v>118</v>
      </c>
      <c r="E10" s="644"/>
      <c r="F10" s="40" t="s">
        <v>23</v>
      </c>
      <c r="G10" s="40" t="s">
        <v>97</v>
      </c>
      <c r="H10" s="338">
        <v>4868801281.9572744</v>
      </c>
      <c r="I10" s="69">
        <v>45017</v>
      </c>
      <c r="J10" s="69">
        <v>45747</v>
      </c>
      <c r="K10" s="69"/>
      <c r="L10" s="40">
        <v>730</v>
      </c>
      <c r="M10" s="70">
        <v>44958</v>
      </c>
      <c r="N10" s="69">
        <v>45016</v>
      </c>
      <c r="O10" s="40" t="s">
        <v>25</v>
      </c>
      <c r="P10" s="71">
        <v>0.9</v>
      </c>
      <c r="Q10" s="72">
        <f t="shared" si="0"/>
        <v>4381921153.7615471</v>
      </c>
      <c r="R10" s="71">
        <v>0.9945551275118597</v>
      </c>
      <c r="S10" s="72">
        <f t="shared" si="1"/>
        <v>4842291279.8069229</v>
      </c>
      <c r="T10" s="41"/>
      <c r="U10" s="41"/>
      <c r="V10" s="41"/>
      <c r="W10" s="41"/>
      <c r="X10" s="41"/>
      <c r="Y10" s="41"/>
      <c r="Z10" s="41"/>
      <c r="AA10" s="41"/>
      <c r="AB10" s="41"/>
      <c r="AC10" s="73"/>
      <c r="AD10" s="73"/>
      <c r="AE10" s="73"/>
      <c r="AF10" s="73"/>
      <c r="AG10" s="73"/>
      <c r="AH10" s="73"/>
      <c r="AI10" s="73"/>
      <c r="AJ10" s="73"/>
      <c r="AK10" s="73"/>
      <c r="AL10" s="73"/>
      <c r="AM10" s="73"/>
    </row>
    <row r="11" spans="1:39" ht="30.75" customHeight="1" x14ac:dyDescent="0.35">
      <c r="A11" s="40">
        <v>5</v>
      </c>
      <c r="B11" s="46" t="s">
        <v>125</v>
      </c>
      <c r="C11" s="74" t="s">
        <v>126</v>
      </c>
      <c r="D11" s="40" t="s">
        <v>118</v>
      </c>
      <c r="E11" s="644"/>
      <c r="F11" s="40" t="s">
        <v>23</v>
      </c>
      <c r="G11" s="40" t="s">
        <v>97</v>
      </c>
      <c r="H11" s="338">
        <v>5818088784.0408392</v>
      </c>
      <c r="I11" s="69">
        <v>45017</v>
      </c>
      <c r="J11" s="69">
        <v>45747</v>
      </c>
      <c r="K11" s="69"/>
      <c r="L11" s="40">
        <v>730</v>
      </c>
      <c r="M11" s="70">
        <v>44958</v>
      </c>
      <c r="N11" s="69">
        <v>45016</v>
      </c>
      <c r="O11" s="40" t="s">
        <v>25</v>
      </c>
      <c r="P11" s="71">
        <v>0.9</v>
      </c>
      <c r="Q11" s="72">
        <f t="shared" si="0"/>
        <v>5236279905.636755</v>
      </c>
      <c r="R11" s="71">
        <v>0.99434169288829788</v>
      </c>
      <c r="S11" s="72">
        <f t="shared" si="1"/>
        <v>5785168250.8975868</v>
      </c>
      <c r="T11" s="41"/>
      <c r="U11" s="41"/>
      <c r="V11" s="41"/>
      <c r="W11" s="41"/>
      <c r="X11" s="41"/>
      <c r="Y11" s="41"/>
      <c r="Z11" s="41"/>
      <c r="AA11" s="41"/>
      <c r="AB11" s="41"/>
      <c r="AC11" s="73"/>
      <c r="AD11" s="73"/>
      <c r="AE11" s="73"/>
      <c r="AF11" s="73"/>
      <c r="AG11" s="73"/>
      <c r="AH11" s="73"/>
      <c r="AI11" s="73"/>
      <c r="AJ11" s="73"/>
      <c r="AK11" s="73"/>
      <c r="AL11" s="73"/>
      <c r="AM11" s="73"/>
    </row>
    <row r="12" spans="1:39" ht="44.25" customHeight="1" x14ac:dyDescent="0.35">
      <c r="A12" s="40">
        <v>6</v>
      </c>
      <c r="B12" s="46" t="s">
        <v>127</v>
      </c>
      <c r="C12" s="74" t="s">
        <v>128</v>
      </c>
      <c r="D12" s="40" t="s">
        <v>118</v>
      </c>
      <c r="E12" s="644"/>
      <c r="F12" s="40" t="s">
        <v>23</v>
      </c>
      <c r="G12" s="40" t="s">
        <v>97</v>
      </c>
      <c r="H12" s="338">
        <v>5816670189.2040482</v>
      </c>
      <c r="I12" s="69">
        <v>45017</v>
      </c>
      <c r="J12" s="69">
        <v>45747</v>
      </c>
      <c r="K12" s="69"/>
      <c r="L12" s="40">
        <v>730</v>
      </c>
      <c r="M12" s="70">
        <v>44958</v>
      </c>
      <c r="N12" s="69">
        <v>45016</v>
      </c>
      <c r="O12" s="40" t="s">
        <v>25</v>
      </c>
      <c r="P12" s="71">
        <v>0.9</v>
      </c>
      <c r="Q12" s="72">
        <f t="shared" si="0"/>
        <v>5235003170.2836437</v>
      </c>
      <c r="R12" s="71">
        <v>0.99175975334696198</v>
      </c>
      <c r="S12" s="72">
        <f t="shared" si="1"/>
        <v>5768739392.1456337</v>
      </c>
      <c r="T12" s="41"/>
      <c r="U12" s="41"/>
      <c r="V12" s="41"/>
      <c r="W12" s="41"/>
      <c r="X12" s="41"/>
      <c r="Y12" s="41"/>
      <c r="Z12" s="41"/>
      <c r="AA12" s="41"/>
      <c r="AB12" s="41"/>
      <c r="AC12" s="73"/>
      <c r="AD12" s="73"/>
      <c r="AE12" s="73"/>
      <c r="AF12" s="73"/>
      <c r="AG12" s="73"/>
      <c r="AH12" s="73"/>
      <c r="AI12" s="73"/>
      <c r="AJ12" s="73"/>
      <c r="AK12" s="73"/>
      <c r="AL12" s="73"/>
      <c r="AM12" s="73"/>
    </row>
    <row r="13" spans="1:39" ht="40" customHeight="1" x14ac:dyDescent="0.35">
      <c r="A13" s="40">
        <v>7</v>
      </c>
      <c r="B13" s="46" t="s">
        <v>129</v>
      </c>
      <c r="C13" s="74" t="s">
        <v>130</v>
      </c>
      <c r="D13" s="40" t="s">
        <v>118</v>
      </c>
      <c r="E13" s="644"/>
      <c r="F13" s="40" t="s">
        <v>23</v>
      </c>
      <c r="G13" s="40" t="s">
        <v>97</v>
      </c>
      <c r="H13" s="338">
        <v>4421329215.8770494</v>
      </c>
      <c r="I13" s="69">
        <v>45017</v>
      </c>
      <c r="J13" s="69">
        <v>45747</v>
      </c>
      <c r="K13" s="69"/>
      <c r="L13" s="40">
        <v>730</v>
      </c>
      <c r="M13" s="70">
        <v>44958</v>
      </c>
      <c r="N13" s="69">
        <v>45016</v>
      </c>
      <c r="O13" s="40" t="s">
        <v>25</v>
      </c>
      <c r="P13" s="71">
        <v>0.9</v>
      </c>
      <c r="Q13" s="52">
        <f t="shared" si="0"/>
        <v>3979196294.2893448</v>
      </c>
      <c r="R13" s="71">
        <v>0.99121371510231704</v>
      </c>
      <c r="S13" s="72">
        <f t="shared" si="1"/>
        <v>4382482157.7599049</v>
      </c>
      <c r="T13" s="41"/>
      <c r="U13" s="41"/>
      <c r="V13" s="41"/>
      <c r="W13" s="41"/>
      <c r="X13" s="41"/>
      <c r="Y13" s="41"/>
      <c r="Z13" s="41"/>
      <c r="AA13" s="41"/>
      <c r="AB13" s="41"/>
      <c r="AC13" s="73"/>
      <c r="AD13" s="73"/>
      <c r="AE13" s="73"/>
      <c r="AF13" s="73"/>
      <c r="AG13" s="73"/>
      <c r="AH13" s="73"/>
      <c r="AI13" s="73"/>
      <c r="AJ13" s="73"/>
      <c r="AK13" s="73"/>
      <c r="AL13" s="73"/>
      <c r="AM13" s="73"/>
    </row>
    <row r="14" spans="1:39" ht="40" customHeight="1" x14ac:dyDescent="0.35">
      <c r="A14" s="40">
        <v>8</v>
      </c>
      <c r="B14" s="46" t="s">
        <v>131</v>
      </c>
      <c r="C14" s="74" t="s">
        <v>132</v>
      </c>
      <c r="D14" s="40" t="s">
        <v>118</v>
      </c>
      <c r="E14" s="644"/>
      <c r="F14" s="40" t="s">
        <v>23</v>
      </c>
      <c r="G14" s="40" t="s">
        <v>97</v>
      </c>
      <c r="H14" s="338">
        <v>3217222695.2856779</v>
      </c>
      <c r="I14" s="69">
        <v>45017</v>
      </c>
      <c r="J14" s="69">
        <v>45747</v>
      </c>
      <c r="K14" s="69"/>
      <c r="L14" s="40">
        <v>730</v>
      </c>
      <c r="M14" s="70">
        <v>44958</v>
      </c>
      <c r="N14" s="69">
        <v>45016</v>
      </c>
      <c r="O14" s="40" t="s">
        <v>25</v>
      </c>
      <c r="P14" s="71">
        <v>0.9</v>
      </c>
      <c r="Q14" s="52">
        <f t="shared" si="0"/>
        <v>2895500425.7571101</v>
      </c>
      <c r="R14" s="71">
        <v>1</v>
      </c>
      <c r="S14" s="72">
        <f t="shared" si="1"/>
        <v>3217222695.2856779</v>
      </c>
      <c r="T14" s="41"/>
      <c r="U14" s="41"/>
      <c r="V14" s="41"/>
      <c r="W14" s="41"/>
      <c r="X14" s="41"/>
      <c r="Y14" s="41"/>
      <c r="Z14" s="41"/>
      <c r="AA14" s="41"/>
      <c r="AB14" s="41"/>
      <c r="AC14" s="73"/>
      <c r="AD14" s="73"/>
      <c r="AE14" s="73"/>
      <c r="AF14" s="73"/>
      <c r="AG14" s="73"/>
      <c r="AH14" s="73"/>
      <c r="AI14" s="73"/>
      <c r="AJ14" s="73"/>
      <c r="AK14" s="73"/>
      <c r="AL14" s="73"/>
      <c r="AM14" s="73"/>
    </row>
    <row r="15" spans="1:39" ht="53.15" customHeight="1" x14ac:dyDescent="0.35">
      <c r="A15" s="40">
        <v>9</v>
      </c>
      <c r="B15" s="46" t="s">
        <v>133</v>
      </c>
      <c r="C15" s="74" t="s">
        <v>134</v>
      </c>
      <c r="D15" s="40" t="s">
        <v>118</v>
      </c>
      <c r="E15" s="644"/>
      <c r="F15" s="40" t="s">
        <v>23</v>
      </c>
      <c r="G15" s="40" t="s">
        <v>97</v>
      </c>
      <c r="H15" s="338">
        <v>5392752778.3784246</v>
      </c>
      <c r="I15" s="69">
        <v>45017</v>
      </c>
      <c r="J15" s="69">
        <v>45747</v>
      </c>
      <c r="K15" s="69"/>
      <c r="L15" s="40">
        <v>730</v>
      </c>
      <c r="M15" s="70">
        <v>44958</v>
      </c>
      <c r="N15" s="69">
        <v>45016</v>
      </c>
      <c r="O15" s="40" t="s">
        <v>25</v>
      </c>
      <c r="P15" s="71">
        <v>0.9</v>
      </c>
      <c r="Q15" s="52">
        <f t="shared" si="0"/>
        <v>4853477500.5405827</v>
      </c>
      <c r="R15" s="71">
        <v>0.9879511256922866</v>
      </c>
      <c r="S15" s="72">
        <f t="shared" si="1"/>
        <v>5327776177.9791708</v>
      </c>
      <c r="T15" s="41"/>
      <c r="U15" s="41"/>
      <c r="V15" s="41"/>
      <c r="W15" s="41"/>
      <c r="X15" s="41"/>
      <c r="Y15" s="41"/>
      <c r="Z15" s="41"/>
      <c r="AA15" s="41"/>
      <c r="AB15" s="41"/>
      <c r="AC15" s="73"/>
      <c r="AD15" s="73"/>
      <c r="AE15" s="73"/>
      <c r="AF15" s="73"/>
      <c r="AG15" s="73"/>
      <c r="AH15" s="73"/>
      <c r="AI15" s="73"/>
      <c r="AJ15" s="73"/>
      <c r="AK15" s="73"/>
      <c r="AL15" s="73"/>
      <c r="AM15" s="73"/>
    </row>
    <row r="16" spans="1:39" ht="50.5" customHeight="1" x14ac:dyDescent="0.35">
      <c r="A16" s="40">
        <v>10</v>
      </c>
      <c r="B16" s="46" t="s">
        <v>135</v>
      </c>
      <c r="C16" s="74" t="s">
        <v>136</v>
      </c>
      <c r="D16" s="40" t="s">
        <v>118</v>
      </c>
      <c r="E16" s="644"/>
      <c r="F16" s="40" t="s">
        <v>23</v>
      </c>
      <c r="G16" s="40" t="s">
        <v>97</v>
      </c>
      <c r="H16" s="338">
        <v>4972994976.4534006</v>
      </c>
      <c r="I16" s="69">
        <v>45017</v>
      </c>
      <c r="J16" s="69">
        <v>45747</v>
      </c>
      <c r="K16" s="69"/>
      <c r="L16" s="40">
        <v>730</v>
      </c>
      <c r="M16" s="70">
        <v>44958</v>
      </c>
      <c r="N16" s="69">
        <v>45016</v>
      </c>
      <c r="O16" s="40" t="s">
        <v>25</v>
      </c>
      <c r="P16" s="71">
        <v>0.9</v>
      </c>
      <c r="Q16" s="52">
        <f t="shared" si="0"/>
        <v>4475695478.8080606</v>
      </c>
      <c r="R16" s="71">
        <v>0.99443740649911383</v>
      </c>
      <c r="S16" s="72">
        <f t="shared" si="1"/>
        <v>4945332226.9174414</v>
      </c>
      <c r="T16" s="41"/>
      <c r="U16" s="41"/>
      <c r="V16" s="41"/>
      <c r="W16" s="41"/>
      <c r="X16" s="41"/>
      <c r="Y16" s="41"/>
      <c r="Z16" s="41"/>
      <c r="AA16" s="41"/>
      <c r="AB16" s="41"/>
      <c r="AC16" s="73"/>
      <c r="AD16" s="73"/>
      <c r="AE16" s="73"/>
      <c r="AF16" s="73"/>
      <c r="AG16" s="73"/>
      <c r="AH16" s="73"/>
      <c r="AI16" s="73"/>
      <c r="AJ16" s="73"/>
      <c r="AK16" s="73"/>
      <c r="AL16" s="73"/>
      <c r="AM16" s="73"/>
    </row>
    <row r="17" spans="1:39" ht="40" customHeight="1" x14ac:dyDescent="0.35">
      <c r="A17" s="348" t="s">
        <v>6</v>
      </c>
      <c r="B17" s="348" t="s">
        <v>91</v>
      </c>
      <c r="C17" s="348" t="s">
        <v>8</v>
      </c>
      <c r="D17" s="348" t="s">
        <v>9</v>
      </c>
      <c r="E17" s="643"/>
      <c r="F17" s="351" t="s">
        <v>10</v>
      </c>
      <c r="G17" s="348" t="s">
        <v>11</v>
      </c>
      <c r="H17" s="349" t="s">
        <v>12</v>
      </c>
      <c r="I17" s="350" t="s">
        <v>13</v>
      </c>
      <c r="J17" s="350" t="s">
        <v>14</v>
      </c>
      <c r="K17" s="350"/>
      <c r="L17" s="351" t="s">
        <v>15</v>
      </c>
      <c r="M17" s="351" t="s">
        <v>115</v>
      </c>
      <c r="N17" s="351" t="s">
        <v>17</v>
      </c>
      <c r="O17" s="348" t="s">
        <v>18</v>
      </c>
      <c r="P17" s="351" t="s">
        <v>19</v>
      </c>
      <c r="Q17" s="348" t="s">
        <v>92</v>
      </c>
      <c r="R17" s="11" t="s">
        <v>93</v>
      </c>
      <c r="S17" s="9" t="s">
        <v>94</v>
      </c>
      <c r="T17" s="73"/>
      <c r="U17" s="73"/>
      <c r="V17" s="73"/>
      <c r="W17" s="73"/>
      <c r="X17" s="73"/>
      <c r="Y17" s="73"/>
      <c r="Z17" s="73"/>
      <c r="AA17" s="73"/>
      <c r="AB17" s="73"/>
      <c r="AC17" s="73"/>
      <c r="AD17" s="73"/>
      <c r="AE17" s="73"/>
      <c r="AF17" s="73"/>
      <c r="AG17" s="73"/>
      <c r="AH17" s="73"/>
      <c r="AI17" s="73"/>
      <c r="AJ17" s="73"/>
      <c r="AK17" s="73"/>
      <c r="AL17" s="73"/>
      <c r="AM17" s="73"/>
    </row>
    <row r="18" spans="1:39" ht="58" customHeight="1" x14ac:dyDescent="0.35">
      <c r="A18" s="40">
        <v>11</v>
      </c>
      <c r="B18" s="46" t="s">
        <v>137</v>
      </c>
      <c r="C18" s="714" t="s">
        <v>832</v>
      </c>
      <c r="D18" s="40" t="s">
        <v>118</v>
      </c>
      <c r="E18" s="644"/>
      <c r="F18" s="40" t="s">
        <v>23</v>
      </c>
      <c r="G18" s="40" t="s">
        <v>97</v>
      </c>
      <c r="H18" s="338">
        <v>5353928615.4039192</v>
      </c>
      <c r="I18" s="69">
        <v>45017</v>
      </c>
      <c r="J18" s="69">
        <v>46477</v>
      </c>
      <c r="K18" s="69"/>
      <c r="L18" s="40">
        <v>730</v>
      </c>
      <c r="M18" s="70">
        <v>44958</v>
      </c>
      <c r="N18" s="69">
        <v>45016</v>
      </c>
      <c r="O18" s="40" t="s">
        <v>25</v>
      </c>
      <c r="P18" s="71">
        <v>0.9</v>
      </c>
      <c r="Q18" s="52">
        <f t="shared" si="0"/>
        <v>4818535753.8635273</v>
      </c>
      <c r="R18" s="71">
        <v>0.99443740649911383</v>
      </c>
      <c r="S18" s="72">
        <f t="shared" si="1"/>
        <v>5324146886.8836651</v>
      </c>
      <c r="T18" s="41"/>
      <c r="U18" s="41"/>
      <c r="V18" s="41"/>
      <c r="W18" s="41"/>
      <c r="X18" s="41"/>
      <c r="Y18" s="41"/>
      <c r="Z18" s="41"/>
      <c r="AA18" s="41"/>
      <c r="AB18" s="41"/>
      <c r="AC18" s="73"/>
      <c r="AD18" s="73"/>
      <c r="AE18" s="73"/>
      <c r="AF18" s="73"/>
      <c r="AG18" s="73"/>
      <c r="AH18" s="73"/>
      <c r="AI18" s="73"/>
      <c r="AJ18" s="73"/>
      <c r="AK18" s="73"/>
      <c r="AL18" s="73"/>
      <c r="AM18" s="73"/>
    </row>
    <row r="19" spans="1:39" ht="45.75" customHeight="1" x14ac:dyDescent="0.35">
      <c r="A19" s="40">
        <v>12</v>
      </c>
      <c r="B19" s="46" t="s">
        <v>138</v>
      </c>
      <c r="C19" s="74" t="s">
        <v>139</v>
      </c>
      <c r="D19" s="40" t="s">
        <v>118</v>
      </c>
      <c r="E19" s="644"/>
      <c r="F19" s="40" t="s">
        <v>23</v>
      </c>
      <c r="G19" s="40" t="s">
        <v>97</v>
      </c>
      <c r="H19" s="338">
        <v>4856375867.9413576</v>
      </c>
      <c r="I19" s="69">
        <v>45017</v>
      </c>
      <c r="J19" s="69">
        <v>46477</v>
      </c>
      <c r="K19" s="69"/>
      <c r="L19" s="40">
        <v>730</v>
      </c>
      <c r="M19" s="70">
        <v>44958</v>
      </c>
      <c r="N19" s="69">
        <v>45016</v>
      </c>
      <c r="O19" s="40" t="s">
        <v>25</v>
      </c>
      <c r="P19" s="71">
        <v>0.9</v>
      </c>
      <c r="Q19" s="52">
        <f t="shared" si="0"/>
        <v>4370738281.1472216</v>
      </c>
      <c r="R19" s="71">
        <v>0.99443740649911383</v>
      </c>
      <c r="S19" s="72">
        <f t="shared" si="1"/>
        <v>4829361823.1004868</v>
      </c>
      <c r="T19" s="41"/>
      <c r="U19" s="41"/>
      <c r="V19" s="41"/>
      <c r="W19" s="41"/>
      <c r="X19" s="41"/>
      <c r="Y19" s="41"/>
      <c r="Z19" s="41"/>
      <c r="AA19" s="41"/>
      <c r="AB19" s="41"/>
      <c r="AC19" s="73"/>
      <c r="AD19" s="73"/>
      <c r="AE19" s="73"/>
      <c r="AF19" s="73"/>
      <c r="AG19" s="73"/>
      <c r="AH19" s="73"/>
      <c r="AI19" s="73"/>
      <c r="AJ19" s="73"/>
      <c r="AK19" s="73"/>
      <c r="AL19" s="73"/>
      <c r="AM19" s="73"/>
    </row>
    <row r="20" spans="1:39" ht="46.5" customHeight="1" x14ac:dyDescent="0.35">
      <c r="A20" s="40">
        <v>13</v>
      </c>
      <c r="B20" s="46" t="s">
        <v>140</v>
      </c>
      <c r="C20" s="74" t="s">
        <v>141</v>
      </c>
      <c r="D20" s="40" t="s">
        <v>118</v>
      </c>
      <c r="E20" s="644"/>
      <c r="F20" s="40" t="s">
        <v>23</v>
      </c>
      <c r="G20" s="40" t="s">
        <v>97</v>
      </c>
      <c r="H20" s="338">
        <v>4416222379.7974758</v>
      </c>
      <c r="I20" s="69">
        <v>45017</v>
      </c>
      <c r="J20" s="69">
        <v>45747</v>
      </c>
      <c r="K20" s="69"/>
      <c r="L20" s="40">
        <v>730</v>
      </c>
      <c r="M20" s="70">
        <v>44958</v>
      </c>
      <c r="N20" s="69">
        <v>45016</v>
      </c>
      <c r="O20" s="40" t="s">
        <v>25</v>
      </c>
      <c r="P20" s="71">
        <v>0.9</v>
      </c>
      <c r="Q20" s="52">
        <f t="shared" si="0"/>
        <v>3974600141.8177285</v>
      </c>
      <c r="R20" s="71">
        <v>0.99420778121280839</v>
      </c>
      <c r="S20" s="72">
        <f t="shared" si="1"/>
        <v>4390642653.5607967</v>
      </c>
      <c r="T20" s="41"/>
      <c r="U20" s="41"/>
      <c r="V20" s="41"/>
      <c r="W20" s="41"/>
      <c r="X20" s="41"/>
      <c r="Y20" s="41"/>
      <c r="Z20" s="41"/>
      <c r="AA20" s="41"/>
      <c r="AB20" s="41"/>
      <c r="AC20" s="73"/>
      <c r="AD20" s="73"/>
      <c r="AE20" s="73"/>
      <c r="AF20" s="73"/>
      <c r="AG20" s="73"/>
      <c r="AH20" s="73"/>
      <c r="AI20" s="73"/>
      <c r="AJ20" s="73"/>
      <c r="AK20" s="73"/>
      <c r="AL20" s="73"/>
      <c r="AM20" s="73"/>
    </row>
    <row r="21" spans="1:39" ht="40" customHeight="1" x14ac:dyDescent="0.35">
      <c r="A21" s="40">
        <v>14</v>
      </c>
      <c r="B21" s="46" t="s">
        <v>142</v>
      </c>
      <c r="C21" s="74" t="s">
        <v>143</v>
      </c>
      <c r="D21" s="40" t="s">
        <v>118</v>
      </c>
      <c r="E21" s="644"/>
      <c r="F21" s="40" t="s">
        <v>23</v>
      </c>
      <c r="G21" s="40" t="s">
        <v>97</v>
      </c>
      <c r="H21" s="338">
        <v>3049390695.2856779</v>
      </c>
      <c r="I21" s="69">
        <v>45017</v>
      </c>
      <c r="J21" s="69">
        <v>46112</v>
      </c>
      <c r="K21" s="69"/>
      <c r="L21" s="40">
        <v>730</v>
      </c>
      <c r="M21" s="70">
        <v>44958</v>
      </c>
      <c r="N21" s="69">
        <v>45016</v>
      </c>
      <c r="O21" s="40" t="s">
        <v>25</v>
      </c>
      <c r="P21" s="71">
        <v>0.9</v>
      </c>
      <c r="Q21" s="52">
        <f t="shared" si="0"/>
        <v>2744451625.7571101</v>
      </c>
      <c r="R21" s="71">
        <v>0.99117731601361847</v>
      </c>
      <c r="S21" s="72">
        <f t="shared" si="1"/>
        <v>3022486884.8301601</v>
      </c>
      <c r="T21" s="41"/>
      <c r="U21" s="41"/>
      <c r="V21" s="41"/>
      <c r="W21" s="41"/>
      <c r="X21" s="41"/>
      <c r="Y21" s="41"/>
      <c r="Z21" s="41"/>
      <c r="AA21" s="41"/>
      <c r="AB21" s="41"/>
      <c r="AC21" s="73"/>
      <c r="AD21" s="73"/>
      <c r="AE21" s="73"/>
      <c r="AF21" s="73"/>
      <c r="AG21" s="73"/>
      <c r="AH21" s="73"/>
      <c r="AI21" s="73"/>
      <c r="AJ21" s="73"/>
      <c r="AK21" s="73"/>
      <c r="AL21" s="73"/>
      <c r="AM21" s="73"/>
    </row>
    <row r="22" spans="1:39" ht="40" customHeight="1" x14ac:dyDescent="0.35">
      <c r="A22" s="40">
        <v>15</v>
      </c>
      <c r="B22" s="46" t="s">
        <v>144</v>
      </c>
      <c r="C22" s="74" t="s">
        <v>145</v>
      </c>
      <c r="D22" s="40" t="s">
        <v>118</v>
      </c>
      <c r="E22" s="644"/>
      <c r="F22" s="40" t="s">
        <v>23</v>
      </c>
      <c r="G22" s="40" t="s">
        <v>97</v>
      </c>
      <c r="H22" s="338">
        <v>3703839014.804678</v>
      </c>
      <c r="I22" s="69">
        <v>45017</v>
      </c>
      <c r="J22" s="69">
        <v>46112</v>
      </c>
      <c r="K22" s="69"/>
      <c r="L22" s="40">
        <v>730</v>
      </c>
      <c r="M22" s="70">
        <v>44958</v>
      </c>
      <c r="N22" s="69">
        <v>45016</v>
      </c>
      <c r="O22" s="40" t="s">
        <v>25</v>
      </c>
      <c r="P22" s="71">
        <v>0.9</v>
      </c>
      <c r="Q22" s="52">
        <f t="shared" si="0"/>
        <v>3333455113.3242102</v>
      </c>
      <c r="R22" s="71">
        <v>1</v>
      </c>
      <c r="S22" s="72">
        <f t="shared" si="1"/>
        <v>3703839014.804678</v>
      </c>
      <c r="T22" s="41"/>
      <c r="U22" s="41"/>
      <c r="V22" s="41"/>
      <c r="W22" s="41"/>
      <c r="X22" s="41"/>
      <c r="Y22" s="41"/>
      <c r="Z22" s="41"/>
      <c r="AA22" s="41"/>
      <c r="AB22" s="41"/>
      <c r="AC22" s="73"/>
      <c r="AD22" s="73"/>
      <c r="AE22" s="73"/>
      <c r="AF22" s="73"/>
      <c r="AG22" s="73"/>
      <c r="AH22" s="73"/>
      <c r="AI22" s="73"/>
      <c r="AJ22" s="73"/>
      <c r="AK22" s="73"/>
      <c r="AL22" s="73"/>
      <c r="AM22" s="73"/>
    </row>
    <row r="23" spans="1:39" ht="52" customHeight="1" x14ac:dyDescent="0.35">
      <c r="A23" s="40">
        <v>16</v>
      </c>
      <c r="B23" s="46" t="s">
        <v>146</v>
      </c>
      <c r="C23" s="74" t="s">
        <v>147</v>
      </c>
      <c r="D23" s="40" t="s">
        <v>118</v>
      </c>
      <c r="E23" s="644"/>
      <c r="F23" s="40" t="s">
        <v>23</v>
      </c>
      <c r="G23" s="40" t="s">
        <v>97</v>
      </c>
      <c r="H23" s="338">
        <v>5295225218.6293669</v>
      </c>
      <c r="I23" s="69">
        <v>45017</v>
      </c>
      <c r="J23" s="69">
        <v>46477</v>
      </c>
      <c r="K23" s="69"/>
      <c r="L23" s="40">
        <v>730</v>
      </c>
      <c r="M23" s="70">
        <v>44958</v>
      </c>
      <c r="N23" s="69">
        <v>45016</v>
      </c>
      <c r="O23" s="40" t="s">
        <v>25</v>
      </c>
      <c r="P23" s="71">
        <v>0.9</v>
      </c>
      <c r="Q23" s="52">
        <f t="shared" si="0"/>
        <v>4765702696.7664299</v>
      </c>
      <c r="R23" s="71">
        <v>1</v>
      </c>
      <c r="S23" s="72">
        <f t="shared" si="1"/>
        <v>5295225218.6293669</v>
      </c>
      <c r="T23" s="41"/>
      <c r="U23" s="41"/>
      <c r="V23" s="41"/>
      <c r="W23" s="41"/>
      <c r="X23" s="41"/>
      <c r="Y23" s="41"/>
      <c r="Z23" s="41"/>
      <c r="AA23" s="41"/>
      <c r="AB23" s="41"/>
      <c r="AC23" s="73"/>
      <c r="AD23" s="73"/>
      <c r="AE23" s="73"/>
      <c r="AF23" s="73"/>
      <c r="AG23" s="73"/>
      <c r="AH23" s="73"/>
      <c r="AI23" s="73"/>
      <c r="AJ23" s="73"/>
      <c r="AK23" s="73"/>
      <c r="AL23" s="73"/>
      <c r="AM23" s="73"/>
    </row>
    <row r="24" spans="1:39" ht="40" customHeight="1" x14ac:dyDescent="0.35">
      <c r="A24" s="40">
        <v>17</v>
      </c>
      <c r="B24" s="46" t="s">
        <v>148</v>
      </c>
      <c r="C24" s="74" t="s">
        <v>149</v>
      </c>
      <c r="D24" s="40" t="s">
        <v>118</v>
      </c>
      <c r="E24" s="644"/>
      <c r="F24" s="40" t="s">
        <v>23</v>
      </c>
      <c r="G24" s="40" t="s">
        <v>97</v>
      </c>
      <c r="H24" s="338">
        <v>3385900756.2196178</v>
      </c>
      <c r="I24" s="69">
        <v>45017</v>
      </c>
      <c r="J24" s="69">
        <v>46477</v>
      </c>
      <c r="K24" s="69"/>
      <c r="L24" s="40">
        <v>730</v>
      </c>
      <c r="M24" s="70">
        <v>44958</v>
      </c>
      <c r="N24" s="69">
        <v>45016</v>
      </c>
      <c r="O24" s="40" t="s">
        <v>25</v>
      </c>
      <c r="P24" s="71">
        <v>0.9</v>
      </c>
      <c r="Q24" s="52">
        <f t="shared" si="0"/>
        <v>3047310680.5976563</v>
      </c>
      <c r="R24" s="71">
        <v>1</v>
      </c>
      <c r="S24" s="72">
        <f t="shared" si="1"/>
        <v>3385900756.2196178</v>
      </c>
      <c r="T24" s="41"/>
      <c r="U24" s="41"/>
      <c r="V24" s="41"/>
      <c r="W24" s="41"/>
      <c r="X24" s="41"/>
      <c r="Y24" s="41"/>
      <c r="Z24" s="41"/>
      <c r="AA24" s="41"/>
      <c r="AB24" s="41"/>
      <c r="AC24" s="73"/>
      <c r="AD24" s="73"/>
      <c r="AE24" s="73"/>
      <c r="AF24" s="73"/>
      <c r="AG24" s="73"/>
      <c r="AH24" s="73"/>
      <c r="AI24" s="73"/>
      <c r="AJ24" s="73"/>
      <c r="AK24" s="73"/>
      <c r="AL24" s="73"/>
      <c r="AM24" s="73"/>
    </row>
    <row r="25" spans="1:39" ht="40" customHeight="1" x14ac:dyDescent="0.35">
      <c r="A25" s="40">
        <v>18</v>
      </c>
      <c r="B25" s="46" t="s">
        <v>150</v>
      </c>
      <c r="C25" s="68" t="s">
        <v>151</v>
      </c>
      <c r="D25" s="40" t="s">
        <v>118</v>
      </c>
      <c r="E25" s="644"/>
      <c r="F25" s="40" t="s">
        <v>23</v>
      </c>
      <c r="G25" s="40" t="s">
        <v>101</v>
      </c>
      <c r="H25" s="338">
        <v>1764159621.1199999</v>
      </c>
      <c r="I25" s="69">
        <v>45017</v>
      </c>
      <c r="J25" s="69">
        <v>46477</v>
      </c>
      <c r="K25" s="69"/>
      <c r="L25" s="40">
        <v>1460</v>
      </c>
      <c r="M25" s="70">
        <v>44958</v>
      </c>
      <c r="N25" s="69">
        <v>45016</v>
      </c>
      <c r="O25" s="40" t="s">
        <v>25</v>
      </c>
      <c r="P25" s="71">
        <v>0.75</v>
      </c>
      <c r="Q25" s="52">
        <v>1323119715.8399999</v>
      </c>
      <c r="R25" s="71">
        <v>1</v>
      </c>
      <c r="S25" s="72">
        <v>1764159621.1199999</v>
      </c>
      <c r="T25" s="73"/>
      <c r="U25" s="73"/>
      <c r="V25" s="73"/>
      <c r="W25" s="73"/>
      <c r="X25" s="73"/>
      <c r="Y25" s="73"/>
      <c r="Z25" s="73"/>
      <c r="AA25" s="73"/>
      <c r="AB25" s="73"/>
      <c r="AC25" s="73"/>
      <c r="AD25" s="73"/>
      <c r="AE25" s="73"/>
      <c r="AF25" s="73"/>
      <c r="AG25" s="73"/>
      <c r="AH25" s="73"/>
      <c r="AI25" s="73"/>
      <c r="AJ25" s="73"/>
      <c r="AK25" s="73"/>
      <c r="AL25" s="73"/>
      <c r="AM25" s="73"/>
    </row>
    <row r="26" spans="1:39" ht="40" customHeight="1" x14ac:dyDescent="0.35">
      <c r="A26" s="40">
        <v>19</v>
      </c>
      <c r="B26" s="46" t="s">
        <v>152</v>
      </c>
      <c r="C26" s="68" t="s">
        <v>153</v>
      </c>
      <c r="D26" s="40" t="s">
        <v>118</v>
      </c>
      <c r="E26" s="644"/>
      <c r="F26" s="40" t="s">
        <v>23</v>
      </c>
      <c r="G26" s="40" t="s">
        <v>101</v>
      </c>
      <c r="H26" s="338">
        <v>2115322560</v>
      </c>
      <c r="I26" s="69">
        <v>45017</v>
      </c>
      <c r="J26" s="69">
        <v>46112</v>
      </c>
      <c r="K26" s="69"/>
      <c r="L26" s="40">
        <v>1095</v>
      </c>
      <c r="M26" s="70">
        <v>44958</v>
      </c>
      <c r="N26" s="69">
        <v>45016</v>
      </c>
      <c r="O26" s="40" t="s">
        <v>25</v>
      </c>
      <c r="P26" s="71">
        <v>0.75</v>
      </c>
      <c r="Q26" s="52">
        <v>1586491920</v>
      </c>
      <c r="R26" s="71">
        <v>1</v>
      </c>
      <c r="S26" s="72">
        <v>2115322560</v>
      </c>
      <c r="T26" s="73"/>
      <c r="U26" s="73"/>
      <c r="V26" s="73"/>
      <c r="W26" s="73"/>
      <c r="X26" s="73"/>
      <c r="Y26" s="73"/>
      <c r="Z26" s="73"/>
      <c r="AA26" s="73"/>
      <c r="AB26" s="73"/>
      <c r="AC26" s="73"/>
      <c r="AD26" s="73"/>
      <c r="AE26" s="73"/>
      <c r="AF26" s="73"/>
      <c r="AG26" s="73"/>
      <c r="AH26" s="73"/>
      <c r="AI26" s="73"/>
      <c r="AJ26" s="73"/>
      <c r="AK26" s="73"/>
      <c r="AL26" s="73"/>
      <c r="AM26" s="73"/>
    </row>
    <row r="27" spans="1:39" ht="40" customHeight="1" x14ac:dyDescent="0.35">
      <c r="A27" s="40">
        <v>20</v>
      </c>
      <c r="B27" s="46" t="s">
        <v>154</v>
      </c>
      <c r="C27" s="68" t="s">
        <v>155</v>
      </c>
      <c r="D27" s="40" t="s">
        <v>118</v>
      </c>
      <c r="E27" s="644"/>
      <c r="F27" s="40" t="s">
        <v>23</v>
      </c>
      <c r="G27" s="40" t="s">
        <v>101</v>
      </c>
      <c r="H27" s="338">
        <v>447552000</v>
      </c>
      <c r="I27" s="69">
        <v>45017</v>
      </c>
      <c r="J27" s="69">
        <v>45747</v>
      </c>
      <c r="K27" s="69"/>
      <c r="L27" s="40">
        <v>730</v>
      </c>
      <c r="M27" s="70">
        <v>44958</v>
      </c>
      <c r="N27" s="69">
        <v>45016</v>
      </c>
      <c r="O27" s="40" t="s">
        <v>25</v>
      </c>
      <c r="P27" s="71">
        <v>0.75</v>
      </c>
      <c r="Q27" s="52">
        <v>335664000</v>
      </c>
      <c r="R27" s="71">
        <v>1</v>
      </c>
      <c r="S27" s="72">
        <v>447552000</v>
      </c>
      <c r="T27" s="73"/>
      <c r="U27" s="73"/>
      <c r="V27" s="73"/>
      <c r="W27" s="73"/>
      <c r="X27" s="73"/>
      <c r="Y27" s="73"/>
      <c r="Z27" s="73"/>
      <c r="AA27" s="73"/>
      <c r="AB27" s="73"/>
      <c r="AC27" s="73"/>
      <c r="AD27" s="73"/>
      <c r="AE27" s="73"/>
      <c r="AF27" s="73"/>
      <c r="AG27" s="73"/>
      <c r="AH27" s="73"/>
      <c r="AI27" s="73"/>
      <c r="AJ27" s="73"/>
      <c r="AK27" s="73"/>
      <c r="AL27" s="73"/>
      <c r="AM27" s="73"/>
    </row>
    <row r="28" spans="1:39" ht="40" customHeight="1" x14ac:dyDescent="0.35">
      <c r="A28" s="348" t="s">
        <v>6</v>
      </c>
      <c r="B28" s="348" t="s">
        <v>91</v>
      </c>
      <c r="C28" s="348" t="s">
        <v>8</v>
      </c>
      <c r="D28" s="348" t="s">
        <v>9</v>
      </c>
      <c r="E28" s="643"/>
      <c r="F28" s="351" t="s">
        <v>10</v>
      </c>
      <c r="G28" s="348" t="s">
        <v>11</v>
      </c>
      <c r="H28" s="349" t="s">
        <v>12</v>
      </c>
      <c r="I28" s="350" t="s">
        <v>13</v>
      </c>
      <c r="J28" s="350" t="s">
        <v>14</v>
      </c>
      <c r="K28" s="350"/>
      <c r="L28" s="351" t="s">
        <v>15</v>
      </c>
      <c r="M28" s="351" t="s">
        <v>115</v>
      </c>
      <c r="N28" s="351" t="s">
        <v>17</v>
      </c>
      <c r="O28" s="348" t="s">
        <v>18</v>
      </c>
      <c r="P28" s="351" t="s">
        <v>19</v>
      </c>
      <c r="Q28" s="348" t="s">
        <v>92</v>
      </c>
      <c r="R28" s="11" t="s">
        <v>93</v>
      </c>
      <c r="S28" s="9" t="s">
        <v>94</v>
      </c>
      <c r="T28" s="73"/>
      <c r="U28" s="73"/>
      <c r="V28" s="73"/>
      <c r="W28" s="73"/>
      <c r="X28" s="73"/>
      <c r="Y28" s="73"/>
      <c r="Z28" s="73"/>
      <c r="AA28" s="73"/>
      <c r="AB28" s="73"/>
      <c r="AC28" s="73"/>
      <c r="AD28" s="73"/>
      <c r="AE28" s="73"/>
      <c r="AF28" s="73"/>
      <c r="AG28" s="73"/>
      <c r="AH28" s="73"/>
      <c r="AI28" s="73"/>
      <c r="AJ28" s="73"/>
      <c r="AK28" s="73"/>
      <c r="AL28" s="73"/>
      <c r="AM28" s="73"/>
    </row>
    <row r="29" spans="1:39" ht="40" customHeight="1" x14ac:dyDescent="0.35">
      <c r="A29" s="40">
        <v>21</v>
      </c>
      <c r="B29" s="46" t="s">
        <v>156</v>
      </c>
      <c r="C29" s="68" t="s">
        <v>157</v>
      </c>
      <c r="D29" s="40" t="s">
        <v>118</v>
      </c>
      <c r="E29" s="644"/>
      <c r="F29" s="40" t="s">
        <v>23</v>
      </c>
      <c r="G29" s="40" t="s">
        <v>101</v>
      </c>
      <c r="H29" s="338">
        <v>565225800.94080007</v>
      </c>
      <c r="I29" s="69">
        <v>45017</v>
      </c>
      <c r="J29" s="69">
        <v>46477</v>
      </c>
      <c r="K29" s="69"/>
      <c r="L29" s="40">
        <v>1460</v>
      </c>
      <c r="M29" s="70">
        <v>44958</v>
      </c>
      <c r="N29" s="69">
        <v>45016</v>
      </c>
      <c r="O29" s="40" t="s">
        <v>25</v>
      </c>
      <c r="P29" s="71">
        <v>0.75</v>
      </c>
      <c r="Q29" s="52">
        <v>423919350.70560002</v>
      </c>
      <c r="R29" s="71">
        <v>1</v>
      </c>
      <c r="S29" s="72">
        <v>565225800.94080007</v>
      </c>
      <c r="T29" s="73"/>
      <c r="U29" s="73"/>
      <c r="V29" s="73"/>
      <c r="W29" s="73"/>
      <c r="X29" s="73"/>
      <c r="Y29" s="73"/>
      <c r="Z29" s="73"/>
      <c r="AA29" s="73"/>
      <c r="AB29" s="73"/>
      <c r="AC29" s="73"/>
      <c r="AD29" s="73"/>
      <c r="AE29" s="73"/>
      <c r="AF29" s="73"/>
      <c r="AG29" s="73"/>
      <c r="AH29" s="73"/>
      <c r="AI29" s="73"/>
      <c r="AJ29" s="73"/>
      <c r="AK29" s="73"/>
      <c r="AL29" s="73"/>
      <c r="AM29" s="73"/>
    </row>
    <row r="30" spans="1:39" ht="40" customHeight="1" x14ac:dyDescent="0.35">
      <c r="A30" s="40">
        <v>22</v>
      </c>
      <c r="B30" s="46" t="s">
        <v>158</v>
      </c>
      <c r="C30" s="68" t="s">
        <v>159</v>
      </c>
      <c r="D30" s="40" t="s">
        <v>118</v>
      </c>
      <c r="E30" s="644"/>
      <c r="F30" s="40" t="s">
        <v>23</v>
      </c>
      <c r="G30" s="40" t="s">
        <v>101</v>
      </c>
      <c r="H30" s="338">
        <v>1416923311.6800001</v>
      </c>
      <c r="I30" s="69">
        <v>45017</v>
      </c>
      <c r="J30" s="69">
        <v>46477</v>
      </c>
      <c r="K30" s="69"/>
      <c r="L30" s="40">
        <v>1460</v>
      </c>
      <c r="M30" s="70">
        <v>44958</v>
      </c>
      <c r="N30" s="69">
        <v>45016</v>
      </c>
      <c r="O30" s="40" t="s">
        <v>25</v>
      </c>
      <c r="P30" s="71">
        <v>0.75</v>
      </c>
      <c r="Q30" s="52">
        <v>423919350.70560002</v>
      </c>
      <c r="R30" s="71">
        <v>1</v>
      </c>
      <c r="S30" s="72">
        <v>1416923311.6800001</v>
      </c>
      <c r="T30" s="73"/>
      <c r="U30" s="73"/>
      <c r="V30" s="73"/>
      <c r="W30" s="73"/>
      <c r="X30" s="73"/>
      <c r="Y30" s="73"/>
      <c r="Z30" s="73"/>
      <c r="AA30" s="73"/>
      <c r="AB30" s="73"/>
      <c r="AC30" s="73"/>
      <c r="AD30" s="73"/>
      <c r="AE30" s="73"/>
      <c r="AF30" s="73"/>
      <c r="AG30" s="73"/>
      <c r="AH30" s="73"/>
      <c r="AI30" s="73"/>
      <c r="AJ30" s="73"/>
      <c r="AK30" s="73"/>
      <c r="AL30" s="73"/>
      <c r="AM30" s="73"/>
    </row>
    <row r="31" spans="1:39" ht="40" customHeight="1" x14ac:dyDescent="0.35">
      <c r="A31" s="40">
        <v>23</v>
      </c>
      <c r="B31" s="46" t="s">
        <v>160</v>
      </c>
      <c r="C31" s="68" t="s">
        <v>161</v>
      </c>
      <c r="D31" s="40" t="s">
        <v>118</v>
      </c>
      <c r="E31" s="644"/>
      <c r="F31" s="40" t="s">
        <v>23</v>
      </c>
      <c r="G31" s="40" t="s">
        <v>101</v>
      </c>
      <c r="H31" s="338">
        <v>2006127974.8224001</v>
      </c>
      <c r="I31" s="69">
        <v>45017</v>
      </c>
      <c r="J31" s="69">
        <v>46477</v>
      </c>
      <c r="K31" s="69"/>
      <c r="L31" s="40">
        <v>1460</v>
      </c>
      <c r="M31" s="70">
        <v>44958</v>
      </c>
      <c r="N31" s="69">
        <v>45016</v>
      </c>
      <c r="O31" s="40" t="s">
        <v>25</v>
      </c>
      <c r="P31" s="71">
        <v>0.75</v>
      </c>
      <c r="Q31" s="52">
        <v>423919350.70560002</v>
      </c>
      <c r="R31" s="71">
        <v>1</v>
      </c>
      <c r="S31" s="72">
        <v>2006127974.8224001</v>
      </c>
      <c r="T31" s="73"/>
      <c r="U31" s="73"/>
      <c r="V31" s="73"/>
      <c r="W31" s="73"/>
      <c r="X31" s="73"/>
      <c r="Y31" s="73"/>
      <c r="Z31" s="73"/>
      <c r="AA31" s="73"/>
      <c r="AB31" s="73"/>
      <c r="AC31" s="73"/>
      <c r="AD31" s="73"/>
      <c r="AE31" s="73"/>
      <c r="AF31" s="73"/>
      <c r="AG31" s="73"/>
      <c r="AH31" s="73"/>
      <c r="AI31" s="73"/>
      <c r="AJ31" s="73"/>
      <c r="AK31" s="73"/>
      <c r="AL31" s="73"/>
      <c r="AM31" s="73"/>
    </row>
    <row r="32" spans="1:39" ht="40" customHeight="1" x14ac:dyDescent="0.35">
      <c r="A32" s="40">
        <v>24</v>
      </c>
      <c r="B32" s="46" t="s">
        <v>162</v>
      </c>
      <c r="C32" s="68" t="s">
        <v>163</v>
      </c>
      <c r="D32" s="40" t="s">
        <v>118</v>
      </c>
      <c r="E32" s="644"/>
      <c r="F32" s="40" t="s">
        <v>23</v>
      </c>
      <c r="G32" s="40" t="s">
        <v>101</v>
      </c>
      <c r="H32" s="338">
        <v>829036800</v>
      </c>
      <c r="I32" s="69">
        <v>45017</v>
      </c>
      <c r="J32" s="69">
        <v>46477</v>
      </c>
      <c r="K32" s="69"/>
      <c r="L32" s="40">
        <v>1460</v>
      </c>
      <c r="M32" s="70">
        <v>44958</v>
      </c>
      <c r="N32" s="69">
        <v>45016</v>
      </c>
      <c r="O32" s="40" t="s">
        <v>25</v>
      </c>
      <c r="P32" s="71">
        <v>0.75</v>
      </c>
      <c r="Q32" s="52">
        <v>423919350.70560002</v>
      </c>
      <c r="R32" s="71">
        <v>1</v>
      </c>
      <c r="S32" s="72">
        <v>829036800</v>
      </c>
      <c r="T32" s="73"/>
      <c r="U32" s="73"/>
      <c r="V32" s="73"/>
      <c r="W32" s="73"/>
      <c r="X32" s="73"/>
      <c r="Y32" s="73"/>
      <c r="Z32" s="73"/>
      <c r="AA32" s="73"/>
      <c r="AB32" s="73"/>
      <c r="AC32" s="73"/>
      <c r="AD32" s="73"/>
      <c r="AE32" s="73"/>
      <c r="AF32" s="73"/>
      <c r="AG32" s="73"/>
      <c r="AH32" s="73"/>
      <c r="AI32" s="73"/>
      <c r="AJ32" s="73"/>
      <c r="AK32" s="73"/>
      <c r="AL32" s="73"/>
      <c r="AM32" s="73"/>
    </row>
    <row r="33" spans="1:39" ht="40" customHeight="1" x14ac:dyDescent="0.35">
      <c r="A33" s="40">
        <v>25</v>
      </c>
      <c r="B33" s="46" t="s">
        <v>164</v>
      </c>
      <c r="C33" s="627" t="s">
        <v>165</v>
      </c>
      <c r="D33" s="40" t="s">
        <v>118</v>
      </c>
      <c r="E33" s="644"/>
      <c r="F33" s="40" t="s">
        <v>23</v>
      </c>
      <c r="G33" s="40" t="s">
        <v>101</v>
      </c>
      <c r="H33" s="338">
        <v>2021926982.4000001</v>
      </c>
      <c r="I33" s="69">
        <v>45017</v>
      </c>
      <c r="J33" s="69">
        <v>45747</v>
      </c>
      <c r="K33" s="69"/>
      <c r="L33" s="40">
        <v>730</v>
      </c>
      <c r="M33" s="70">
        <v>44958</v>
      </c>
      <c r="N33" s="69">
        <v>45016</v>
      </c>
      <c r="O33" s="40" t="s">
        <v>25</v>
      </c>
      <c r="P33" s="71">
        <v>0.75</v>
      </c>
      <c r="Q33" s="52">
        <v>423919350.70560002</v>
      </c>
      <c r="R33" s="71">
        <v>1</v>
      </c>
      <c r="S33" s="72">
        <v>2021926982.4000001</v>
      </c>
      <c r="T33" s="73"/>
      <c r="U33" s="73"/>
      <c r="V33" s="73"/>
      <c r="W33" s="73"/>
      <c r="X33" s="73"/>
      <c r="Y33" s="73"/>
      <c r="Z33" s="73"/>
      <c r="AA33" s="73"/>
      <c r="AB33" s="73"/>
      <c r="AC33" s="73"/>
      <c r="AD33" s="73"/>
      <c r="AE33" s="73"/>
      <c r="AF33" s="73"/>
      <c r="AG33" s="73"/>
      <c r="AH33" s="73"/>
      <c r="AI33" s="73"/>
      <c r="AJ33" s="73"/>
      <c r="AK33" s="73"/>
      <c r="AL33" s="73"/>
      <c r="AM33" s="73"/>
    </row>
    <row r="34" spans="1:39" ht="40" customHeight="1" x14ac:dyDescent="0.35">
      <c r="A34" s="40">
        <v>26</v>
      </c>
      <c r="B34" s="46" t="s">
        <v>166</v>
      </c>
      <c r="C34" s="68" t="s">
        <v>167</v>
      </c>
      <c r="D34" s="40" t="s">
        <v>118</v>
      </c>
      <c r="E34" s="644"/>
      <c r="F34" s="40" t="s">
        <v>23</v>
      </c>
      <c r="G34" s="40" t="s">
        <v>101</v>
      </c>
      <c r="H34" s="338">
        <f>(20857625*36)+(21019167*36)</f>
        <v>1507564512</v>
      </c>
      <c r="I34" s="69">
        <v>45017</v>
      </c>
      <c r="J34" s="69">
        <v>45747</v>
      </c>
      <c r="K34" s="69"/>
      <c r="L34" s="40">
        <v>730</v>
      </c>
      <c r="M34" s="70">
        <v>44958</v>
      </c>
      <c r="N34" s="69">
        <v>45016</v>
      </c>
      <c r="O34" s="40" t="s">
        <v>25</v>
      </c>
      <c r="P34" s="71">
        <v>0.75</v>
      </c>
      <c r="Q34" s="52">
        <v>1461957061.8606536</v>
      </c>
      <c r="R34" s="71">
        <v>0.99619530157798231</v>
      </c>
      <c r="S34" s="72">
        <v>1982117271.3671613</v>
      </c>
      <c r="T34" s="73"/>
      <c r="U34" s="73"/>
      <c r="V34" s="73"/>
      <c r="W34" s="73"/>
      <c r="X34" s="73"/>
      <c r="Y34" s="73"/>
      <c r="Z34" s="73"/>
      <c r="AA34" s="73"/>
      <c r="AB34" s="73"/>
      <c r="AC34" s="73"/>
      <c r="AD34" s="73"/>
      <c r="AE34" s="73"/>
      <c r="AF34" s="73"/>
      <c r="AG34" s="73"/>
      <c r="AH34" s="73"/>
      <c r="AI34" s="73"/>
      <c r="AJ34" s="73"/>
      <c r="AK34" s="73"/>
      <c r="AL34" s="73"/>
      <c r="AM34" s="73"/>
    </row>
    <row r="35" spans="1:39" ht="40" customHeight="1" x14ac:dyDescent="0.35">
      <c r="A35" s="40">
        <v>27</v>
      </c>
      <c r="B35" s="46" t="s">
        <v>168</v>
      </c>
      <c r="C35" s="68" t="s">
        <v>169</v>
      </c>
      <c r="D35" s="40" t="s">
        <v>118</v>
      </c>
      <c r="E35" s="644"/>
      <c r="F35" s="40" t="s">
        <v>23</v>
      </c>
      <c r="G35" s="40" t="s">
        <v>101</v>
      </c>
      <c r="H35" s="338">
        <v>2115322560</v>
      </c>
      <c r="I35" s="69">
        <v>45017</v>
      </c>
      <c r="J35" s="69">
        <v>46112</v>
      </c>
      <c r="K35" s="69"/>
      <c r="L35" s="40">
        <v>1095</v>
      </c>
      <c r="M35" s="70">
        <v>44958</v>
      </c>
      <c r="N35" s="69">
        <v>45016</v>
      </c>
      <c r="O35" s="40" t="s">
        <v>25</v>
      </c>
      <c r="P35" s="71">
        <v>0.75</v>
      </c>
      <c r="Q35" s="52">
        <v>423919350.70560002</v>
      </c>
      <c r="R35" s="71">
        <v>1</v>
      </c>
      <c r="S35" s="72">
        <v>2115322560</v>
      </c>
      <c r="T35" s="73"/>
      <c r="U35" s="73"/>
      <c r="V35" s="73"/>
      <c r="W35" s="73"/>
      <c r="X35" s="73"/>
      <c r="Y35" s="73"/>
      <c r="Z35" s="73"/>
      <c r="AA35" s="73"/>
      <c r="AB35" s="73"/>
      <c r="AC35" s="73"/>
      <c r="AD35" s="73"/>
      <c r="AE35" s="73"/>
      <c r="AF35" s="73"/>
      <c r="AG35" s="73"/>
      <c r="AH35" s="73"/>
      <c r="AI35" s="73"/>
      <c r="AJ35" s="73"/>
      <c r="AK35" s="73"/>
      <c r="AL35" s="73"/>
      <c r="AM35" s="73"/>
    </row>
    <row r="36" spans="1:39" ht="40" customHeight="1" x14ac:dyDescent="0.35">
      <c r="A36" s="40">
        <v>28</v>
      </c>
      <c r="B36" s="46" t="s">
        <v>170</v>
      </c>
      <c r="C36" s="627" t="s">
        <v>171</v>
      </c>
      <c r="D36" s="40" t="s">
        <v>118</v>
      </c>
      <c r="E36" s="644"/>
      <c r="F36" s="40" t="s">
        <v>23</v>
      </c>
      <c r="G36" s="40" t="s">
        <v>101</v>
      </c>
      <c r="H36" s="338">
        <v>1944356844</v>
      </c>
      <c r="I36" s="69">
        <v>45017</v>
      </c>
      <c r="J36" s="69">
        <v>45747</v>
      </c>
      <c r="K36" s="69"/>
      <c r="L36" s="40">
        <v>730</v>
      </c>
      <c r="M36" s="70">
        <v>44958</v>
      </c>
      <c r="N36" s="69">
        <v>45016</v>
      </c>
      <c r="O36" s="40" t="s">
        <v>25</v>
      </c>
      <c r="P36" s="71">
        <v>0.75</v>
      </c>
      <c r="Q36" s="52">
        <v>423919350.70560002</v>
      </c>
      <c r="R36" s="71">
        <v>1</v>
      </c>
      <c r="S36" s="72">
        <v>1944356844</v>
      </c>
      <c r="T36" s="73"/>
      <c r="U36" s="73"/>
      <c r="V36" s="73"/>
      <c r="W36" s="73"/>
      <c r="X36" s="73"/>
      <c r="Y36" s="73"/>
      <c r="Z36" s="73"/>
      <c r="AA36" s="73"/>
      <c r="AB36" s="73"/>
      <c r="AC36" s="73"/>
      <c r="AD36" s="73"/>
      <c r="AE36" s="73"/>
      <c r="AF36" s="73"/>
      <c r="AG36" s="73"/>
      <c r="AH36" s="73"/>
      <c r="AI36" s="73"/>
      <c r="AJ36" s="73"/>
      <c r="AK36" s="73"/>
      <c r="AL36" s="73"/>
      <c r="AM36" s="73"/>
    </row>
    <row r="37" spans="1:39" ht="40" customHeight="1" x14ac:dyDescent="0.35">
      <c r="A37" s="40">
        <v>29</v>
      </c>
      <c r="B37" s="46" t="s">
        <v>172</v>
      </c>
      <c r="C37" s="68" t="s">
        <v>173</v>
      </c>
      <c r="D37" s="40" t="s">
        <v>118</v>
      </c>
      <c r="E37" s="644"/>
      <c r="F37" s="40" t="s">
        <v>23</v>
      </c>
      <c r="G37" s="40" t="s">
        <v>101</v>
      </c>
      <c r="H37" s="338">
        <v>1764580746</v>
      </c>
      <c r="I37" s="69">
        <v>45017</v>
      </c>
      <c r="J37" s="69">
        <v>45747</v>
      </c>
      <c r="K37" s="69"/>
      <c r="L37" s="40">
        <v>730</v>
      </c>
      <c r="M37" s="70">
        <v>44958</v>
      </c>
      <c r="N37" s="69">
        <v>45016</v>
      </c>
      <c r="O37" s="40" t="s">
        <v>25</v>
      </c>
      <c r="P37" s="71">
        <v>0.75</v>
      </c>
      <c r="Q37" s="52">
        <v>423919350.70560002</v>
      </c>
      <c r="R37" s="71">
        <v>1</v>
      </c>
      <c r="S37" s="72">
        <v>1764580746</v>
      </c>
      <c r="T37" s="73"/>
      <c r="U37" s="73"/>
      <c r="V37" s="73"/>
      <c r="W37" s="73"/>
      <c r="X37" s="73"/>
      <c r="Y37" s="73"/>
      <c r="Z37" s="73"/>
      <c r="AA37" s="73"/>
      <c r="AB37" s="73"/>
      <c r="AC37" s="73"/>
      <c r="AD37" s="73"/>
      <c r="AE37" s="73"/>
      <c r="AF37" s="73"/>
      <c r="AG37" s="73"/>
      <c r="AH37" s="73"/>
      <c r="AI37" s="73"/>
      <c r="AJ37" s="73"/>
      <c r="AK37" s="73"/>
      <c r="AL37" s="73"/>
      <c r="AM37" s="73"/>
    </row>
    <row r="38" spans="1:39" ht="40" customHeight="1" x14ac:dyDescent="0.35">
      <c r="A38" s="40">
        <v>30</v>
      </c>
      <c r="B38" s="46" t="s">
        <v>174</v>
      </c>
      <c r="C38" s="68" t="s">
        <v>175</v>
      </c>
      <c r="D38" s="40" t="s">
        <v>118</v>
      </c>
      <c r="E38" s="644"/>
      <c r="F38" s="40" t="s">
        <v>23</v>
      </c>
      <c r="G38" s="40" t="s">
        <v>101</v>
      </c>
      <c r="H38" s="338">
        <v>2451945600</v>
      </c>
      <c r="I38" s="69">
        <v>45017</v>
      </c>
      <c r="J38" s="69">
        <v>45747</v>
      </c>
      <c r="K38" s="69"/>
      <c r="L38" s="40">
        <v>730</v>
      </c>
      <c r="M38" s="70">
        <v>44958</v>
      </c>
      <c r="N38" s="69">
        <v>45016</v>
      </c>
      <c r="O38" s="40" t="s">
        <v>25</v>
      </c>
      <c r="P38" s="71">
        <v>0.75</v>
      </c>
      <c r="Q38" s="52">
        <v>423919350.70560002</v>
      </c>
      <c r="R38" s="71">
        <v>1</v>
      </c>
      <c r="S38" s="72">
        <v>2451945600</v>
      </c>
      <c r="T38" s="73"/>
      <c r="U38" s="73"/>
      <c r="V38" s="73"/>
      <c r="W38" s="73"/>
      <c r="X38" s="73"/>
      <c r="Y38" s="73"/>
      <c r="Z38" s="73"/>
      <c r="AA38" s="73"/>
      <c r="AB38" s="73"/>
      <c r="AC38" s="73"/>
      <c r="AD38" s="73"/>
      <c r="AE38" s="73"/>
      <c r="AF38" s="73"/>
      <c r="AG38" s="73"/>
      <c r="AH38" s="73"/>
      <c r="AI38" s="73"/>
      <c r="AJ38" s="73"/>
      <c r="AK38" s="73"/>
      <c r="AL38" s="73"/>
      <c r="AM38" s="73"/>
    </row>
    <row r="39" spans="1:39" ht="40" customHeight="1" x14ac:dyDescent="0.35">
      <c r="A39" s="40">
        <v>31</v>
      </c>
      <c r="B39" s="46" t="s">
        <v>176</v>
      </c>
      <c r="C39" s="627" t="s">
        <v>177</v>
      </c>
      <c r="D39" s="40" t="s">
        <v>118</v>
      </c>
      <c r="E39" s="644"/>
      <c r="F39" s="40" t="s">
        <v>23</v>
      </c>
      <c r="G39" s="40" t="s">
        <v>101</v>
      </c>
      <c r="H39" s="338">
        <v>2202296832</v>
      </c>
      <c r="I39" s="69">
        <v>45017</v>
      </c>
      <c r="J39" s="69">
        <v>45747</v>
      </c>
      <c r="K39" s="69"/>
      <c r="L39" s="40">
        <v>730</v>
      </c>
      <c r="M39" s="70">
        <v>44958</v>
      </c>
      <c r="N39" s="69">
        <v>45016</v>
      </c>
      <c r="O39" s="40" t="s">
        <v>25</v>
      </c>
      <c r="P39" s="71">
        <v>0.75</v>
      </c>
      <c r="Q39" s="52">
        <v>423919350.70560002</v>
      </c>
      <c r="R39" s="71">
        <v>1</v>
      </c>
      <c r="S39" s="72">
        <v>1317848832</v>
      </c>
      <c r="T39" s="73"/>
      <c r="U39" s="73"/>
      <c r="V39" s="73"/>
      <c r="W39" s="73"/>
      <c r="X39" s="73"/>
      <c r="Y39" s="73"/>
      <c r="Z39" s="73"/>
      <c r="AA39" s="73"/>
      <c r="AB39" s="73"/>
      <c r="AC39" s="73"/>
      <c r="AD39" s="73"/>
      <c r="AE39" s="73"/>
      <c r="AF39" s="73"/>
      <c r="AG39" s="73"/>
      <c r="AH39" s="73"/>
      <c r="AI39" s="73"/>
      <c r="AJ39" s="73"/>
      <c r="AK39" s="73"/>
      <c r="AL39" s="73"/>
      <c r="AM39" s="73"/>
    </row>
    <row r="40" spans="1:39" ht="40" customHeight="1" x14ac:dyDescent="0.35">
      <c r="A40" s="348" t="s">
        <v>6</v>
      </c>
      <c r="B40" s="348" t="s">
        <v>91</v>
      </c>
      <c r="C40" s="348" t="s">
        <v>8</v>
      </c>
      <c r="D40" s="348" t="s">
        <v>9</v>
      </c>
      <c r="E40" s="643"/>
      <c r="F40" s="351" t="s">
        <v>10</v>
      </c>
      <c r="G40" s="348" t="s">
        <v>11</v>
      </c>
      <c r="H40" s="349" t="s">
        <v>12</v>
      </c>
      <c r="I40" s="350" t="s">
        <v>13</v>
      </c>
      <c r="J40" s="350" t="s">
        <v>14</v>
      </c>
      <c r="K40" s="350"/>
      <c r="L40" s="351" t="s">
        <v>15</v>
      </c>
      <c r="M40" s="351" t="s">
        <v>115</v>
      </c>
      <c r="N40" s="351" t="s">
        <v>17</v>
      </c>
      <c r="O40" s="348" t="s">
        <v>18</v>
      </c>
      <c r="P40" s="351" t="s">
        <v>19</v>
      </c>
      <c r="Q40" s="348" t="s">
        <v>92</v>
      </c>
      <c r="R40" s="11" t="s">
        <v>93</v>
      </c>
      <c r="S40" s="9" t="s">
        <v>94</v>
      </c>
      <c r="T40" s="73"/>
      <c r="U40" s="73"/>
      <c r="V40" s="73"/>
      <c r="W40" s="73"/>
      <c r="X40" s="73"/>
      <c r="Y40" s="73"/>
      <c r="Z40" s="73"/>
      <c r="AA40" s="73"/>
      <c r="AB40" s="73"/>
      <c r="AC40" s="73"/>
      <c r="AD40" s="73"/>
      <c r="AE40" s="73"/>
      <c r="AF40" s="73"/>
      <c r="AG40" s="73"/>
      <c r="AH40" s="73"/>
      <c r="AI40" s="73"/>
      <c r="AJ40" s="73"/>
      <c r="AK40" s="73"/>
      <c r="AL40" s="73"/>
      <c r="AM40" s="73"/>
    </row>
    <row r="41" spans="1:39" ht="40" customHeight="1" x14ac:dyDescent="0.35">
      <c r="A41" s="40">
        <v>32</v>
      </c>
      <c r="B41" s="46" t="s">
        <v>178</v>
      </c>
      <c r="C41" s="68" t="s">
        <v>179</v>
      </c>
      <c r="D41" s="40" t="s">
        <v>118</v>
      </c>
      <c r="E41" s="644"/>
      <c r="F41" s="40" t="s">
        <v>23</v>
      </c>
      <c r="G41" s="40" t="s">
        <v>101</v>
      </c>
      <c r="H41" s="338">
        <v>1762076160</v>
      </c>
      <c r="I41" s="69">
        <v>45017</v>
      </c>
      <c r="J41" s="69">
        <v>45747</v>
      </c>
      <c r="K41" s="69"/>
      <c r="L41" s="40">
        <v>730</v>
      </c>
      <c r="M41" s="70">
        <v>44958</v>
      </c>
      <c r="N41" s="69">
        <v>45016</v>
      </c>
      <c r="O41" s="40" t="s">
        <v>25</v>
      </c>
      <c r="P41" s="71">
        <v>0.75</v>
      </c>
      <c r="Q41" s="52">
        <v>423919350.70560002</v>
      </c>
      <c r="R41" s="71">
        <v>1</v>
      </c>
      <c r="S41" s="72">
        <v>1762076160</v>
      </c>
      <c r="T41" s="73"/>
      <c r="U41" s="73"/>
      <c r="V41" s="73"/>
      <c r="W41" s="73"/>
      <c r="X41" s="73"/>
      <c r="Y41" s="73"/>
      <c r="Z41" s="73"/>
      <c r="AA41" s="73"/>
      <c r="AB41" s="73"/>
      <c r="AC41" s="73"/>
      <c r="AD41" s="73"/>
      <c r="AE41" s="73"/>
      <c r="AF41" s="73"/>
      <c r="AG41" s="73"/>
      <c r="AH41" s="73"/>
      <c r="AI41" s="73"/>
      <c r="AJ41" s="73"/>
      <c r="AK41" s="73"/>
      <c r="AL41" s="73"/>
      <c r="AM41" s="73"/>
    </row>
    <row r="42" spans="1:39" ht="40" customHeight="1" x14ac:dyDescent="0.35">
      <c r="A42" s="40">
        <v>33</v>
      </c>
      <c r="B42" s="46" t="s">
        <v>180</v>
      </c>
      <c r="C42" s="627" t="s">
        <v>181</v>
      </c>
      <c r="D42" s="40" t="s">
        <v>118</v>
      </c>
      <c r="E42" s="644"/>
      <c r="F42" s="40" t="s">
        <v>23</v>
      </c>
      <c r="G42" s="40" t="s">
        <v>101</v>
      </c>
      <c r="H42" s="338">
        <v>2495502000</v>
      </c>
      <c r="I42" s="69">
        <v>45017</v>
      </c>
      <c r="J42" s="69">
        <v>46112</v>
      </c>
      <c r="K42" s="69"/>
      <c r="L42" s="40">
        <v>1095</v>
      </c>
      <c r="M42" s="70">
        <v>44958</v>
      </c>
      <c r="N42" s="69">
        <v>45016</v>
      </c>
      <c r="O42" s="40" t="s">
        <v>25</v>
      </c>
      <c r="P42" s="71">
        <v>0.75</v>
      </c>
      <c r="Q42" s="52">
        <v>923259348.44278038</v>
      </c>
      <c r="R42" s="71">
        <v>0.99000953489863264</v>
      </c>
      <c r="S42" s="72">
        <v>1238252445.7553949</v>
      </c>
      <c r="T42" s="73"/>
      <c r="U42" s="73"/>
      <c r="V42" s="73"/>
      <c r="W42" s="73"/>
      <c r="X42" s="73"/>
      <c r="Y42" s="73"/>
      <c r="Z42" s="73"/>
      <c r="AA42" s="73"/>
      <c r="AB42" s="73"/>
      <c r="AC42" s="73"/>
      <c r="AD42" s="73"/>
      <c r="AE42" s="73"/>
      <c r="AF42" s="73"/>
      <c r="AG42" s="73"/>
      <c r="AH42" s="73"/>
      <c r="AI42" s="73"/>
      <c r="AJ42" s="73"/>
      <c r="AK42" s="73"/>
      <c r="AL42" s="73"/>
      <c r="AM42" s="73"/>
    </row>
    <row r="43" spans="1:39" ht="40" customHeight="1" x14ac:dyDescent="0.35">
      <c r="A43" s="40">
        <v>34</v>
      </c>
      <c r="B43" s="46" t="s">
        <v>182</v>
      </c>
      <c r="C43" s="68" t="s">
        <v>183</v>
      </c>
      <c r="D43" s="40" t="s">
        <v>118</v>
      </c>
      <c r="E43" s="644"/>
      <c r="F43" s="40" t="s">
        <v>23</v>
      </c>
      <c r="G43" s="40" t="s">
        <v>101</v>
      </c>
      <c r="H43" s="338">
        <v>2230300800</v>
      </c>
      <c r="I43" s="69">
        <v>45017</v>
      </c>
      <c r="J43" s="69">
        <v>45747</v>
      </c>
      <c r="K43" s="69"/>
      <c r="L43" s="40">
        <v>730</v>
      </c>
      <c r="M43" s="70">
        <v>44958</v>
      </c>
      <c r="N43" s="69">
        <v>45016</v>
      </c>
      <c r="O43" s="40" t="s">
        <v>25</v>
      </c>
      <c r="P43" s="71">
        <v>0.75</v>
      </c>
      <c r="Q43" s="52">
        <v>423919350.70560002</v>
      </c>
      <c r="R43" s="71">
        <v>1</v>
      </c>
      <c r="S43" s="72">
        <v>2230300800</v>
      </c>
      <c r="T43" s="73"/>
      <c r="U43" s="73"/>
      <c r="V43" s="73"/>
      <c r="W43" s="73"/>
      <c r="X43" s="73"/>
      <c r="Y43" s="73"/>
      <c r="Z43" s="73"/>
      <c r="AA43" s="73"/>
      <c r="AB43" s="73"/>
      <c r="AC43" s="73"/>
      <c r="AD43" s="73"/>
      <c r="AE43" s="73"/>
      <c r="AF43" s="73"/>
      <c r="AG43" s="73"/>
      <c r="AH43" s="73"/>
      <c r="AI43" s="73"/>
      <c r="AJ43" s="73"/>
      <c r="AK43" s="73"/>
      <c r="AL43" s="73"/>
      <c r="AM43" s="73"/>
    </row>
    <row r="44" spans="1:39" ht="40" customHeight="1" x14ac:dyDescent="0.35">
      <c r="A44" s="40">
        <v>35</v>
      </c>
      <c r="B44" s="46" t="s">
        <v>184</v>
      </c>
      <c r="C44" s="68" t="s">
        <v>185</v>
      </c>
      <c r="D44" s="40" t="s">
        <v>118</v>
      </c>
      <c r="E44" s="644"/>
      <c r="F44" s="40" t="s">
        <v>23</v>
      </c>
      <c r="G44" s="40" t="s">
        <v>101</v>
      </c>
      <c r="H44" s="338">
        <v>1358682624</v>
      </c>
      <c r="I44" s="69">
        <v>45017</v>
      </c>
      <c r="J44" s="69">
        <v>46477</v>
      </c>
      <c r="K44" s="69"/>
      <c r="L44" s="40">
        <v>1460</v>
      </c>
      <c r="M44" s="70">
        <v>44958</v>
      </c>
      <c r="N44" s="69">
        <v>45016</v>
      </c>
      <c r="O44" s="40" t="s">
        <v>25</v>
      </c>
      <c r="P44" s="71">
        <v>0.75</v>
      </c>
      <c r="Q44" s="52">
        <v>423919350.70560002</v>
      </c>
      <c r="R44" s="71">
        <v>1</v>
      </c>
      <c r="S44" s="72">
        <v>1358682624</v>
      </c>
      <c r="T44" s="73"/>
      <c r="U44" s="73"/>
      <c r="V44" s="73"/>
      <c r="W44" s="73"/>
      <c r="X44" s="73"/>
      <c r="Y44" s="73"/>
      <c r="Z44" s="73"/>
      <c r="AA44" s="73"/>
      <c r="AB44" s="73"/>
      <c r="AC44" s="73"/>
      <c r="AD44" s="73"/>
      <c r="AE44" s="73"/>
      <c r="AF44" s="73"/>
      <c r="AG44" s="73"/>
      <c r="AH44" s="73"/>
      <c r="AI44" s="73"/>
      <c r="AJ44" s="73"/>
      <c r="AK44" s="73"/>
      <c r="AL44" s="73"/>
      <c r="AM44" s="73"/>
    </row>
    <row r="45" spans="1:39" ht="40" customHeight="1" x14ac:dyDescent="0.35">
      <c r="A45" s="40">
        <v>36</v>
      </c>
      <c r="B45" s="46" t="s">
        <v>186</v>
      </c>
      <c r="C45" s="627" t="s">
        <v>187</v>
      </c>
      <c r="D45" s="40" t="s">
        <v>118</v>
      </c>
      <c r="E45" s="644"/>
      <c r="F45" s="40" t="s">
        <v>23</v>
      </c>
      <c r="G45" s="40" t="s">
        <v>101</v>
      </c>
      <c r="H45" s="338">
        <v>2212268837</v>
      </c>
      <c r="I45" s="69">
        <v>45017</v>
      </c>
      <c r="J45" s="69">
        <v>46112</v>
      </c>
      <c r="K45" s="69"/>
      <c r="L45" s="40">
        <v>1095</v>
      </c>
      <c r="M45" s="70">
        <v>44958</v>
      </c>
      <c r="N45" s="69">
        <v>45016</v>
      </c>
      <c r="O45" s="40" t="s">
        <v>25</v>
      </c>
      <c r="P45" s="71">
        <v>0.75</v>
      </c>
      <c r="Q45" s="52">
        <v>423919350.70560002</v>
      </c>
      <c r="R45" s="71">
        <v>1</v>
      </c>
      <c r="S45" s="72">
        <v>1345053600</v>
      </c>
      <c r="T45" s="73"/>
      <c r="U45" s="73"/>
      <c r="V45" s="73"/>
      <c r="W45" s="73"/>
      <c r="X45" s="73"/>
      <c r="Y45" s="73"/>
      <c r="Z45" s="73"/>
      <c r="AA45" s="73"/>
      <c r="AB45" s="73"/>
      <c r="AC45" s="73"/>
      <c r="AD45" s="73"/>
      <c r="AE45" s="73"/>
      <c r="AF45" s="73"/>
      <c r="AG45" s="73"/>
      <c r="AH45" s="73"/>
      <c r="AI45" s="73"/>
      <c r="AJ45" s="73"/>
      <c r="AK45" s="73"/>
      <c r="AL45" s="73"/>
      <c r="AM45" s="73"/>
    </row>
    <row r="46" spans="1:39" ht="40" customHeight="1" x14ac:dyDescent="0.35">
      <c r="A46" s="40">
        <v>37</v>
      </c>
      <c r="B46" s="46" t="s">
        <v>188</v>
      </c>
      <c r="C46" s="627" t="s">
        <v>189</v>
      </c>
      <c r="D46" s="40" t="s">
        <v>118</v>
      </c>
      <c r="E46" s="644"/>
      <c r="F46" s="40" t="s">
        <v>23</v>
      </c>
      <c r="G46" s="40" t="s">
        <v>101</v>
      </c>
      <c r="H46" s="338">
        <v>2212268837</v>
      </c>
      <c r="I46" s="69">
        <v>45017</v>
      </c>
      <c r="J46" s="69">
        <v>46112</v>
      </c>
      <c r="K46" s="69"/>
      <c r="L46" s="40">
        <v>1095</v>
      </c>
      <c r="M46" s="70">
        <v>44958</v>
      </c>
      <c r="N46" s="69">
        <v>45016</v>
      </c>
      <c r="O46" s="40" t="s">
        <v>25</v>
      </c>
      <c r="P46" s="71">
        <v>0.75</v>
      </c>
      <c r="Q46" s="52">
        <v>423919350.70560002</v>
      </c>
      <c r="R46" s="71">
        <v>1</v>
      </c>
      <c r="S46" s="72">
        <v>1345053600</v>
      </c>
      <c r="T46" s="73"/>
      <c r="U46" s="73"/>
      <c r="V46" s="73"/>
      <c r="W46" s="73"/>
      <c r="X46" s="73"/>
      <c r="Y46" s="73"/>
      <c r="Z46" s="73"/>
      <c r="AA46" s="73"/>
      <c r="AB46" s="73"/>
      <c r="AC46" s="73"/>
      <c r="AD46" s="73"/>
      <c r="AE46" s="73"/>
      <c r="AF46" s="73"/>
      <c r="AG46" s="73"/>
      <c r="AH46" s="73"/>
      <c r="AI46" s="73"/>
      <c r="AJ46" s="73"/>
      <c r="AK46" s="73"/>
      <c r="AL46" s="73"/>
      <c r="AM46" s="73"/>
    </row>
    <row r="47" spans="1:39" ht="40" customHeight="1" x14ac:dyDescent="0.35">
      <c r="A47" s="40">
        <v>38</v>
      </c>
      <c r="B47" s="46" t="s">
        <v>190</v>
      </c>
      <c r="C47" s="68" t="s">
        <v>191</v>
      </c>
      <c r="D47" s="40" t="s">
        <v>118</v>
      </c>
      <c r="E47" s="644"/>
      <c r="F47" s="40" t="s">
        <v>23</v>
      </c>
      <c r="G47" s="40" t="s">
        <v>101</v>
      </c>
      <c r="H47" s="338">
        <v>2463399095</v>
      </c>
      <c r="I47" s="69">
        <v>45017</v>
      </c>
      <c r="J47" s="69">
        <v>46112</v>
      </c>
      <c r="K47" s="69"/>
      <c r="L47" s="40">
        <v>1095</v>
      </c>
      <c r="M47" s="70">
        <v>44958</v>
      </c>
      <c r="N47" s="69">
        <v>45016</v>
      </c>
      <c r="O47" s="40" t="s">
        <v>25</v>
      </c>
      <c r="P47" s="71">
        <v>0.75</v>
      </c>
      <c r="Q47" s="52">
        <v>423919350.70560002</v>
      </c>
      <c r="R47" s="71">
        <v>1</v>
      </c>
      <c r="S47" s="72">
        <v>872726400</v>
      </c>
      <c r="T47" s="73"/>
      <c r="U47" s="73"/>
      <c r="V47" s="73"/>
      <c r="W47" s="73"/>
      <c r="X47" s="73"/>
      <c r="Y47" s="73"/>
      <c r="Z47" s="73"/>
      <c r="AA47" s="73"/>
      <c r="AB47" s="73"/>
      <c r="AC47" s="73"/>
      <c r="AD47" s="73"/>
      <c r="AE47" s="73"/>
      <c r="AF47" s="73"/>
      <c r="AG47" s="73"/>
      <c r="AH47" s="73"/>
      <c r="AI47" s="73"/>
      <c r="AJ47" s="73"/>
      <c r="AK47" s="73"/>
      <c r="AL47" s="73"/>
      <c r="AM47" s="73"/>
    </row>
    <row r="48" spans="1:39" ht="40" customHeight="1" x14ac:dyDescent="0.35">
      <c r="A48" s="40">
        <v>39</v>
      </c>
      <c r="B48" s="46" t="s">
        <v>192</v>
      </c>
      <c r="C48" s="68" t="s">
        <v>193</v>
      </c>
      <c r="D48" s="40" t="s">
        <v>118</v>
      </c>
      <c r="E48" s="644"/>
      <c r="F48" s="40" t="s">
        <v>23</v>
      </c>
      <c r="G48" s="40" t="s">
        <v>101</v>
      </c>
      <c r="H48" s="338">
        <v>666000000</v>
      </c>
      <c r="I48" s="69">
        <v>45017</v>
      </c>
      <c r="J48" s="69">
        <v>46477</v>
      </c>
      <c r="K48" s="69"/>
      <c r="L48" s="40">
        <v>1460</v>
      </c>
      <c r="M48" s="70">
        <v>44958</v>
      </c>
      <c r="N48" s="69">
        <v>45016</v>
      </c>
      <c r="O48" s="40" t="s">
        <v>25</v>
      </c>
      <c r="P48" s="71">
        <v>0.75</v>
      </c>
      <c r="Q48" s="52">
        <v>423919350.70560002</v>
      </c>
      <c r="R48" s="71">
        <v>1</v>
      </c>
      <c r="S48" s="72">
        <v>666000000</v>
      </c>
      <c r="T48" s="73"/>
      <c r="U48" s="73"/>
      <c r="V48" s="73"/>
      <c r="W48" s="73"/>
      <c r="X48" s="73"/>
      <c r="Y48" s="73"/>
      <c r="Z48" s="73"/>
      <c r="AA48" s="73"/>
      <c r="AB48" s="73"/>
      <c r="AC48" s="73"/>
      <c r="AD48" s="73"/>
      <c r="AE48" s="73"/>
      <c r="AF48" s="73"/>
      <c r="AG48" s="73"/>
      <c r="AH48" s="73"/>
      <c r="AI48" s="73"/>
      <c r="AJ48" s="73"/>
      <c r="AK48" s="73"/>
      <c r="AL48" s="73"/>
      <c r="AM48" s="73"/>
    </row>
    <row r="49" spans="1:39" ht="40" customHeight="1" x14ac:dyDescent="0.35">
      <c r="A49" s="40">
        <v>40</v>
      </c>
      <c r="B49" s="46" t="s">
        <v>194</v>
      </c>
      <c r="C49" s="68" t="s">
        <v>195</v>
      </c>
      <c r="D49" s="40" t="s">
        <v>118</v>
      </c>
      <c r="E49" s="644"/>
      <c r="F49" s="40" t="s">
        <v>23</v>
      </c>
      <c r="G49" s="40" t="s">
        <v>101</v>
      </c>
      <c r="H49" s="338">
        <v>559440000</v>
      </c>
      <c r="I49" s="69">
        <v>45017</v>
      </c>
      <c r="J49" s="69">
        <v>46477</v>
      </c>
      <c r="K49" s="69"/>
      <c r="L49" s="40">
        <v>1460</v>
      </c>
      <c r="M49" s="70">
        <v>44958</v>
      </c>
      <c r="N49" s="69">
        <v>45016</v>
      </c>
      <c r="O49" s="40" t="s">
        <v>25</v>
      </c>
      <c r="P49" s="71">
        <v>0.75</v>
      </c>
      <c r="Q49" s="52">
        <v>423919350.70560002</v>
      </c>
      <c r="R49" s="71">
        <v>1</v>
      </c>
      <c r="S49" s="72">
        <v>559440000</v>
      </c>
      <c r="T49" s="73"/>
      <c r="U49" s="73"/>
      <c r="V49" s="73"/>
      <c r="W49" s="73"/>
      <c r="X49" s="73"/>
      <c r="Y49" s="73"/>
      <c r="Z49" s="73"/>
      <c r="AA49" s="73"/>
      <c r="AB49" s="73"/>
      <c r="AC49" s="73"/>
      <c r="AD49" s="73"/>
      <c r="AE49" s="73"/>
      <c r="AF49" s="73"/>
      <c r="AG49" s="73"/>
      <c r="AH49" s="73"/>
      <c r="AI49" s="73"/>
      <c r="AJ49" s="73"/>
      <c r="AK49" s="73"/>
      <c r="AL49" s="73"/>
      <c r="AM49" s="73"/>
    </row>
    <row r="50" spans="1:39" ht="40" customHeight="1" x14ac:dyDescent="0.35">
      <c r="A50" s="40">
        <v>41</v>
      </c>
      <c r="B50" s="46" t="s">
        <v>196</v>
      </c>
      <c r="C50" s="68" t="s">
        <v>197</v>
      </c>
      <c r="D50" s="40" t="s">
        <v>118</v>
      </c>
      <c r="E50" s="644"/>
      <c r="F50" s="40" t="s">
        <v>23</v>
      </c>
      <c r="G50" s="40" t="s">
        <v>101</v>
      </c>
      <c r="H50" s="338">
        <v>2315548800</v>
      </c>
      <c r="I50" s="69">
        <v>45017</v>
      </c>
      <c r="J50" s="69">
        <v>46477</v>
      </c>
      <c r="K50" s="69"/>
      <c r="L50" s="40">
        <v>1460</v>
      </c>
      <c r="M50" s="70">
        <v>44958</v>
      </c>
      <c r="N50" s="69">
        <v>45016</v>
      </c>
      <c r="O50" s="40" t="s">
        <v>25</v>
      </c>
      <c r="P50" s="71">
        <v>0.75</v>
      </c>
      <c r="Q50" s="52">
        <v>423919350.70560002</v>
      </c>
      <c r="R50" s="71">
        <v>1</v>
      </c>
      <c r="S50" s="72">
        <v>2315548800</v>
      </c>
      <c r="T50" s="73"/>
      <c r="U50" s="73"/>
      <c r="V50" s="73"/>
      <c r="W50" s="73"/>
      <c r="X50" s="73"/>
      <c r="Y50" s="73"/>
      <c r="Z50" s="73"/>
      <c r="AA50" s="73"/>
      <c r="AB50" s="73"/>
      <c r="AC50" s="73"/>
      <c r="AD50" s="73"/>
      <c r="AE50" s="73"/>
      <c r="AF50" s="73"/>
      <c r="AG50" s="73"/>
      <c r="AH50" s="73"/>
      <c r="AI50" s="73"/>
      <c r="AJ50" s="73"/>
      <c r="AK50" s="73"/>
      <c r="AL50" s="73"/>
      <c r="AM50" s="73"/>
    </row>
    <row r="51" spans="1:39" ht="40" customHeight="1" x14ac:dyDescent="0.35">
      <c r="A51" s="40">
        <v>42</v>
      </c>
      <c r="B51" s="46" t="s">
        <v>198</v>
      </c>
      <c r="C51" s="68" t="s">
        <v>199</v>
      </c>
      <c r="D51" s="40" t="s">
        <v>118</v>
      </c>
      <c r="E51" s="644"/>
      <c r="F51" s="40" t="s">
        <v>23</v>
      </c>
      <c r="G51" s="40" t="s">
        <v>101</v>
      </c>
      <c r="H51" s="338">
        <v>1989244800</v>
      </c>
      <c r="I51" s="69">
        <v>45017</v>
      </c>
      <c r="J51" s="69">
        <v>46477</v>
      </c>
      <c r="K51" s="69"/>
      <c r="L51" s="40">
        <v>1460</v>
      </c>
      <c r="M51" s="70">
        <v>44958</v>
      </c>
      <c r="N51" s="69">
        <v>45016</v>
      </c>
      <c r="O51" s="40" t="s">
        <v>25</v>
      </c>
      <c r="P51" s="71">
        <v>0.75</v>
      </c>
      <c r="Q51" s="52">
        <v>423919350.70560002</v>
      </c>
      <c r="R51" s="71">
        <v>1</v>
      </c>
      <c r="S51" s="72">
        <v>784051200</v>
      </c>
      <c r="T51" s="73"/>
      <c r="U51" s="73"/>
      <c r="V51" s="73"/>
      <c r="W51" s="73"/>
      <c r="X51" s="73"/>
      <c r="Y51" s="73"/>
      <c r="Z51" s="73"/>
      <c r="AA51" s="73"/>
      <c r="AB51" s="73"/>
      <c r="AC51" s="73"/>
      <c r="AD51" s="73"/>
      <c r="AE51" s="73"/>
      <c r="AF51" s="73"/>
      <c r="AG51" s="73"/>
      <c r="AH51" s="73"/>
      <c r="AI51" s="73"/>
      <c r="AJ51" s="73"/>
      <c r="AK51" s="73"/>
      <c r="AL51" s="73"/>
      <c r="AM51" s="73"/>
    </row>
    <row r="52" spans="1:39" ht="40" customHeight="1" x14ac:dyDescent="0.35">
      <c r="A52" s="348" t="s">
        <v>6</v>
      </c>
      <c r="B52" s="348" t="s">
        <v>91</v>
      </c>
      <c r="C52" s="348" t="s">
        <v>8</v>
      </c>
      <c r="D52" s="348" t="s">
        <v>9</v>
      </c>
      <c r="E52" s="643"/>
      <c r="F52" s="351" t="s">
        <v>10</v>
      </c>
      <c r="G52" s="348" t="s">
        <v>11</v>
      </c>
      <c r="H52" s="349" t="s">
        <v>12</v>
      </c>
      <c r="I52" s="350" t="s">
        <v>13</v>
      </c>
      <c r="J52" s="350" t="s">
        <v>14</v>
      </c>
      <c r="K52" s="350"/>
      <c r="L52" s="351" t="s">
        <v>15</v>
      </c>
      <c r="M52" s="351" t="s">
        <v>115</v>
      </c>
      <c r="N52" s="351" t="s">
        <v>17</v>
      </c>
      <c r="O52" s="348" t="s">
        <v>18</v>
      </c>
      <c r="P52" s="351" t="s">
        <v>19</v>
      </c>
      <c r="Q52" s="348" t="s">
        <v>92</v>
      </c>
      <c r="R52" s="11" t="s">
        <v>93</v>
      </c>
      <c r="S52" s="9" t="s">
        <v>94</v>
      </c>
      <c r="T52" s="73"/>
      <c r="U52" s="73"/>
      <c r="V52" s="73"/>
      <c r="W52" s="73"/>
      <c r="X52" s="73"/>
      <c r="Y52" s="73"/>
      <c r="Z52" s="73"/>
      <c r="AA52" s="73"/>
      <c r="AB52" s="73"/>
      <c r="AC52" s="73"/>
      <c r="AD52" s="73"/>
      <c r="AE52" s="73"/>
      <c r="AF52" s="73"/>
      <c r="AG52" s="73"/>
      <c r="AH52" s="73"/>
      <c r="AI52" s="73"/>
      <c r="AJ52" s="73"/>
      <c r="AK52" s="73"/>
      <c r="AL52" s="73"/>
      <c r="AM52" s="73"/>
    </row>
    <row r="53" spans="1:39" ht="40" customHeight="1" x14ac:dyDescent="0.35">
      <c r="A53" s="40">
        <v>43</v>
      </c>
      <c r="B53" s="46" t="s">
        <v>200</v>
      </c>
      <c r="C53" s="627" t="s">
        <v>201</v>
      </c>
      <c r="D53" s="40" t="s">
        <v>118</v>
      </c>
      <c r="E53" s="644"/>
      <c r="F53" s="40" t="s">
        <v>23</v>
      </c>
      <c r="G53" s="40" t="s">
        <v>101</v>
      </c>
      <c r="H53" s="338">
        <v>2130474046</v>
      </c>
      <c r="I53" s="69">
        <v>45017</v>
      </c>
      <c r="J53" s="69">
        <v>46112</v>
      </c>
      <c r="K53" s="69"/>
      <c r="L53" s="40">
        <v>1095</v>
      </c>
      <c r="M53" s="70">
        <v>44958</v>
      </c>
      <c r="N53" s="69">
        <v>45016</v>
      </c>
      <c r="O53" s="40" t="s">
        <v>25</v>
      </c>
      <c r="P53" s="71">
        <v>0.75</v>
      </c>
      <c r="Q53" s="52">
        <v>423919350.70560002</v>
      </c>
      <c r="R53" s="71">
        <v>1</v>
      </c>
      <c r="S53" s="72">
        <v>1398855744</v>
      </c>
      <c r="T53" s="73"/>
      <c r="U53" s="73"/>
      <c r="V53" s="73"/>
      <c r="W53" s="73"/>
      <c r="X53" s="73"/>
      <c r="Y53" s="73"/>
      <c r="Z53" s="73"/>
      <c r="AA53" s="73"/>
      <c r="AB53" s="73"/>
      <c r="AC53" s="73"/>
      <c r="AD53" s="73"/>
      <c r="AE53" s="73"/>
      <c r="AF53" s="73"/>
      <c r="AG53" s="73"/>
      <c r="AH53" s="73"/>
      <c r="AI53" s="73"/>
      <c r="AJ53" s="73"/>
      <c r="AK53" s="73"/>
      <c r="AL53" s="73"/>
      <c r="AM53" s="73"/>
    </row>
    <row r="54" spans="1:39" ht="40" customHeight="1" x14ac:dyDescent="0.35">
      <c r="A54" s="40">
        <v>44</v>
      </c>
      <c r="B54" s="46" t="s">
        <v>202</v>
      </c>
      <c r="C54" s="627" t="s">
        <v>203</v>
      </c>
      <c r="D54" s="40"/>
      <c r="E54" s="644"/>
      <c r="F54" s="40" t="s">
        <v>23</v>
      </c>
      <c r="G54" s="40" t="s">
        <v>101</v>
      </c>
      <c r="H54" s="338">
        <v>1790032496</v>
      </c>
      <c r="I54" s="69">
        <v>45017</v>
      </c>
      <c r="J54" s="69">
        <v>46112</v>
      </c>
      <c r="K54" s="69"/>
      <c r="L54" s="40">
        <v>1095</v>
      </c>
      <c r="M54" s="70">
        <v>44958</v>
      </c>
      <c r="N54" s="69">
        <v>45016</v>
      </c>
      <c r="O54" s="40" t="s">
        <v>25</v>
      </c>
      <c r="P54" s="71">
        <v>0.75</v>
      </c>
      <c r="Q54" s="52">
        <v>423919350.70560002</v>
      </c>
      <c r="R54" s="71">
        <v>1</v>
      </c>
      <c r="S54" s="72">
        <v>706492800</v>
      </c>
      <c r="T54" s="73"/>
      <c r="U54" s="73"/>
      <c r="V54" s="73"/>
      <c r="W54" s="73"/>
      <c r="X54" s="73"/>
      <c r="Y54" s="73"/>
      <c r="Z54" s="73"/>
      <c r="AA54" s="73"/>
      <c r="AB54" s="73"/>
      <c r="AC54" s="73"/>
      <c r="AD54" s="73"/>
      <c r="AE54" s="73"/>
      <c r="AF54" s="73"/>
      <c r="AG54" s="73"/>
      <c r="AH54" s="73"/>
      <c r="AI54" s="73"/>
      <c r="AJ54" s="73"/>
      <c r="AK54" s="73"/>
      <c r="AL54" s="73"/>
      <c r="AM54" s="73"/>
    </row>
    <row r="55" spans="1:39" ht="40" customHeight="1" x14ac:dyDescent="0.35">
      <c r="A55" s="40">
        <v>45</v>
      </c>
      <c r="B55" s="46" t="s">
        <v>204</v>
      </c>
      <c r="C55" s="627" t="s">
        <v>205</v>
      </c>
      <c r="D55" s="40" t="s">
        <v>118</v>
      </c>
      <c r="E55" s="644"/>
      <c r="F55" s="40" t="s">
        <v>23</v>
      </c>
      <c r="G55" s="40" t="s">
        <v>97</v>
      </c>
      <c r="H55" s="338">
        <v>11889498758</v>
      </c>
      <c r="I55" s="69">
        <v>44986</v>
      </c>
      <c r="J55" s="69">
        <v>45535</v>
      </c>
      <c r="K55" s="69"/>
      <c r="L55" s="40">
        <v>549</v>
      </c>
      <c r="M55" s="70">
        <v>44927</v>
      </c>
      <c r="N55" s="69">
        <v>45016</v>
      </c>
      <c r="O55" s="40" t="s">
        <v>25</v>
      </c>
      <c r="P55" s="71">
        <v>0.9</v>
      </c>
      <c r="Q55" s="52">
        <f t="shared" ref="Q55:Q81" si="2">P55*H55</f>
        <v>10700548882.200001</v>
      </c>
      <c r="R55" s="78">
        <v>0.99</v>
      </c>
      <c r="S55" s="72">
        <f t="shared" ref="S55:S81" si="3">R55*H55</f>
        <v>11770603770.42</v>
      </c>
      <c r="T55" s="73"/>
      <c r="U55" s="73"/>
      <c r="V55" s="73"/>
      <c r="W55" s="73"/>
      <c r="X55" s="73"/>
      <c r="Y55" s="73"/>
      <c r="Z55" s="73"/>
      <c r="AA55" s="73"/>
      <c r="AB55" s="73"/>
      <c r="AC55" s="73"/>
      <c r="AD55" s="73"/>
      <c r="AE55" s="73"/>
      <c r="AF55" s="73"/>
      <c r="AG55" s="73"/>
      <c r="AH55" s="73"/>
      <c r="AI55" s="73"/>
      <c r="AJ55" s="73"/>
      <c r="AK55" s="73"/>
      <c r="AL55" s="73"/>
      <c r="AM55" s="73"/>
    </row>
    <row r="56" spans="1:39" ht="40" customHeight="1" x14ac:dyDescent="0.35">
      <c r="A56" s="40">
        <v>46</v>
      </c>
      <c r="B56" s="46" t="s">
        <v>206</v>
      </c>
      <c r="C56" s="627" t="s">
        <v>207</v>
      </c>
      <c r="D56" s="40" t="s">
        <v>118</v>
      </c>
      <c r="E56" s="644"/>
      <c r="F56" s="40" t="s">
        <v>23</v>
      </c>
      <c r="G56" s="40" t="s">
        <v>97</v>
      </c>
      <c r="H56" s="338">
        <v>9690880114</v>
      </c>
      <c r="I56" s="69">
        <v>44986</v>
      </c>
      <c r="J56" s="69">
        <v>45535</v>
      </c>
      <c r="K56" s="69"/>
      <c r="L56" s="40">
        <v>549</v>
      </c>
      <c r="M56" s="70">
        <v>44927</v>
      </c>
      <c r="N56" s="69">
        <v>45016</v>
      </c>
      <c r="O56" s="40" t="s">
        <v>25</v>
      </c>
      <c r="P56" s="71">
        <v>0.9</v>
      </c>
      <c r="Q56" s="52">
        <f t="shared" si="2"/>
        <v>8721792102.6000004</v>
      </c>
      <c r="R56" s="78">
        <v>0.99995274903595921</v>
      </c>
      <c r="S56" s="72">
        <f t="shared" si="3"/>
        <v>9690422210.5722103</v>
      </c>
      <c r="T56" s="73"/>
      <c r="U56" s="73"/>
      <c r="V56" s="73"/>
      <c r="W56" s="73"/>
      <c r="X56" s="73"/>
      <c r="Y56" s="73"/>
      <c r="Z56" s="73"/>
      <c r="AA56" s="73"/>
      <c r="AB56" s="73"/>
      <c r="AC56" s="73"/>
      <c r="AD56" s="73"/>
      <c r="AE56" s="73"/>
      <c r="AF56" s="73"/>
      <c r="AG56" s="73"/>
      <c r="AH56" s="73"/>
      <c r="AI56" s="73"/>
      <c r="AJ56" s="73"/>
      <c r="AK56" s="73"/>
      <c r="AL56" s="73"/>
      <c r="AM56" s="73"/>
    </row>
    <row r="57" spans="1:39" ht="40" customHeight="1" x14ac:dyDescent="0.35">
      <c r="A57" s="40">
        <v>47</v>
      </c>
      <c r="B57" s="46" t="s">
        <v>208</v>
      </c>
      <c r="C57" s="627" t="s">
        <v>209</v>
      </c>
      <c r="D57" s="40" t="s">
        <v>118</v>
      </c>
      <c r="E57" s="644"/>
      <c r="F57" s="40" t="s">
        <v>23</v>
      </c>
      <c r="G57" s="40" t="s">
        <v>97</v>
      </c>
      <c r="H57" s="338">
        <v>7884399325</v>
      </c>
      <c r="I57" s="69">
        <v>44986</v>
      </c>
      <c r="J57" s="69">
        <v>45535</v>
      </c>
      <c r="K57" s="69"/>
      <c r="L57" s="40">
        <v>549</v>
      </c>
      <c r="M57" s="70">
        <v>44927</v>
      </c>
      <c r="N57" s="69">
        <v>45016</v>
      </c>
      <c r="O57" s="40" t="s">
        <v>25</v>
      </c>
      <c r="P57" s="71">
        <v>0.9</v>
      </c>
      <c r="Q57" s="52">
        <f t="shared" si="2"/>
        <v>7095959392.5</v>
      </c>
      <c r="R57" s="78">
        <v>0.99995274903595921</v>
      </c>
      <c r="S57" s="72">
        <f t="shared" si="3"/>
        <v>7884026779.5310116</v>
      </c>
      <c r="T57" s="73"/>
      <c r="U57" s="73"/>
      <c r="V57" s="73"/>
      <c r="W57" s="73"/>
      <c r="X57" s="73"/>
      <c r="Y57" s="73"/>
      <c r="Z57" s="73"/>
      <c r="AA57" s="73"/>
      <c r="AB57" s="73"/>
      <c r="AC57" s="73"/>
      <c r="AD57" s="73"/>
      <c r="AE57" s="73"/>
      <c r="AF57" s="73"/>
      <c r="AG57" s="73"/>
      <c r="AH57" s="73"/>
      <c r="AI57" s="73"/>
      <c r="AJ57" s="73"/>
      <c r="AK57" s="73"/>
      <c r="AL57" s="73"/>
      <c r="AM57" s="73"/>
    </row>
    <row r="58" spans="1:39" ht="40" customHeight="1" x14ac:dyDescent="0.35">
      <c r="A58" s="40">
        <v>48</v>
      </c>
      <c r="B58" s="46" t="s">
        <v>210</v>
      </c>
      <c r="C58" s="513" t="s">
        <v>211</v>
      </c>
      <c r="D58" s="40" t="s">
        <v>118</v>
      </c>
      <c r="E58" s="644"/>
      <c r="F58" s="40" t="s">
        <v>23</v>
      </c>
      <c r="G58" s="40" t="s">
        <v>97</v>
      </c>
      <c r="H58" s="338">
        <v>6654807280.8759098</v>
      </c>
      <c r="I58" s="69">
        <v>44986</v>
      </c>
      <c r="J58" s="69">
        <v>45535</v>
      </c>
      <c r="K58" s="69"/>
      <c r="L58" s="40">
        <v>549</v>
      </c>
      <c r="M58" s="70">
        <v>44927</v>
      </c>
      <c r="N58" s="69">
        <v>45016</v>
      </c>
      <c r="O58" s="40" t="s">
        <v>25</v>
      </c>
      <c r="P58" s="71">
        <v>0.9</v>
      </c>
      <c r="Q58" s="52">
        <f t="shared" si="2"/>
        <v>5989326552.7883186</v>
      </c>
      <c r="R58" s="78">
        <v>0.99995274903595921</v>
      </c>
      <c r="S58" s="72">
        <f t="shared" si="3"/>
        <v>6654492834.8163824</v>
      </c>
      <c r="T58" s="73"/>
      <c r="U58" s="73"/>
      <c r="V58" s="73"/>
      <c r="W58" s="73"/>
      <c r="X58" s="73"/>
      <c r="Y58" s="73"/>
      <c r="Z58" s="73"/>
      <c r="AA58" s="73"/>
      <c r="AB58" s="73"/>
      <c r="AC58" s="73"/>
      <c r="AD58" s="73"/>
      <c r="AE58" s="73"/>
      <c r="AF58" s="73"/>
      <c r="AG58" s="73"/>
      <c r="AH58" s="73"/>
      <c r="AI58" s="73"/>
      <c r="AJ58" s="73"/>
      <c r="AK58" s="73"/>
      <c r="AL58" s="73"/>
      <c r="AM58" s="73"/>
    </row>
    <row r="59" spans="1:39" ht="40" customHeight="1" x14ac:dyDescent="0.35">
      <c r="A59" s="40">
        <v>49</v>
      </c>
      <c r="B59" s="46" t="s">
        <v>212</v>
      </c>
      <c r="C59" s="627" t="s">
        <v>213</v>
      </c>
      <c r="D59" s="40" t="s">
        <v>118</v>
      </c>
      <c r="E59" s="644"/>
      <c r="F59" s="40" t="s">
        <v>23</v>
      </c>
      <c r="G59" s="40" t="s">
        <v>97</v>
      </c>
      <c r="H59" s="338">
        <v>20172919044.351585</v>
      </c>
      <c r="I59" s="69">
        <v>44986</v>
      </c>
      <c r="J59" s="69">
        <v>45535</v>
      </c>
      <c r="K59" s="69"/>
      <c r="L59" s="40">
        <v>549</v>
      </c>
      <c r="M59" s="70">
        <v>44927</v>
      </c>
      <c r="N59" s="69">
        <v>45016</v>
      </c>
      <c r="O59" s="40" t="s">
        <v>25</v>
      </c>
      <c r="P59" s="71">
        <v>0.9</v>
      </c>
      <c r="Q59" s="52">
        <f t="shared" si="2"/>
        <v>18155627139.916428</v>
      </c>
      <c r="R59" s="78">
        <v>0.99996214322941002</v>
      </c>
      <c r="S59" s="72">
        <f t="shared" si="3"/>
        <v>20172155362.783192</v>
      </c>
      <c r="T59" s="73"/>
      <c r="U59" s="73"/>
      <c r="V59" s="73"/>
      <c r="W59" s="73"/>
      <c r="X59" s="73"/>
      <c r="Y59" s="73"/>
      <c r="Z59" s="73"/>
      <c r="AA59" s="73"/>
      <c r="AB59" s="73"/>
      <c r="AC59" s="73"/>
      <c r="AD59" s="73"/>
      <c r="AE59" s="73"/>
      <c r="AF59" s="73"/>
      <c r="AG59" s="73"/>
      <c r="AH59" s="73"/>
      <c r="AI59" s="73"/>
      <c r="AJ59" s="73"/>
      <c r="AK59" s="73"/>
      <c r="AL59" s="73"/>
      <c r="AM59" s="73"/>
    </row>
    <row r="60" spans="1:39" ht="40" customHeight="1" x14ac:dyDescent="0.35">
      <c r="A60" s="40">
        <v>50</v>
      </c>
      <c r="B60" s="46" t="s">
        <v>214</v>
      </c>
      <c r="C60" s="627" t="s">
        <v>215</v>
      </c>
      <c r="D60" s="40" t="s">
        <v>118</v>
      </c>
      <c r="E60" s="644"/>
      <c r="F60" s="40" t="s">
        <v>23</v>
      </c>
      <c r="G60" s="40" t="s">
        <v>97</v>
      </c>
      <c r="H60" s="338">
        <v>9687715268.3345509</v>
      </c>
      <c r="I60" s="69">
        <v>44986</v>
      </c>
      <c r="J60" s="69">
        <v>45535</v>
      </c>
      <c r="K60" s="69"/>
      <c r="L60" s="40">
        <v>549</v>
      </c>
      <c r="M60" s="70">
        <v>44927</v>
      </c>
      <c r="N60" s="69">
        <v>45016</v>
      </c>
      <c r="O60" s="40" t="s">
        <v>25</v>
      </c>
      <c r="P60" s="71">
        <v>0.9</v>
      </c>
      <c r="Q60" s="52">
        <f t="shared" si="2"/>
        <v>8718943741.5010967</v>
      </c>
      <c r="R60" s="71">
        <v>0.99998420932934162</v>
      </c>
      <c r="S60" s="72">
        <f t="shared" si="3"/>
        <v>9687562292.8133163</v>
      </c>
      <c r="T60" s="73"/>
      <c r="U60" s="73"/>
      <c r="V60" s="73"/>
      <c r="W60" s="73"/>
      <c r="X60" s="73"/>
      <c r="Y60" s="73"/>
      <c r="Z60" s="73"/>
      <c r="AA60" s="73"/>
      <c r="AB60" s="73"/>
      <c r="AC60" s="73"/>
      <c r="AD60" s="73"/>
      <c r="AE60" s="73"/>
      <c r="AF60" s="73"/>
      <c r="AG60" s="73"/>
      <c r="AH60" s="73"/>
      <c r="AI60" s="73"/>
      <c r="AJ60" s="73"/>
      <c r="AK60" s="73"/>
      <c r="AL60" s="73"/>
      <c r="AM60" s="73"/>
    </row>
    <row r="61" spans="1:39" ht="40" customHeight="1" x14ac:dyDescent="0.35">
      <c r="A61" s="40">
        <v>51</v>
      </c>
      <c r="B61" s="46" t="s">
        <v>216</v>
      </c>
      <c r="C61" s="627" t="s">
        <v>217</v>
      </c>
      <c r="D61" s="40" t="s">
        <v>118</v>
      </c>
      <c r="E61" s="644"/>
      <c r="F61" s="40" t="s">
        <v>23</v>
      </c>
      <c r="G61" s="40" t="s">
        <v>97</v>
      </c>
      <c r="H61" s="338">
        <v>24706879062</v>
      </c>
      <c r="I61" s="69">
        <v>44986</v>
      </c>
      <c r="J61" s="69">
        <v>45535</v>
      </c>
      <c r="K61" s="69"/>
      <c r="L61" s="40">
        <v>549</v>
      </c>
      <c r="M61" s="70">
        <v>44927</v>
      </c>
      <c r="N61" s="69">
        <v>45016</v>
      </c>
      <c r="O61" s="40" t="s">
        <v>25</v>
      </c>
      <c r="P61" s="71">
        <v>0.9</v>
      </c>
      <c r="Q61" s="52">
        <f t="shared" si="2"/>
        <v>22236191155.799999</v>
      </c>
      <c r="R61" s="71">
        <v>0.99997421986031831</v>
      </c>
      <c r="S61" s="72">
        <f t="shared" si="3"/>
        <v>24706242115.206684</v>
      </c>
      <c r="T61" s="73"/>
      <c r="U61" s="73"/>
      <c r="V61" s="73"/>
      <c r="W61" s="73"/>
      <c r="X61" s="73"/>
      <c r="Y61" s="73"/>
      <c r="Z61" s="73"/>
      <c r="AA61" s="73"/>
      <c r="AB61" s="73"/>
      <c r="AC61" s="73"/>
      <c r="AD61" s="73"/>
      <c r="AE61" s="73"/>
      <c r="AF61" s="73"/>
      <c r="AG61" s="73"/>
      <c r="AH61" s="73"/>
      <c r="AI61" s="73"/>
      <c r="AJ61" s="73"/>
      <c r="AK61" s="73"/>
      <c r="AL61" s="73"/>
      <c r="AM61" s="73"/>
    </row>
    <row r="62" spans="1:39" ht="40" customHeight="1" x14ac:dyDescent="0.35">
      <c r="A62" s="40">
        <v>52</v>
      </c>
      <c r="B62" s="46" t="s">
        <v>218</v>
      </c>
      <c r="C62" s="627" t="s">
        <v>219</v>
      </c>
      <c r="D62" s="40" t="s">
        <v>118</v>
      </c>
      <c r="E62" s="644"/>
      <c r="F62" s="40" t="s">
        <v>23</v>
      </c>
      <c r="G62" s="40" t="s">
        <v>97</v>
      </c>
      <c r="H62" s="338">
        <v>4162964963.1363859</v>
      </c>
      <c r="I62" s="69">
        <v>44986</v>
      </c>
      <c r="J62" s="69">
        <v>45535</v>
      </c>
      <c r="K62" s="69"/>
      <c r="L62" s="40">
        <v>549</v>
      </c>
      <c r="M62" s="70">
        <v>44927</v>
      </c>
      <c r="N62" s="69">
        <v>45016</v>
      </c>
      <c r="O62" s="40" t="s">
        <v>25</v>
      </c>
      <c r="P62" s="71">
        <v>0.9</v>
      </c>
      <c r="Q62" s="52">
        <f t="shared" si="2"/>
        <v>3746668466.8227472</v>
      </c>
      <c r="R62" s="71">
        <v>0.99991871948111588</v>
      </c>
      <c r="S62" s="72">
        <f t="shared" si="3"/>
        <v>4162626595.1840858</v>
      </c>
      <c r="T62" s="73"/>
      <c r="U62" s="73"/>
      <c r="V62" s="73"/>
      <c r="W62" s="73"/>
      <c r="X62" s="73"/>
      <c r="Y62" s="73"/>
      <c r="Z62" s="73"/>
      <c r="AA62" s="73"/>
      <c r="AB62" s="73"/>
      <c r="AC62" s="73"/>
      <c r="AD62" s="73"/>
      <c r="AE62" s="73"/>
      <c r="AF62" s="73"/>
      <c r="AG62" s="73"/>
      <c r="AH62" s="73"/>
      <c r="AI62" s="73"/>
      <c r="AJ62" s="73"/>
      <c r="AK62" s="73"/>
      <c r="AL62" s="73"/>
      <c r="AM62" s="73"/>
    </row>
    <row r="63" spans="1:39" ht="40" customHeight="1" x14ac:dyDescent="0.35">
      <c r="A63" s="40">
        <v>53</v>
      </c>
      <c r="B63" s="46" t="s">
        <v>220</v>
      </c>
      <c r="C63" s="627" t="s">
        <v>221</v>
      </c>
      <c r="D63" s="40" t="s">
        <v>118</v>
      </c>
      <c r="E63" s="644"/>
      <c r="F63" s="40" t="s">
        <v>23</v>
      </c>
      <c r="G63" s="40" t="s">
        <v>97</v>
      </c>
      <c r="H63" s="338">
        <v>5332930926.3723984</v>
      </c>
      <c r="I63" s="69">
        <v>44986</v>
      </c>
      <c r="J63" s="69">
        <v>45535</v>
      </c>
      <c r="K63" s="69"/>
      <c r="L63" s="40">
        <v>549</v>
      </c>
      <c r="M63" s="70">
        <v>44927</v>
      </c>
      <c r="N63" s="69">
        <v>45016</v>
      </c>
      <c r="O63" s="40" t="s">
        <v>25</v>
      </c>
      <c r="P63" s="71">
        <v>0.9</v>
      </c>
      <c r="Q63" s="52">
        <f t="shared" si="2"/>
        <v>4799637833.7351589</v>
      </c>
      <c r="R63" s="71">
        <v>0.99991454018469472</v>
      </c>
      <c r="S63" s="72">
        <f t="shared" si="3"/>
        <v>5332475175.0803947</v>
      </c>
      <c r="T63" s="73"/>
      <c r="U63" s="73"/>
      <c r="V63" s="73"/>
      <c r="W63" s="73"/>
      <c r="X63" s="73"/>
      <c r="Y63" s="73"/>
      <c r="Z63" s="73"/>
      <c r="AA63" s="73"/>
      <c r="AB63" s="73"/>
      <c r="AC63" s="73"/>
      <c r="AD63" s="73"/>
      <c r="AE63" s="73"/>
      <c r="AF63" s="73"/>
      <c r="AG63" s="73"/>
      <c r="AH63" s="73"/>
      <c r="AI63" s="73"/>
      <c r="AJ63" s="73"/>
      <c r="AK63" s="73"/>
      <c r="AL63" s="73"/>
      <c r="AM63" s="73"/>
    </row>
    <row r="64" spans="1:39" ht="40" customHeight="1" x14ac:dyDescent="0.35">
      <c r="A64" s="348" t="s">
        <v>6</v>
      </c>
      <c r="B64" s="348" t="s">
        <v>91</v>
      </c>
      <c r="C64" s="348" t="s">
        <v>8</v>
      </c>
      <c r="D64" s="348" t="s">
        <v>9</v>
      </c>
      <c r="E64" s="643"/>
      <c r="F64" s="351" t="s">
        <v>10</v>
      </c>
      <c r="G64" s="348" t="s">
        <v>11</v>
      </c>
      <c r="H64" s="349" t="s">
        <v>12</v>
      </c>
      <c r="I64" s="350" t="s">
        <v>13</v>
      </c>
      <c r="J64" s="350" t="s">
        <v>14</v>
      </c>
      <c r="K64" s="350"/>
      <c r="L64" s="351" t="s">
        <v>15</v>
      </c>
      <c r="M64" s="351" t="s">
        <v>115</v>
      </c>
      <c r="N64" s="351" t="s">
        <v>17</v>
      </c>
      <c r="O64" s="348" t="s">
        <v>18</v>
      </c>
      <c r="P64" s="351" t="s">
        <v>19</v>
      </c>
      <c r="Q64" s="348" t="s">
        <v>92</v>
      </c>
      <c r="R64" s="11" t="s">
        <v>93</v>
      </c>
      <c r="S64" s="9" t="s">
        <v>94</v>
      </c>
      <c r="T64" s="73"/>
      <c r="U64" s="73"/>
      <c r="V64" s="73"/>
      <c r="W64" s="73"/>
      <c r="X64" s="73"/>
      <c r="Y64" s="73"/>
      <c r="Z64" s="73"/>
      <c r="AA64" s="73"/>
      <c r="AB64" s="73"/>
      <c r="AC64" s="73"/>
      <c r="AD64" s="73"/>
      <c r="AE64" s="73"/>
      <c r="AF64" s="73"/>
      <c r="AG64" s="73"/>
      <c r="AH64" s="73"/>
      <c r="AI64" s="73"/>
      <c r="AJ64" s="73"/>
      <c r="AK64" s="73"/>
      <c r="AL64" s="73"/>
      <c r="AM64" s="73"/>
    </row>
    <row r="65" spans="1:39" ht="40" customHeight="1" x14ac:dyDescent="0.35">
      <c r="A65" s="40">
        <v>54</v>
      </c>
      <c r="B65" s="46" t="s">
        <v>222</v>
      </c>
      <c r="C65" s="627" t="s">
        <v>223</v>
      </c>
      <c r="D65" s="40" t="s">
        <v>118</v>
      </c>
      <c r="E65" s="644"/>
      <c r="F65" s="40" t="s">
        <v>23</v>
      </c>
      <c r="G65" s="40" t="s">
        <v>97</v>
      </c>
      <c r="H65" s="338">
        <v>5520473725</v>
      </c>
      <c r="I65" s="69">
        <v>44986</v>
      </c>
      <c r="J65" s="69">
        <v>45535</v>
      </c>
      <c r="K65" s="69"/>
      <c r="L65" s="40">
        <v>549</v>
      </c>
      <c r="M65" s="70">
        <v>44927</v>
      </c>
      <c r="N65" s="69">
        <v>45016</v>
      </c>
      <c r="O65" s="40" t="s">
        <v>25</v>
      </c>
      <c r="P65" s="71">
        <v>0.9</v>
      </c>
      <c r="Q65" s="52">
        <f t="shared" si="2"/>
        <v>4968426352.5</v>
      </c>
      <c r="R65" s="79">
        <v>1</v>
      </c>
      <c r="S65" s="72">
        <f t="shared" si="3"/>
        <v>5520473725</v>
      </c>
      <c r="T65" s="73"/>
      <c r="U65" s="73"/>
      <c r="V65" s="73"/>
      <c r="W65" s="73"/>
      <c r="X65" s="73"/>
      <c r="Y65" s="73"/>
      <c r="Z65" s="73"/>
      <c r="AA65" s="73"/>
      <c r="AB65" s="73"/>
      <c r="AC65" s="73"/>
      <c r="AD65" s="73"/>
      <c r="AE65" s="73"/>
      <c r="AF65" s="73"/>
      <c r="AG65" s="73"/>
      <c r="AH65" s="73"/>
      <c r="AI65" s="73"/>
      <c r="AJ65" s="73"/>
      <c r="AK65" s="73"/>
      <c r="AL65" s="73"/>
      <c r="AM65" s="73"/>
    </row>
    <row r="66" spans="1:39" ht="40" customHeight="1" x14ac:dyDescent="0.35">
      <c r="A66" s="40">
        <v>55</v>
      </c>
      <c r="B66" s="46" t="s">
        <v>224</v>
      </c>
      <c r="C66" s="68" t="s">
        <v>225</v>
      </c>
      <c r="D66" s="40" t="s">
        <v>118</v>
      </c>
      <c r="E66" s="644"/>
      <c r="F66" s="40" t="s">
        <v>23</v>
      </c>
      <c r="G66" s="40" t="s">
        <v>97</v>
      </c>
      <c r="H66" s="338">
        <v>3679810254.3354139</v>
      </c>
      <c r="I66" s="69">
        <v>44986</v>
      </c>
      <c r="J66" s="69">
        <v>45535</v>
      </c>
      <c r="K66" s="69"/>
      <c r="L66" s="40">
        <v>549</v>
      </c>
      <c r="M66" s="70">
        <v>44927</v>
      </c>
      <c r="N66" s="69">
        <v>45016</v>
      </c>
      <c r="O66" s="40" t="s">
        <v>25</v>
      </c>
      <c r="P66" s="71">
        <v>0.9</v>
      </c>
      <c r="Q66" s="52">
        <f t="shared" si="2"/>
        <v>3311829228.9018726</v>
      </c>
      <c r="R66" s="79">
        <v>1</v>
      </c>
      <c r="S66" s="72">
        <f t="shared" si="3"/>
        <v>3679810254.3354139</v>
      </c>
      <c r="T66" s="73"/>
      <c r="U66" s="73"/>
      <c r="V66" s="73"/>
      <c r="W66" s="73"/>
      <c r="X66" s="73"/>
      <c r="Y66" s="73"/>
      <c r="Z66" s="73"/>
      <c r="AA66" s="73"/>
      <c r="AB66" s="73"/>
      <c r="AC66" s="73"/>
      <c r="AD66" s="73"/>
      <c r="AE66" s="73"/>
      <c r="AF66" s="73"/>
      <c r="AG66" s="73"/>
      <c r="AH66" s="73"/>
      <c r="AI66" s="73"/>
      <c r="AJ66" s="73"/>
      <c r="AK66" s="73"/>
      <c r="AL66" s="73"/>
      <c r="AM66" s="73"/>
    </row>
    <row r="67" spans="1:39" ht="40" customHeight="1" x14ac:dyDescent="0.35">
      <c r="A67" s="40">
        <v>56</v>
      </c>
      <c r="B67" s="46" t="s">
        <v>226</v>
      </c>
      <c r="C67" s="627" t="s">
        <v>227</v>
      </c>
      <c r="D67" s="40" t="s">
        <v>118</v>
      </c>
      <c r="E67" s="644"/>
      <c r="F67" s="40" t="s">
        <v>23</v>
      </c>
      <c r="G67" s="40" t="s">
        <v>97</v>
      </c>
      <c r="H67" s="338">
        <v>7227884525.985405</v>
      </c>
      <c r="I67" s="69">
        <v>44986</v>
      </c>
      <c r="J67" s="69">
        <v>45535</v>
      </c>
      <c r="K67" s="69"/>
      <c r="L67" s="40">
        <v>549</v>
      </c>
      <c r="M67" s="70">
        <v>44927</v>
      </c>
      <c r="N67" s="69">
        <v>45016</v>
      </c>
      <c r="O67" s="40" t="s">
        <v>25</v>
      </c>
      <c r="P67" s="71">
        <v>0.9</v>
      </c>
      <c r="Q67" s="52">
        <f t="shared" si="2"/>
        <v>6505096073.3868647</v>
      </c>
      <c r="R67" s="79">
        <v>1</v>
      </c>
      <c r="S67" s="72">
        <f t="shared" si="3"/>
        <v>7227884525.985405</v>
      </c>
      <c r="T67" s="73"/>
      <c r="U67" s="73"/>
      <c r="V67" s="73"/>
      <c r="W67" s="73"/>
      <c r="X67" s="73"/>
      <c r="Y67" s="73"/>
      <c r="Z67" s="73"/>
      <c r="AA67" s="73"/>
      <c r="AB67" s="73"/>
      <c r="AC67" s="73"/>
      <c r="AD67" s="73"/>
      <c r="AE67" s="73"/>
      <c r="AF67" s="73"/>
      <c r="AG67" s="73"/>
      <c r="AH67" s="73"/>
      <c r="AI67" s="73"/>
      <c r="AJ67" s="73"/>
      <c r="AK67" s="73"/>
      <c r="AL67" s="73"/>
      <c r="AM67" s="73"/>
    </row>
    <row r="68" spans="1:39" ht="40" customHeight="1" x14ac:dyDescent="0.35">
      <c r="A68" s="40">
        <v>57</v>
      </c>
      <c r="B68" s="46" t="s">
        <v>228</v>
      </c>
      <c r="C68" s="627" t="s">
        <v>229</v>
      </c>
      <c r="D68" s="40" t="s">
        <v>118</v>
      </c>
      <c r="E68" s="644"/>
      <c r="F68" s="40" t="s">
        <v>23</v>
      </c>
      <c r="G68" s="40" t="s">
        <v>97</v>
      </c>
      <c r="H68" s="338">
        <v>18436942237.943924</v>
      </c>
      <c r="I68" s="69">
        <v>45200</v>
      </c>
      <c r="J68" s="69">
        <v>45838</v>
      </c>
      <c r="K68" s="69"/>
      <c r="L68" s="40">
        <v>638</v>
      </c>
      <c r="M68" s="70">
        <v>45108</v>
      </c>
      <c r="N68" s="69">
        <v>45199</v>
      </c>
      <c r="O68" s="40" t="s">
        <v>25</v>
      </c>
      <c r="P68" s="71">
        <v>0.9</v>
      </c>
      <c r="Q68" s="52">
        <f t="shared" si="2"/>
        <v>16593248014.149532</v>
      </c>
      <c r="R68" s="79">
        <v>0.99993797467369494</v>
      </c>
      <c r="S68" s="72">
        <f t="shared" si="3"/>
        <v>18435798680.585548</v>
      </c>
      <c r="T68" s="73"/>
      <c r="U68" s="73"/>
      <c r="V68" s="73"/>
      <c r="W68" s="73"/>
      <c r="X68" s="73"/>
      <c r="Y68" s="73"/>
      <c r="Z68" s="73"/>
      <c r="AA68" s="73"/>
      <c r="AB68" s="73"/>
      <c r="AC68" s="73"/>
      <c r="AD68" s="73"/>
      <c r="AE68" s="73"/>
      <c r="AF68" s="73"/>
      <c r="AG68" s="73"/>
      <c r="AH68" s="73"/>
      <c r="AI68" s="73"/>
      <c r="AJ68" s="73"/>
      <c r="AK68" s="73"/>
      <c r="AL68" s="73"/>
      <c r="AM68" s="73"/>
    </row>
    <row r="69" spans="1:39" ht="40" customHeight="1" x14ac:dyDescent="0.35">
      <c r="A69" s="40">
        <v>58</v>
      </c>
      <c r="B69" s="46" t="s">
        <v>230</v>
      </c>
      <c r="C69" s="68" t="s">
        <v>231</v>
      </c>
      <c r="D69" s="40" t="s">
        <v>118</v>
      </c>
      <c r="E69" s="644"/>
      <c r="F69" s="40" t="s">
        <v>23</v>
      </c>
      <c r="G69" s="40" t="s">
        <v>97</v>
      </c>
      <c r="H69" s="338">
        <v>4199592367.9192686</v>
      </c>
      <c r="I69" s="69">
        <v>45200</v>
      </c>
      <c r="J69" s="69">
        <v>45838</v>
      </c>
      <c r="K69" s="69"/>
      <c r="L69" s="40">
        <v>638</v>
      </c>
      <c r="M69" s="70">
        <v>45108</v>
      </c>
      <c r="N69" s="69">
        <v>45199</v>
      </c>
      <c r="O69" s="40" t="s">
        <v>25</v>
      </c>
      <c r="P69" s="71">
        <v>0.9</v>
      </c>
      <c r="Q69" s="52">
        <f t="shared" si="2"/>
        <v>3779633131.1273417</v>
      </c>
      <c r="R69" s="79">
        <v>1</v>
      </c>
      <c r="S69" s="72">
        <f t="shared" si="3"/>
        <v>4199592367.9192686</v>
      </c>
      <c r="T69" s="73"/>
      <c r="U69" s="73"/>
      <c r="V69" s="73"/>
      <c r="W69" s="73"/>
      <c r="X69" s="73"/>
      <c r="Y69" s="73"/>
      <c r="Z69" s="73"/>
      <c r="AA69" s="73"/>
      <c r="AB69" s="73"/>
      <c r="AC69" s="73"/>
      <c r="AD69" s="73"/>
      <c r="AE69" s="73"/>
      <c r="AF69" s="73"/>
      <c r="AG69" s="73"/>
      <c r="AH69" s="73"/>
      <c r="AI69" s="73"/>
      <c r="AJ69" s="73"/>
      <c r="AK69" s="73"/>
      <c r="AL69" s="73"/>
      <c r="AM69" s="73"/>
    </row>
    <row r="70" spans="1:39" ht="40" customHeight="1" x14ac:dyDescent="0.35">
      <c r="A70" s="40">
        <v>59</v>
      </c>
      <c r="B70" s="46" t="s">
        <v>232</v>
      </c>
      <c r="C70" s="627" t="s">
        <v>233</v>
      </c>
      <c r="D70" s="40" t="s">
        <v>118</v>
      </c>
      <c r="E70" s="644"/>
      <c r="F70" s="40" t="s">
        <v>23</v>
      </c>
      <c r="G70" s="40" t="s">
        <v>97</v>
      </c>
      <c r="H70" s="338">
        <v>8624241557.7443562</v>
      </c>
      <c r="I70" s="69">
        <v>44986</v>
      </c>
      <c r="J70" s="69">
        <v>45535</v>
      </c>
      <c r="K70" s="69"/>
      <c r="L70" s="40">
        <v>549</v>
      </c>
      <c r="M70" s="70">
        <v>44927</v>
      </c>
      <c r="N70" s="69">
        <v>45016</v>
      </c>
      <c r="O70" s="40" t="s">
        <v>25</v>
      </c>
      <c r="P70" s="71">
        <v>0.9</v>
      </c>
      <c r="Q70" s="52">
        <f t="shared" si="2"/>
        <v>7761817401.9699211</v>
      </c>
      <c r="R70" s="79">
        <v>1</v>
      </c>
      <c r="S70" s="72">
        <f t="shared" si="3"/>
        <v>8624241557.7443562</v>
      </c>
      <c r="T70" s="73"/>
      <c r="U70" s="73"/>
      <c r="V70" s="73"/>
      <c r="W70" s="73"/>
      <c r="X70" s="73"/>
      <c r="Y70" s="73"/>
      <c r="Z70" s="73"/>
      <c r="AA70" s="73"/>
      <c r="AB70" s="73"/>
      <c r="AC70" s="73"/>
      <c r="AD70" s="73"/>
      <c r="AE70" s="73"/>
      <c r="AF70" s="73"/>
      <c r="AG70" s="73"/>
      <c r="AH70" s="73"/>
      <c r="AI70" s="73"/>
      <c r="AJ70" s="73"/>
      <c r="AK70" s="73"/>
      <c r="AL70" s="73"/>
      <c r="AM70" s="73"/>
    </row>
    <row r="71" spans="1:39" ht="45.75" customHeight="1" x14ac:dyDescent="0.35">
      <c r="A71" s="40">
        <v>60</v>
      </c>
      <c r="B71" s="46" t="s">
        <v>234</v>
      </c>
      <c r="C71" s="627" t="s">
        <v>235</v>
      </c>
      <c r="D71" s="40" t="s">
        <v>118</v>
      </c>
      <c r="E71" s="644"/>
      <c r="F71" s="40" t="s">
        <v>23</v>
      </c>
      <c r="G71" s="40" t="s">
        <v>97</v>
      </c>
      <c r="H71" s="338">
        <v>8529279637.0596104</v>
      </c>
      <c r="I71" s="69">
        <v>44986</v>
      </c>
      <c r="J71" s="69">
        <v>45535</v>
      </c>
      <c r="K71" s="69"/>
      <c r="L71" s="40">
        <v>549</v>
      </c>
      <c r="M71" s="70">
        <v>44927</v>
      </c>
      <c r="N71" s="69">
        <v>45016</v>
      </c>
      <c r="O71" s="40" t="s">
        <v>25</v>
      </c>
      <c r="P71" s="71">
        <v>0.9</v>
      </c>
      <c r="Q71" s="52">
        <f t="shared" si="2"/>
        <v>7676351673.3536491</v>
      </c>
      <c r="R71" s="79">
        <v>0.99982990531268556</v>
      </c>
      <c r="S71" s="72">
        <f t="shared" si="3"/>
        <v>8527828851.9067278</v>
      </c>
      <c r="T71" s="73"/>
      <c r="U71" s="73"/>
      <c r="V71" s="73"/>
      <c r="W71" s="73"/>
      <c r="X71" s="73"/>
      <c r="Y71" s="73"/>
      <c r="Z71" s="73"/>
      <c r="AA71" s="73"/>
      <c r="AB71" s="73"/>
      <c r="AC71" s="73"/>
      <c r="AD71" s="73"/>
      <c r="AE71" s="73"/>
      <c r="AF71" s="73"/>
      <c r="AG71" s="73"/>
      <c r="AH71" s="73"/>
      <c r="AI71" s="73"/>
      <c r="AJ71" s="73"/>
      <c r="AK71" s="73"/>
      <c r="AL71" s="73"/>
      <c r="AM71" s="73"/>
    </row>
    <row r="72" spans="1:39" ht="40" customHeight="1" x14ac:dyDescent="0.35">
      <c r="A72" s="40">
        <v>61</v>
      </c>
      <c r="B72" s="46" t="s">
        <v>236</v>
      </c>
      <c r="C72" s="627" t="s">
        <v>237</v>
      </c>
      <c r="D72" s="40" t="s">
        <v>118</v>
      </c>
      <c r="E72" s="644"/>
      <c r="F72" s="40" t="s">
        <v>23</v>
      </c>
      <c r="G72" s="40" t="s">
        <v>97</v>
      </c>
      <c r="H72" s="338">
        <v>10390870510.235607</v>
      </c>
      <c r="I72" s="69">
        <v>44986</v>
      </c>
      <c r="J72" s="69">
        <v>45535</v>
      </c>
      <c r="K72" s="69"/>
      <c r="L72" s="40">
        <v>549</v>
      </c>
      <c r="M72" s="70">
        <v>44927</v>
      </c>
      <c r="N72" s="69">
        <v>45016</v>
      </c>
      <c r="O72" s="40" t="s">
        <v>25</v>
      </c>
      <c r="P72" s="71">
        <v>0.9</v>
      </c>
      <c r="Q72" s="52">
        <f t="shared" si="2"/>
        <v>9351783459.2120476</v>
      </c>
      <c r="R72" s="79">
        <v>0.99991652824291555</v>
      </c>
      <c r="S72" s="80">
        <f t="shared" si="3"/>
        <v>10390003166.016481</v>
      </c>
      <c r="T72" s="73"/>
      <c r="U72" s="73"/>
      <c r="V72" s="73"/>
      <c r="W72" s="73"/>
      <c r="X72" s="73"/>
      <c r="Y72" s="73"/>
      <c r="Z72" s="73"/>
      <c r="AA72" s="73"/>
      <c r="AB72" s="73"/>
      <c r="AC72" s="73"/>
      <c r="AD72" s="73"/>
      <c r="AE72" s="73"/>
      <c r="AF72" s="73"/>
      <c r="AG72" s="73"/>
      <c r="AH72" s="73"/>
      <c r="AI72" s="73"/>
      <c r="AJ72" s="73"/>
      <c r="AK72" s="73"/>
      <c r="AL72" s="73"/>
      <c r="AM72" s="73"/>
    </row>
    <row r="73" spans="1:39" ht="40" customHeight="1" x14ac:dyDescent="0.35">
      <c r="A73" s="40">
        <v>62</v>
      </c>
      <c r="B73" s="46" t="s">
        <v>238</v>
      </c>
      <c r="C73" s="68" t="s">
        <v>239</v>
      </c>
      <c r="D73" s="40" t="s">
        <v>118</v>
      </c>
      <c r="E73" s="644"/>
      <c r="F73" s="40" t="s">
        <v>23</v>
      </c>
      <c r="G73" s="40" t="s">
        <v>97</v>
      </c>
      <c r="H73" s="338">
        <v>4873896426.049715</v>
      </c>
      <c r="I73" s="69">
        <v>44986</v>
      </c>
      <c r="J73" s="69">
        <v>45535</v>
      </c>
      <c r="K73" s="69"/>
      <c r="L73" s="40">
        <v>549</v>
      </c>
      <c r="M73" s="70">
        <v>44927</v>
      </c>
      <c r="N73" s="69">
        <v>45016</v>
      </c>
      <c r="O73" s="40" t="s">
        <v>25</v>
      </c>
      <c r="P73" s="71">
        <v>0.9</v>
      </c>
      <c r="Q73" s="52">
        <f t="shared" si="2"/>
        <v>4386506783.4447441</v>
      </c>
      <c r="R73" s="71">
        <v>0.99992885568484646</v>
      </c>
      <c r="S73" s="72">
        <f t="shared" si="3"/>
        <v>4873549676.0263548</v>
      </c>
      <c r="T73" s="73"/>
      <c r="U73" s="73"/>
      <c r="V73" s="73"/>
      <c r="W73" s="73"/>
      <c r="X73" s="73"/>
      <c r="Y73" s="73"/>
      <c r="Z73" s="73"/>
      <c r="AA73" s="73"/>
      <c r="AB73" s="73"/>
      <c r="AC73" s="73"/>
      <c r="AD73" s="73"/>
      <c r="AE73" s="73"/>
      <c r="AF73" s="73"/>
      <c r="AG73" s="73"/>
      <c r="AH73" s="73"/>
      <c r="AI73" s="73"/>
      <c r="AJ73" s="73"/>
      <c r="AK73" s="73"/>
      <c r="AL73" s="73"/>
      <c r="AM73" s="73"/>
    </row>
    <row r="74" spans="1:39" ht="40" customHeight="1" x14ac:dyDescent="0.35">
      <c r="A74" s="40">
        <v>63</v>
      </c>
      <c r="B74" s="46" t="s">
        <v>240</v>
      </c>
      <c r="C74" s="68" t="s">
        <v>241</v>
      </c>
      <c r="D74" s="40" t="s">
        <v>118</v>
      </c>
      <c r="E74" s="644"/>
      <c r="F74" s="40" t="s">
        <v>23</v>
      </c>
      <c r="G74" s="40" t="s">
        <v>101</v>
      </c>
      <c r="H74" s="338">
        <v>1168596421.0676022</v>
      </c>
      <c r="I74" s="69">
        <v>44986</v>
      </c>
      <c r="J74" s="69">
        <v>45535</v>
      </c>
      <c r="K74" s="69"/>
      <c r="L74" s="40">
        <v>549</v>
      </c>
      <c r="M74" s="70">
        <v>44927</v>
      </c>
      <c r="N74" s="69">
        <v>45016</v>
      </c>
      <c r="O74" s="40" t="s">
        <v>25</v>
      </c>
      <c r="P74" s="71">
        <v>0.9</v>
      </c>
      <c r="Q74" s="52">
        <f t="shared" si="2"/>
        <v>1051736778.960842</v>
      </c>
      <c r="R74" s="78">
        <v>0.99995274903595921</v>
      </c>
      <c r="S74" s="72">
        <f t="shared" si="3"/>
        <v>1168541203.7601321</v>
      </c>
      <c r="T74" s="41"/>
      <c r="U74" s="41"/>
      <c r="V74" s="41"/>
      <c r="W74" s="41"/>
      <c r="X74" s="41"/>
      <c r="Y74" s="41"/>
      <c r="Z74" s="41"/>
      <c r="AA74" s="41"/>
      <c r="AB74" s="41"/>
      <c r="AC74" s="73"/>
      <c r="AD74" s="73"/>
      <c r="AE74" s="73"/>
      <c r="AF74" s="73"/>
      <c r="AG74" s="73"/>
      <c r="AH74" s="73"/>
      <c r="AI74" s="73"/>
      <c r="AJ74" s="73"/>
      <c r="AK74" s="73"/>
      <c r="AL74" s="73"/>
      <c r="AM74" s="73"/>
    </row>
    <row r="75" spans="1:39" ht="40" customHeight="1" x14ac:dyDescent="0.35">
      <c r="A75" s="40">
        <v>64</v>
      </c>
      <c r="B75" s="46" t="s">
        <v>242</v>
      </c>
      <c r="C75" s="68" t="s">
        <v>243</v>
      </c>
      <c r="D75" s="40" t="s">
        <v>118</v>
      </c>
      <c r="E75" s="644"/>
      <c r="F75" s="40" t="s">
        <v>23</v>
      </c>
      <c r="G75" s="40" t="s">
        <v>101</v>
      </c>
      <c r="H75" s="338">
        <v>2398267806.0396323</v>
      </c>
      <c r="I75" s="69">
        <v>44986</v>
      </c>
      <c r="J75" s="69">
        <v>45535</v>
      </c>
      <c r="K75" s="69"/>
      <c r="L75" s="40">
        <v>549</v>
      </c>
      <c r="M75" s="70">
        <v>44927</v>
      </c>
      <c r="N75" s="69">
        <v>45016</v>
      </c>
      <c r="O75" s="40" t="s">
        <v>25</v>
      </c>
      <c r="P75" s="71">
        <v>0.9</v>
      </c>
      <c r="Q75" s="52">
        <f t="shared" si="2"/>
        <v>2158441025.4356689</v>
      </c>
      <c r="R75" s="78">
        <v>0.99995274903595921</v>
      </c>
      <c r="S75" s="72">
        <f t="shared" si="3"/>
        <v>2398154485.5737691</v>
      </c>
      <c r="T75" s="41"/>
      <c r="U75" s="41"/>
      <c r="V75" s="41"/>
      <c r="W75" s="41"/>
      <c r="X75" s="41"/>
      <c r="Y75" s="41"/>
      <c r="Z75" s="41"/>
      <c r="AA75" s="41"/>
      <c r="AB75" s="41"/>
      <c r="AC75" s="73"/>
      <c r="AD75" s="73"/>
      <c r="AE75" s="73"/>
      <c r="AF75" s="73"/>
      <c r="AG75" s="73"/>
      <c r="AH75" s="73"/>
      <c r="AI75" s="73"/>
      <c r="AJ75" s="73"/>
      <c r="AK75" s="73"/>
      <c r="AL75" s="73"/>
      <c r="AM75" s="73"/>
    </row>
    <row r="76" spans="1:39" ht="40" customHeight="1" x14ac:dyDescent="0.35">
      <c r="A76" s="348" t="s">
        <v>6</v>
      </c>
      <c r="B76" s="348" t="s">
        <v>91</v>
      </c>
      <c r="C76" s="348" t="s">
        <v>8</v>
      </c>
      <c r="D76" s="348" t="s">
        <v>9</v>
      </c>
      <c r="E76" s="643"/>
      <c r="F76" s="351" t="s">
        <v>10</v>
      </c>
      <c r="G76" s="348" t="s">
        <v>11</v>
      </c>
      <c r="H76" s="349" t="s">
        <v>12</v>
      </c>
      <c r="I76" s="350" t="s">
        <v>13</v>
      </c>
      <c r="J76" s="350" t="s">
        <v>14</v>
      </c>
      <c r="K76" s="350"/>
      <c r="L76" s="351" t="s">
        <v>15</v>
      </c>
      <c r="M76" s="351" t="s">
        <v>115</v>
      </c>
      <c r="N76" s="351" t="s">
        <v>17</v>
      </c>
      <c r="O76" s="348" t="s">
        <v>18</v>
      </c>
      <c r="P76" s="351" t="s">
        <v>19</v>
      </c>
      <c r="Q76" s="348" t="s">
        <v>92</v>
      </c>
      <c r="R76" s="11" t="s">
        <v>93</v>
      </c>
      <c r="S76" s="9" t="s">
        <v>94</v>
      </c>
      <c r="T76" s="73"/>
      <c r="U76" s="73"/>
      <c r="V76" s="73"/>
      <c r="W76" s="73"/>
      <c r="X76" s="73"/>
      <c r="Y76" s="73"/>
      <c r="Z76" s="73"/>
      <c r="AA76" s="73"/>
      <c r="AB76" s="73"/>
      <c r="AC76" s="73"/>
      <c r="AD76" s="73"/>
      <c r="AE76" s="73"/>
      <c r="AF76" s="73"/>
      <c r="AG76" s="73"/>
      <c r="AH76" s="73"/>
      <c r="AI76" s="73"/>
      <c r="AJ76" s="73"/>
      <c r="AK76" s="73"/>
      <c r="AL76" s="73"/>
      <c r="AM76" s="73"/>
    </row>
    <row r="77" spans="1:39" ht="40" customHeight="1" x14ac:dyDescent="0.35">
      <c r="A77" s="40">
        <v>65</v>
      </c>
      <c r="B77" s="46" t="s">
        <v>244</v>
      </c>
      <c r="C77" s="68" t="s">
        <v>245</v>
      </c>
      <c r="D77" s="40" t="s">
        <v>118</v>
      </c>
      <c r="E77" s="644"/>
      <c r="F77" s="40" t="s">
        <v>23</v>
      </c>
      <c r="G77" s="40" t="s">
        <v>101</v>
      </c>
      <c r="H77" s="338">
        <v>2255969567.1568637</v>
      </c>
      <c r="I77" s="69">
        <v>44986</v>
      </c>
      <c r="J77" s="69">
        <v>45535</v>
      </c>
      <c r="K77" s="69"/>
      <c r="L77" s="40">
        <v>549</v>
      </c>
      <c r="M77" s="70">
        <v>44927</v>
      </c>
      <c r="N77" s="69">
        <v>45016</v>
      </c>
      <c r="O77" s="40" t="s">
        <v>25</v>
      </c>
      <c r="P77" s="71">
        <v>0.9</v>
      </c>
      <c r="Q77" s="52">
        <f t="shared" si="2"/>
        <v>2030372610.4411774</v>
      </c>
      <c r="R77" s="78">
        <v>0.99995274903595921</v>
      </c>
      <c r="S77" s="72">
        <f t="shared" si="3"/>
        <v>2255862970.4199686</v>
      </c>
      <c r="T77" s="41"/>
      <c r="U77" s="41"/>
      <c r="V77" s="41"/>
      <c r="W77" s="41"/>
      <c r="X77" s="41"/>
      <c r="Y77" s="41"/>
      <c r="Z77" s="41"/>
      <c r="AA77" s="41"/>
      <c r="AB77" s="41"/>
      <c r="AC77" s="73"/>
      <c r="AD77" s="73"/>
      <c r="AE77" s="73"/>
      <c r="AF77" s="73"/>
      <c r="AG77" s="73"/>
      <c r="AH77" s="73"/>
      <c r="AI77" s="73"/>
      <c r="AJ77" s="73"/>
      <c r="AK77" s="73"/>
      <c r="AL77" s="73"/>
      <c r="AM77" s="73"/>
    </row>
    <row r="78" spans="1:39" ht="40" customHeight="1" x14ac:dyDescent="0.35">
      <c r="A78" s="40">
        <v>66</v>
      </c>
      <c r="B78" s="46" t="s">
        <v>246</v>
      </c>
      <c r="C78" s="68" t="s">
        <v>247</v>
      </c>
      <c r="D78" s="40" t="s">
        <v>118</v>
      </c>
      <c r="E78" s="644"/>
      <c r="F78" s="40" t="s">
        <v>23</v>
      </c>
      <c r="G78" s="40" t="s">
        <v>97</v>
      </c>
      <c r="H78" s="338">
        <v>2286444733.6449356</v>
      </c>
      <c r="I78" s="69">
        <v>44986</v>
      </c>
      <c r="J78" s="69">
        <v>45535</v>
      </c>
      <c r="K78" s="69"/>
      <c r="L78" s="40">
        <v>549</v>
      </c>
      <c r="M78" s="70">
        <v>44927</v>
      </c>
      <c r="N78" s="69">
        <v>45016</v>
      </c>
      <c r="O78" s="40" t="s">
        <v>25</v>
      </c>
      <c r="P78" s="71">
        <v>0.9</v>
      </c>
      <c r="Q78" s="52">
        <f t="shared" si="2"/>
        <v>2057800260.280442</v>
      </c>
      <c r="R78" s="78">
        <v>0.99996214322941002</v>
      </c>
      <c r="S78" s="72">
        <f t="shared" si="3"/>
        <v>2286358176.2311873</v>
      </c>
      <c r="T78" s="41"/>
      <c r="U78" s="41"/>
      <c r="V78" s="41"/>
      <c r="W78" s="41"/>
      <c r="X78" s="41"/>
      <c r="Y78" s="41"/>
      <c r="Z78" s="41"/>
      <c r="AA78" s="41"/>
      <c r="AB78" s="41"/>
      <c r="AC78" s="73"/>
      <c r="AD78" s="73"/>
      <c r="AE78" s="73"/>
      <c r="AF78" s="73"/>
      <c r="AG78" s="73"/>
      <c r="AH78" s="73"/>
      <c r="AI78" s="73"/>
      <c r="AJ78" s="73"/>
      <c r="AK78" s="73"/>
      <c r="AL78" s="73"/>
      <c r="AM78" s="73"/>
    </row>
    <row r="79" spans="1:39" ht="40" customHeight="1" x14ac:dyDescent="0.35">
      <c r="A79" s="40">
        <v>67</v>
      </c>
      <c r="B79" s="46" t="s">
        <v>248</v>
      </c>
      <c r="C79" s="74" t="s">
        <v>249</v>
      </c>
      <c r="D79" s="40" t="s">
        <v>118</v>
      </c>
      <c r="E79" s="644"/>
      <c r="F79" s="40" t="s">
        <v>23</v>
      </c>
      <c r="G79" s="40" t="s">
        <v>97</v>
      </c>
      <c r="H79" s="338">
        <v>5566562976</v>
      </c>
      <c r="I79" s="69">
        <v>45108</v>
      </c>
      <c r="J79" s="69">
        <v>46203</v>
      </c>
      <c r="K79" s="69"/>
      <c r="L79" s="40">
        <v>1095</v>
      </c>
      <c r="M79" s="70">
        <v>44986</v>
      </c>
      <c r="N79" s="69" t="s">
        <v>250</v>
      </c>
      <c r="O79" s="40" t="s">
        <v>25</v>
      </c>
      <c r="P79" s="71">
        <v>0.75</v>
      </c>
      <c r="Q79" s="52">
        <f t="shared" si="2"/>
        <v>4174922232</v>
      </c>
      <c r="R79" s="71">
        <v>0.99998420932934162</v>
      </c>
      <c r="S79" s="72">
        <f t="shared" si="3"/>
        <v>5566475076.2373466</v>
      </c>
      <c r="T79" s="41"/>
      <c r="U79" s="41"/>
      <c r="V79" s="41"/>
      <c r="W79" s="41"/>
      <c r="X79" s="41"/>
      <c r="Y79" s="41"/>
      <c r="Z79" s="41"/>
      <c r="AA79" s="41"/>
      <c r="AB79" s="41"/>
      <c r="AC79" s="73"/>
      <c r="AD79" s="73"/>
      <c r="AE79" s="73"/>
      <c r="AF79" s="73"/>
      <c r="AG79" s="73"/>
      <c r="AH79" s="73"/>
      <c r="AI79" s="73"/>
      <c r="AJ79" s="73"/>
      <c r="AK79" s="73"/>
      <c r="AL79" s="73"/>
      <c r="AM79" s="73"/>
    </row>
    <row r="80" spans="1:39" ht="40" customHeight="1" x14ac:dyDescent="0.35">
      <c r="A80" s="40">
        <v>68</v>
      </c>
      <c r="B80" s="46" t="s">
        <v>251</v>
      </c>
      <c r="C80" s="74" t="s">
        <v>252</v>
      </c>
      <c r="D80" s="40" t="s">
        <v>118</v>
      </c>
      <c r="E80" s="644"/>
      <c r="F80" s="40" t="s">
        <v>23</v>
      </c>
      <c r="G80" s="40" t="s">
        <v>97</v>
      </c>
      <c r="H80" s="338">
        <v>2647326912</v>
      </c>
      <c r="I80" s="69">
        <v>45108</v>
      </c>
      <c r="J80" s="69">
        <v>46203</v>
      </c>
      <c r="K80" s="69"/>
      <c r="L80" s="40">
        <v>1095</v>
      </c>
      <c r="M80" s="70">
        <v>44986</v>
      </c>
      <c r="N80" s="69" t="s">
        <v>250</v>
      </c>
      <c r="O80" s="40" t="s">
        <v>25</v>
      </c>
      <c r="P80" s="71">
        <v>0.75</v>
      </c>
      <c r="Q80" s="52">
        <f t="shared" si="2"/>
        <v>1985495184</v>
      </c>
      <c r="R80" s="71">
        <v>0.99997421986031831</v>
      </c>
      <c r="S80" s="72">
        <f t="shared" si="3"/>
        <v>2647258663.5424256</v>
      </c>
      <c r="T80" s="41"/>
      <c r="U80" s="41"/>
      <c r="V80" s="41"/>
      <c r="W80" s="41"/>
      <c r="X80" s="41"/>
      <c r="Y80" s="41"/>
      <c r="Z80" s="41"/>
      <c r="AA80" s="41"/>
      <c r="AB80" s="41"/>
      <c r="AC80" s="73"/>
      <c r="AD80" s="73"/>
      <c r="AE80" s="73"/>
      <c r="AF80" s="73"/>
      <c r="AG80" s="73"/>
      <c r="AH80" s="73"/>
      <c r="AI80" s="73"/>
      <c r="AJ80" s="73"/>
      <c r="AK80" s="73"/>
      <c r="AL80" s="73"/>
      <c r="AM80" s="73"/>
    </row>
    <row r="81" spans="1:39" ht="40" customHeight="1" x14ac:dyDescent="0.35">
      <c r="A81" s="40">
        <v>69</v>
      </c>
      <c r="B81" s="46" t="s">
        <v>253</v>
      </c>
      <c r="C81" s="68" t="s">
        <v>254</v>
      </c>
      <c r="D81" s="40" t="s">
        <v>118</v>
      </c>
      <c r="E81" s="644"/>
      <c r="F81" s="40" t="s">
        <v>23</v>
      </c>
      <c r="G81" s="40" t="s">
        <v>101</v>
      </c>
      <c r="H81" s="338">
        <v>755244000</v>
      </c>
      <c r="I81" s="69">
        <v>45017</v>
      </c>
      <c r="J81" s="69">
        <v>45565</v>
      </c>
      <c r="K81" s="69"/>
      <c r="L81" s="40">
        <v>548</v>
      </c>
      <c r="M81" s="70">
        <v>44927</v>
      </c>
      <c r="N81" s="69">
        <v>44986</v>
      </c>
      <c r="O81" s="40" t="s">
        <v>25</v>
      </c>
      <c r="P81" s="71">
        <v>0.75</v>
      </c>
      <c r="Q81" s="52">
        <f t="shared" si="2"/>
        <v>566433000</v>
      </c>
      <c r="R81" s="71">
        <v>0.75</v>
      </c>
      <c r="S81" s="72">
        <f t="shared" si="3"/>
        <v>566433000</v>
      </c>
      <c r="T81" s="41"/>
      <c r="U81" s="41"/>
      <c r="V81" s="41"/>
      <c r="W81" s="41"/>
      <c r="X81" s="41"/>
      <c r="Y81" s="41"/>
      <c r="Z81" s="41"/>
      <c r="AA81" s="41"/>
      <c r="AB81" s="41"/>
      <c r="AC81" s="73"/>
      <c r="AD81" s="73"/>
      <c r="AE81" s="73"/>
      <c r="AF81" s="73"/>
      <c r="AG81" s="73"/>
      <c r="AH81" s="73"/>
      <c r="AI81" s="73"/>
      <c r="AJ81" s="73"/>
      <c r="AK81" s="73"/>
      <c r="AL81" s="73"/>
      <c r="AM81" s="73"/>
    </row>
    <row r="82" spans="1:39" ht="40" customHeight="1" x14ac:dyDescent="0.35">
      <c r="A82" s="40">
        <v>70</v>
      </c>
      <c r="B82" s="46" t="s">
        <v>255</v>
      </c>
      <c r="C82" s="68" t="s">
        <v>256</v>
      </c>
      <c r="D82" s="40" t="s">
        <v>118</v>
      </c>
      <c r="E82" s="644"/>
      <c r="F82" s="40" t="s">
        <v>23</v>
      </c>
      <c r="G82" s="40" t="s">
        <v>101</v>
      </c>
      <c r="H82" s="338">
        <v>1904760000</v>
      </c>
      <c r="I82" s="69">
        <v>45017</v>
      </c>
      <c r="J82" s="69">
        <v>46203</v>
      </c>
      <c r="K82" s="69"/>
      <c r="L82" s="40">
        <v>1186</v>
      </c>
      <c r="M82" s="70">
        <v>44958</v>
      </c>
      <c r="N82" s="69">
        <v>45015</v>
      </c>
      <c r="O82" s="40" t="s">
        <v>25</v>
      </c>
      <c r="P82" s="71">
        <v>0.75</v>
      </c>
      <c r="Q82" s="52">
        <v>2077920000</v>
      </c>
      <c r="R82" s="71">
        <v>0.75</v>
      </c>
      <c r="S82" s="72">
        <v>1428570000</v>
      </c>
      <c r="T82" s="41"/>
      <c r="U82" s="41"/>
      <c r="V82" s="41"/>
      <c r="W82" s="41"/>
      <c r="X82" s="41"/>
      <c r="Y82" s="41"/>
      <c r="Z82" s="41"/>
      <c r="AA82" s="41"/>
      <c r="AB82" s="41"/>
      <c r="AC82" s="73"/>
      <c r="AD82" s="73"/>
      <c r="AE82" s="73"/>
      <c r="AF82" s="73"/>
      <c r="AG82" s="73"/>
      <c r="AH82" s="73"/>
      <c r="AI82" s="73"/>
      <c r="AJ82" s="73"/>
      <c r="AK82" s="73"/>
      <c r="AL82" s="73"/>
      <c r="AM82" s="73"/>
    </row>
    <row r="83" spans="1:39" ht="40" customHeight="1" x14ac:dyDescent="0.35">
      <c r="A83" s="40">
        <v>71</v>
      </c>
      <c r="B83" s="46" t="s">
        <v>257</v>
      </c>
      <c r="C83" s="68" t="s">
        <v>258</v>
      </c>
      <c r="D83" s="40" t="s">
        <v>118</v>
      </c>
      <c r="E83" s="644"/>
      <c r="F83" s="40" t="s">
        <v>23</v>
      </c>
      <c r="G83" s="40" t="s">
        <v>101</v>
      </c>
      <c r="H83" s="338">
        <v>1348570080</v>
      </c>
      <c r="I83" s="69">
        <v>45017</v>
      </c>
      <c r="J83" s="69">
        <v>46203</v>
      </c>
      <c r="K83" s="69"/>
      <c r="L83" s="40">
        <v>1186</v>
      </c>
      <c r="M83" s="70">
        <v>44958</v>
      </c>
      <c r="N83" s="69">
        <v>45015</v>
      </c>
      <c r="O83" s="40" t="s">
        <v>25</v>
      </c>
      <c r="P83" s="71">
        <v>0.75</v>
      </c>
      <c r="Q83" s="52">
        <v>1471167360</v>
      </c>
      <c r="R83" s="71">
        <v>0.75</v>
      </c>
      <c r="S83" s="72">
        <v>1011427560</v>
      </c>
      <c r="T83" s="41"/>
      <c r="U83" s="41"/>
      <c r="V83" s="41"/>
      <c r="W83" s="41"/>
      <c r="X83" s="41"/>
      <c r="Y83" s="41"/>
      <c r="Z83" s="41"/>
      <c r="AA83" s="41"/>
      <c r="AB83" s="41"/>
      <c r="AC83" s="73"/>
      <c r="AD83" s="73"/>
      <c r="AE83" s="73"/>
      <c r="AF83" s="73"/>
      <c r="AG83" s="73"/>
      <c r="AH83" s="73"/>
      <c r="AI83" s="73"/>
      <c r="AJ83" s="73"/>
      <c r="AK83" s="73"/>
      <c r="AL83" s="73"/>
      <c r="AM83" s="73"/>
    </row>
    <row r="84" spans="1:39" ht="40" customHeight="1" x14ac:dyDescent="0.35">
      <c r="A84" s="40">
        <v>72</v>
      </c>
      <c r="B84" s="46" t="s">
        <v>259</v>
      </c>
      <c r="C84" s="68" t="s">
        <v>260</v>
      </c>
      <c r="D84" s="40" t="s">
        <v>118</v>
      </c>
      <c r="E84" s="644"/>
      <c r="F84" s="40" t="s">
        <v>23</v>
      </c>
      <c r="G84" s="40" t="s">
        <v>101</v>
      </c>
      <c r="H84" s="339">
        <v>1731600000</v>
      </c>
      <c r="I84" s="69">
        <v>45017</v>
      </c>
      <c r="J84" s="69">
        <v>45930</v>
      </c>
      <c r="K84" s="69"/>
      <c r="L84" s="40">
        <v>913</v>
      </c>
      <c r="M84" s="70">
        <v>44958</v>
      </c>
      <c r="N84" s="69">
        <v>45015</v>
      </c>
      <c r="O84" s="40" t="s">
        <v>25</v>
      </c>
      <c r="P84" s="71">
        <v>0.75</v>
      </c>
      <c r="Q84" s="52">
        <v>1298700000</v>
      </c>
      <c r="R84" s="71">
        <v>0.75</v>
      </c>
      <c r="S84" s="72">
        <v>1298700000</v>
      </c>
      <c r="T84" s="41"/>
      <c r="U84" s="41"/>
      <c r="V84" s="41"/>
      <c r="W84" s="41"/>
      <c r="X84" s="41"/>
      <c r="Y84" s="41"/>
      <c r="Z84" s="41"/>
      <c r="AA84" s="41"/>
      <c r="AB84" s="41"/>
      <c r="AC84" s="73"/>
      <c r="AD84" s="73"/>
      <c r="AE84" s="73"/>
      <c r="AF84" s="73"/>
      <c r="AG84" s="73"/>
      <c r="AH84" s="73"/>
      <c r="AI84" s="73"/>
      <c r="AJ84" s="73"/>
      <c r="AK84" s="73"/>
      <c r="AL84" s="73"/>
      <c r="AM84" s="73"/>
    </row>
    <row r="85" spans="1:39" ht="40" customHeight="1" x14ac:dyDescent="0.35">
      <c r="A85" s="40">
        <v>73</v>
      </c>
      <c r="B85" s="46" t="s">
        <v>261</v>
      </c>
      <c r="C85" s="68" t="s">
        <v>262</v>
      </c>
      <c r="D85" s="40" t="s">
        <v>118</v>
      </c>
      <c r="E85" s="644"/>
      <c r="F85" s="40" t="s">
        <v>23</v>
      </c>
      <c r="G85" s="40" t="s">
        <v>101</v>
      </c>
      <c r="H85" s="338">
        <v>1165500000</v>
      </c>
      <c r="I85" s="69">
        <v>45017</v>
      </c>
      <c r="J85" s="69">
        <v>45930</v>
      </c>
      <c r="K85" s="69"/>
      <c r="L85" s="40">
        <v>913</v>
      </c>
      <c r="M85" s="70">
        <v>44927</v>
      </c>
      <c r="N85" s="69">
        <v>45016</v>
      </c>
      <c r="O85" s="40" t="s">
        <v>25</v>
      </c>
      <c r="P85" s="71">
        <v>0.75</v>
      </c>
      <c r="Q85" s="52">
        <f t="shared" ref="Q85:Q93" si="4">P85*H85</f>
        <v>874125000</v>
      </c>
      <c r="R85" s="79">
        <v>1</v>
      </c>
      <c r="S85" s="72">
        <f t="shared" ref="S85:S93" si="5">R85*H85</f>
        <v>1165500000</v>
      </c>
      <c r="T85" s="41"/>
      <c r="U85" s="41"/>
      <c r="V85" s="41"/>
      <c r="W85" s="41"/>
      <c r="X85" s="41"/>
      <c r="Y85" s="41"/>
      <c r="Z85" s="41"/>
      <c r="AA85" s="41"/>
      <c r="AB85" s="41"/>
      <c r="AC85" s="73"/>
      <c r="AD85" s="73"/>
      <c r="AE85" s="73"/>
      <c r="AF85" s="73"/>
      <c r="AG85" s="73"/>
      <c r="AH85" s="73"/>
      <c r="AI85" s="73"/>
      <c r="AJ85" s="73"/>
      <c r="AK85" s="73"/>
      <c r="AL85" s="73"/>
      <c r="AM85" s="73"/>
    </row>
    <row r="86" spans="1:39" ht="40" customHeight="1" x14ac:dyDescent="0.35">
      <c r="A86" s="40">
        <v>74</v>
      </c>
      <c r="B86" s="46" t="s">
        <v>263</v>
      </c>
      <c r="C86" s="68" t="s">
        <v>264</v>
      </c>
      <c r="D86" s="40" t="s">
        <v>118</v>
      </c>
      <c r="E86" s="644"/>
      <c r="F86" s="40" t="s">
        <v>23</v>
      </c>
      <c r="G86" s="40" t="s">
        <v>101</v>
      </c>
      <c r="H86" s="338">
        <v>1742042880</v>
      </c>
      <c r="I86" s="69">
        <v>45017</v>
      </c>
      <c r="J86" s="69">
        <v>45381</v>
      </c>
      <c r="K86" s="69"/>
      <c r="L86" s="40">
        <v>364</v>
      </c>
      <c r="M86" s="70">
        <v>44986</v>
      </c>
      <c r="N86" s="69">
        <v>45017</v>
      </c>
      <c r="O86" s="40" t="s">
        <v>25</v>
      </c>
      <c r="P86" s="71">
        <v>0.75</v>
      </c>
      <c r="Q86" s="52">
        <f t="shared" si="4"/>
        <v>1306532160</v>
      </c>
      <c r="R86" s="71">
        <v>0.75</v>
      </c>
      <c r="S86" s="72">
        <f t="shared" si="5"/>
        <v>1306532160</v>
      </c>
      <c r="T86" s="41"/>
      <c r="U86" s="41"/>
      <c r="V86" s="41"/>
      <c r="W86" s="41"/>
      <c r="X86" s="41"/>
      <c r="Y86" s="41"/>
      <c r="Z86" s="41"/>
      <c r="AA86" s="41"/>
      <c r="AB86" s="41"/>
      <c r="AC86" s="73"/>
      <c r="AD86" s="73"/>
      <c r="AE86" s="73"/>
      <c r="AF86" s="73"/>
      <c r="AG86" s="73"/>
      <c r="AH86" s="73"/>
      <c r="AI86" s="73"/>
      <c r="AJ86" s="73"/>
      <c r="AK86" s="73"/>
      <c r="AL86" s="73"/>
      <c r="AM86" s="73"/>
    </row>
    <row r="87" spans="1:39" ht="40" customHeight="1" x14ac:dyDescent="0.35">
      <c r="A87" s="40">
        <v>75</v>
      </c>
      <c r="B87" s="46" t="s">
        <v>265</v>
      </c>
      <c r="C87" s="68" t="s">
        <v>266</v>
      </c>
      <c r="D87" s="40" t="s">
        <v>118</v>
      </c>
      <c r="E87" s="644"/>
      <c r="F87" s="40" t="s">
        <v>23</v>
      </c>
      <c r="G87" s="40" t="s">
        <v>101</v>
      </c>
      <c r="H87" s="338">
        <v>2446351200</v>
      </c>
      <c r="I87" s="69">
        <v>45017</v>
      </c>
      <c r="J87" s="69">
        <v>46112</v>
      </c>
      <c r="K87" s="69"/>
      <c r="L87" s="40">
        <v>1095</v>
      </c>
      <c r="M87" s="70">
        <v>44927</v>
      </c>
      <c r="N87" s="69">
        <v>44986</v>
      </c>
      <c r="O87" s="40" t="s">
        <v>25</v>
      </c>
      <c r="P87" s="71">
        <v>0.75</v>
      </c>
      <c r="Q87" s="52">
        <f t="shared" si="4"/>
        <v>1834763400</v>
      </c>
      <c r="R87" s="71">
        <v>0.75</v>
      </c>
      <c r="S87" s="72">
        <f t="shared" si="5"/>
        <v>1834763400</v>
      </c>
      <c r="T87" s="41"/>
      <c r="U87" s="41"/>
      <c r="V87" s="41"/>
      <c r="W87" s="41"/>
      <c r="X87" s="41"/>
      <c r="Y87" s="41"/>
      <c r="Z87" s="41"/>
      <c r="AA87" s="41"/>
      <c r="AB87" s="41"/>
      <c r="AC87" s="73"/>
      <c r="AD87" s="73"/>
      <c r="AE87" s="73"/>
      <c r="AF87" s="73"/>
      <c r="AG87" s="73"/>
      <c r="AH87" s="73"/>
      <c r="AI87" s="73"/>
      <c r="AJ87" s="73"/>
      <c r="AK87" s="73"/>
      <c r="AL87" s="73"/>
      <c r="AM87" s="73"/>
    </row>
    <row r="88" spans="1:39" ht="40" customHeight="1" x14ac:dyDescent="0.35">
      <c r="A88" s="348" t="s">
        <v>6</v>
      </c>
      <c r="B88" s="348" t="s">
        <v>91</v>
      </c>
      <c r="C88" s="348" t="s">
        <v>8</v>
      </c>
      <c r="D88" s="348" t="s">
        <v>9</v>
      </c>
      <c r="E88" s="643"/>
      <c r="F88" s="351" t="s">
        <v>10</v>
      </c>
      <c r="G88" s="348" t="s">
        <v>11</v>
      </c>
      <c r="H88" s="349" t="s">
        <v>12</v>
      </c>
      <c r="I88" s="350" t="s">
        <v>13</v>
      </c>
      <c r="J88" s="350" t="s">
        <v>14</v>
      </c>
      <c r="K88" s="350"/>
      <c r="L88" s="351" t="s">
        <v>15</v>
      </c>
      <c r="M88" s="351" t="s">
        <v>115</v>
      </c>
      <c r="N88" s="351" t="s">
        <v>17</v>
      </c>
      <c r="O88" s="348" t="s">
        <v>18</v>
      </c>
      <c r="P88" s="351" t="s">
        <v>19</v>
      </c>
      <c r="Q88" s="348" t="s">
        <v>92</v>
      </c>
      <c r="R88" s="11" t="s">
        <v>93</v>
      </c>
      <c r="S88" s="9" t="s">
        <v>94</v>
      </c>
      <c r="T88" s="73"/>
      <c r="U88" s="73"/>
      <c r="V88" s="73"/>
      <c r="W88" s="73"/>
      <c r="X88" s="73"/>
      <c r="Y88" s="73"/>
      <c r="Z88" s="73"/>
      <c r="AA88" s="73"/>
      <c r="AB88" s="73"/>
      <c r="AC88" s="73"/>
      <c r="AD88" s="73"/>
      <c r="AE88" s="73"/>
      <c r="AF88" s="73"/>
      <c r="AG88" s="73"/>
      <c r="AH88" s="73"/>
      <c r="AI88" s="73"/>
      <c r="AJ88" s="73"/>
      <c r="AK88" s="73"/>
      <c r="AL88" s="73"/>
      <c r="AM88" s="73"/>
    </row>
    <row r="89" spans="1:39" ht="40" customHeight="1" x14ac:dyDescent="0.35">
      <c r="A89" s="40">
        <v>76</v>
      </c>
      <c r="B89" s="46" t="s">
        <v>267</v>
      </c>
      <c r="C89" s="627" t="s">
        <v>268</v>
      </c>
      <c r="D89" s="40" t="s">
        <v>118</v>
      </c>
      <c r="E89" s="644"/>
      <c r="F89" s="40" t="s">
        <v>23</v>
      </c>
      <c r="G89" s="40" t="s">
        <v>101</v>
      </c>
      <c r="H89" s="338">
        <v>958804236</v>
      </c>
      <c r="I89" s="69">
        <v>45017</v>
      </c>
      <c r="J89" s="69">
        <v>46112</v>
      </c>
      <c r="K89" s="69"/>
      <c r="L89" s="40">
        <v>1095</v>
      </c>
      <c r="M89" s="70">
        <v>44927</v>
      </c>
      <c r="N89" s="69">
        <v>44986</v>
      </c>
      <c r="O89" s="40" t="s">
        <v>25</v>
      </c>
      <c r="P89" s="71">
        <v>0.75</v>
      </c>
      <c r="Q89" s="52">
        <f t="shared" si="4"/>
        <v>719103177</v>
      </c>
      <c r="R89" s="71">
        <v>0.75</v>
      </c>
      <c r="S89" s="72">
        <f t="shared" si="5"/>
        <v>719103177</v>
      </c>
      <c r="T89" s="41"/>
      <c r="U89" s="41"/>
      <c r="V89" s="41"/>
      <c r="W89" s="41"/>
      <c r="X89" s="41"/>
      <c r="Y89" s="41"/>
      <c r="Z89" s="41"/>
      <c r="AA89" s="41"/>
      <c r="AB89" s="41"/>
      <c r="AC89" s="73"/>
      <c r="AD89" s="73"/>
      <c r="AE89" s="73"/>
      <c r="AF89" s="73"/>
      <c r="AG89" s="73"/>
      <c r="AH89" s="73"/>
      <c r="AI89" s="73"/>
      <c r="AJ89" s="73"/>
      <c r="AK89" s="73"/>
      <c r="AL89" s="73"/>
      <c r="AM89" s="73"/>
    </row>
    <row r="90" spans="1:39" ht="40" customHeight="1" x14ac:dyDescent="0.35">
      <c r="A90" s="40">
        <v>77</v>
      </c>
      <c r="B90" s="46" t="s">
        <v>269</v>
      </c>
      <c r="C90" s="68" t="s">
        <v>270</v>
      </c>
      <c r="D90" s="40" t="s">
        <v>118</v>
      </c>
      <c r="E90" s="644"/>
      <c r="F90" s="40" t="s">
        <v>23</v>
      </c>
      <c r="G90" s="40" t="s">
        <v>101</v>
      </c>
      <c r="H90" s="338">
        <v>1055999970</v>
      </c>
      <c r="I90" s="69">
        <v>45017</v>
      </c>
      <c r="J90" s="69">
        <v>46203</v>
      </c>
      <c r="K90" s="69"/>
      <c r="L90" s="40">
        <v>1186</v>
      </c>
      <c r="M90" s="70">
        <v>44958</v>
      </c>
      <c r="N90" s="69">
        <v>45015</v>
      </c>
      <c r="O90" s="40" t="s">
        <v>25</v>
      </c>
      <c r="P90" s="71">
        <v>0.75</v>
      </c>
      <c r="Q90" s="52">
        <f t="shared" si="4"/>
        <v>791999977.5</v>
      </c>
      <c r="R90" s="71">
        <v>0.75</v>
      </c>
      <c r="S90" s="72">
        <f t="shared" si="5"/>
        <v>791999977.5</v>
      </c>
      <c r="T90" s="41"/>
      <c r="U90" s="41"/>
      <c r="V90" s="41"/>
      <c r="W90" s="41"/>
      <c r="X90" s="41"/>
      <c r="Y90" s="41"/>
      <c r="Z90" s="41"/>
      <c r="AA90" s="41"/>
      <c r="AB90" s="41"/>
      <c r="AC90" s="73"/>
      <c r="AD90" s="73"/>
      <c r="AE90" s="73"/>
      <c r="AF90" s="73"/>
      <c r="AG90" s="73"/>
      <c r="AH90" s="73"/>
      <c r="AI90" s="73"/>
      <c r="AJ90" s="73"/>
      <c r="AK90" s="73"/>
      <c r="AL90" s="73"/>
      <c r="AM90" s="73"/>
    </row>
    <row r="91" spans="1:39" ht="40" customHeight="1" x14ac:dyDescent="0.35">
      <c r="A91" s="40">
        <v>78</v>
      </c>
      <c r="B91" s="46" t="s">
        <v>271</v>
      </c>
      <c r="C91" s="68" t="s">
        <v>272</v>
      </c>
      <c r="D91" s="40" t="s">
        <v>118</v>
      </c>
      <c r="E91" s="644"/>
      <c r="F91" s="40" t="s">
        <v>23</v>
      </c>
      <c r="G91" s="40" t="s">
        <v>97</v>
      </c>
      <c r="H91" s="338">
        <v>7400059200</v>
      </c>
      <c r="I91" s="69">
        <v>45139</v>
      </c>
      <c r="J91" s="69">
        <v>46599</v>
      </c>
      <c r="K91" s="69"/>
      <c r="L91" s="40">
        <v>1460</v>
      </c>
      <c r="M91" s="70">
        <v>45047</v>
      </c>
      <c r="N91" s="69">
        <v>45108</v>
      </c>
      <c r="O91" s="40" t="s">
        <v>25</v>
      </c>
      <c r="P91" s="71">
        <v>0.75</v>
      </c>
      <c r="Q91" s="52">
        <f t="shared" si="4"/>
        <v>5550044400</v>
      </c>
      <c r="R91" s="71">
        <v>0.75</v>
      </c>
      <c r="S91" s="72">
        <f t="shared" si="5"/>
        <v>5550044400</v>
      </c>
      <c r="T91" s="41"/>
      <c r="U91" s="41"/>
      <c r="V91" s="41"/>
      <c r="W91" s="41"/>
      <c r="X91" s="41"/>
      <c r="Y91" s="41"/>
      <c r="Z91" s="41"/>
      <c r="AA91" s="41"/>
      <c r="AB91" s="41"/>
      <c r="AC91" s="73"/>
      <c r="AD91" s="73"/>
      <c r="AE91" s="73"/>
      <c r="AF91" s="73"/>
      <c r="AG91" s="73"/>
      <c r="AH91" s="73"/>
      <c r="AI91" s="73"/>
      <c r="AJ91" s="73"/>
      <c r="AK91" s="73"/>
      <c r="AL91" s="73"/>
      <c r="AM91" s="73"/>
    </row>
    <row r="92" spans="1:39" ht="40" customHeight="1" x14ac:dyDescent="0.35">
      <c r="A92" s="40">
        <v>79</v>
      </c>
      <c r="B92" s="46" t="s">
        <v>273</v>
      </c>
      <c r="C92" s="68" t="s">
        <v>274</v>
      </c>
      <c r="D92" s="40" t="s">
        <v>118</v>
      </c>
      <c r="E92" s="644"/>
      <c r="F92" s="40" t="s">
        <v>23</v>
      </c>
      <c r="G92" s="40" t="s">
        <v>97</v>
      </c>
      <c r="H92" s="338">
        <v>7422180856.9099998</v>
      </c>
      <c r="I92" s="69">
        <v>45139</v>
      </c>
      <c r="J92" s="69">
        <v>46599</v>
      </c>
      <c r="K92" s="69"/>
      <c r="L92" s="40">
        <v>1460</v>
      </c>
      <c r="M92" s="70">
        <v>45047</v>
      </c>
      <c r="N92" s="69">
        <v>45108</v>
      </c>
      <c r="O92" s="40" t="s">
        <v>25</v>
      </c>
      <c r="P92" s="71">
        <v>0.75</v>
      </c>
      <c r="Q92" s="52">
        <f t="shared" si="4"/>
        <v>5566635642.6824999</v>
      </c>
      <c r="R92" s="71">
        <v>0.75</v>
      </c>
      <c r="S92" s="72">
        <f t="shared" si="5"/>
        <v>5566635642.6824999</v>
      </c>
      <c r="T92" s="41"/>
      <c r="U92" s="41"/>
      <c r="V92" s="41"/>
      <c r="W92" s="41"/>
      <c r="X92" s="41"/>
      <c r="Y92" s="41"/>
      <c r="Z92" s="41"/>
      <c r="AA92" s="41"/>
      <c r="AB92" s="41"/>
      <c r="AC92" s="73"/>
      <c r="AD92" s="73"/>
      <c r="AE92" s="73"/>
      <c r="AF92" s="73"/>
      <c r="AG92" s="73"/>
      <c r="AH92" s="73"/>
      <c r="AI92" s="73"/>
      <c r="AJ92" s="73"/>
      <c r="AK92" s="73"/>
      <c r="AL92" s="73"/>
      <c r="AM92" s="73"/>
    </row>
    <row r="93" spans="1:39" ht="40" customHeight="1" x14ac:dyDescent="0.35">
      <c r="A93" s="40">
        <v>80</v>
      </c>
      <c r="B93" s="46" t="s">
        <v>275</v>
      </c>
      <c r="C93" s="68" t="s">
        <v>276</v>
      </c>
      <c r="D93" s="40" t="s">
        <v>118</v>
      </c>
      <c r="E93" s="644"/>
      <c r="F93" s="40" t="s">
        <v>23</v>
      </c>
      <c r="G93" s="40" t="s">
        <v>97</v>
      </c>
      <c r="H93" s="338">
        <v>9170820065.4899998</v>
      </c>
      <c r="I93" s="69">
        <v>45139</v>
      </c>
      <c r="J93" s="69">
        <v>46599</v>
      </c>
      <c r="K93" s="69"/>
      <c r="L93" s="40">
        <v>1460</v>
      </c>
      <c r="M93" s="70">
        <v>45047</v>
      </c>
      <c r="N93" s="69">
        <v>45108</v>
      </c>
      <c r="O93" s="40" t="s">
        <v>25</v>
      </c>
      <c r="P93" s="71">
        <v>0.75</v>
      </c>
      <c r="Q93" s="52">
        <f t="shared" si="4"/>
        <v>6878115049.1175003</v>
      </c>
      <c r="R93" s="71">
        <v>0.75</v>
      </c>
      <c r="S93" s="72">
        <f t="shared" si="5"/>
        <v>6878115049.1175003</v>
      </c>
      <c r="T93" s="41"/>
      <c r="U93" s="41"/>
      <c r="V93" s="41"/>
      <c r="W93" s="41"/>
      <c r="X93" s="41"/>
      <c r="Y93" s="41"/>
      <c r="Z93" s="41"/>
      <c r="AA93" s="41"/>
      <c r="AB93" s="41"/>
      <c r="AC93" s="73"/>
      <c r="AD93" s="73"/>
      <c r="AE93" s="73"/>
      <c r="AF93" s="73"/>
      <c r="AG93" s="73"/>
      <c r="AH93" s="73"/>
      <c r="AI93" s="73"/>
      <c r="AJ93" s="73"/>
      <c r="AK93" s="73"/>
      <c r="AL93" s="73"/>
      <c r="AM93" s="73"/>
    </row>
    <row r="94" spans="1:39" ht="40" customHeight="1" x14ac:dyDescent="0.35">
      <c r="A94" s="40">
        <v>81</v>
      </c>
      <c r="B94" s="46" t="s">
        <v>277</v>
      </c>
      <c r="C94" s="68" t="s">
        <v>278</v>
      </c>
      <c r="D94" s="40" t="s">
        <v>118</v>
      </c>
      <c r="E94" s="644"/>
      <c r="F94" s="40" t="s">
        <v>23</v>
      </c>
      <c r="G94" s="40" t="s">
        <v>101</v>
      </c>
      <c r="H94" s="338">
        <v>1808909280</v>
      </c>
      <c r="I94" s="69">
        <v>45017</v>
      </c>
      <c r="J94" s="69">
        <v>46476</v>
      </c>
      <c r="K94" s="69"/>
      <c r="L94" s="40">
        <v>1459</v>
      </c>
      <c r="M94" s="70">
        <v>44927</v>
      </c>
      <c r="N94" s="69">
        <v>44986</v>
      </c>
      <c r="O94" s="40" t="s">
        <v>25</v>
      </c>
      <c r="P94" s="71">
        <v>0.75</v>
      </c>
      <c r="Q94" s="52">
        <v>1356681960</v>
      </c>
      <c r="R94" s="71">
        <v>0.75</v>
      </c>
      <c r="S94" s="72">
        <v>1356681960</v>
      </c>
      <c r="T94" s="41"/>
      <c r="U94" s="41"/>
      <c r="V94" s="41"/>
      <c r="W94" s="41"/>
      <c r="X94" s="41"/>
      <c r="Y94" s="41"/>
      <c r="Z94" s="41"/>
      <c r="AA94" s="41"/>
      <c r="AB94" s="41"/>
      <c r="AC94" s="73"/>
      <c r="AD94" s="73"/>
      <c r="AE94" s="73"/>
      <c r="AF94" s="73"/>
      <c r="AG94" s="73"/>
      <c r="AH94" s="73"/>
      <c r="AI94" s="73"/>
      <c r="AJ94" s="73"/>
      <c r="AK94" s="73"/>
      <c r="AL94" s="73"/>
      <c r="AM94" s="73"/>
    </row>
    <row r="95" spans="1:39" ht="40" customHeight="1" x14ac:dyDescent="0.35">
      <c r="A95" s="40">
        <v>82</v>
      </c>
      <c r="B95" s="46" t="s">
        <v>279</v>
      </c>
      <c r="C95" s="68" t="s">
        <v>280</v>
      </c>
      <c r="D95" s="40" t="s">
        <v>118</v>
      </c>
      <c r="E95" s="644"/>
      <c r="F95" s="40" t="s">
        <v>23</v>
      </c>
      <c r="G95" s="40" t="s">
        <v>101</v>
      </c>
      <c r="H95" s="338">
        <v>1759205078.4000001</v>
      </c>
      <c r="I95" s="69">
        <v>45017</v>
      </c>
      <c r="J95" s="69">
        <v>45626</v>
      </c>
      <c r="K95" s="69"/>
      <c r="L95" s="40">
        <v>609</v>
      </c>
      <c r="M95" s="70">
        <v>44927</v>
      </c>
      <c r="N95" s="69">
        <v>44986</v>
      </c>
      <c r="O95" s="40" t="s">
        <v>25</v>
      </c>
      <c r="P95" s="71">
        <v>0.75</v>
      </c>
      <c r="Q95" s="52">
        <v>1356681960</v>
      </c>
      <c r="R95" s="71">
        <v>0.75</v>
      </c>
      <c r="S95" s="72">
        <v>1356681960</v>
      </c>
      <c r="T95" s="41"/>
      <c r="U95" s="41"/>
      <c r="V95" s="41"/>
      <c r="W95" s="41"/>
      <c r="X95" s="41"/>
      <c r="Y95" s="41"/>
      <c r="Z95" s="41"/>
      <c r="AA95" s="41"/>
      <c r="AB95" s="41"/>
      <c r="AC95" s="73"/>
      <c r="AD95" s="73"/>
      <c r="AE95" s="73"/>
      <c r="AF95" s="73"/>
      <c r="AG95" s="73"/>
      <c r="AH95" s="73"/>
      <c r="AI95" s="73"/>
      <c r="AJ95" s="73"/>
      <c r="AK95" s="73"/>
      <c r="AL95" s="73"/>
      <c r="AM95" s="73"/>
    </row>
    <row r="96" spans="1:39" ht="40" customHeight="1" x14ac:dyDescent="0.35">
      <c r="A96" s="40">
        <v>83</v>
      </c>
      <c r="B96" s="46" t="s">
        <v>281</v>
      </c>
      <c r="C96" s="68" t="s">
        <v>282</v>
      </c>
      <c r="D96" s="40" t="s">
        <v>118</v>
      </c>
      <c r="E96" s="644"/>
      <c r="F96" s="40" t="s">
        <v>23</v>
      </c>
      <c r="G96" s="40" t="s">
        <v>101</v>
      </c>
      <c r="H96" s="338">
        <v>659340000</v>
      </c>
      <c r="I96" s="69">
        <v>45017</v>
      </c>
      <c r="J96" s="69">
        <v>45626</v>
      </c>
      <c r="K96" s="69"/>
      <c r="L96" s="40">
        <v>609</v>
      </c>
      <c r="M96" s="70">
        <v>44927</v>
      </c>
      <c r="N96" s="69">
        <v>44986</v>
      </c>
      <c r="O96" s="40" t="s">
        <v>25</v>
      </c>
      <c r="P96" s="71">
        <v>0.75</v>
      </c>
      <c r="Q96" s="52">
        <v>1356681960</v>
      </c>
      <c r="R96" s="71">
        <v>0.75</v>
      </c>
      <c r="S96" s="72">
        <v>1356681960</v>
      </c>
      <c r="T96" s="41"/>
      <c r="U96" s="41"/>
      <c r="V96" s="41"/>
      <c r="W96" s="41"/>
      <c r="X96" s="41"/>
      <c r="Y96" s="41"/>
      <c r="Z96" s="41"/>
      <c r="AA96" s="41"/>
      <c r="AB96" s="41"/>
      <c r="AC96" s="73"/>
      <c r="AD96" s="73"/>
      <c r="AE96" s="73"/>
      <c r="AF96" s="73"/>
      <c r="AG96" s="73"/>
      <c r="AH96" s="73"/>
      <c r="AI96" s="73"/>
      <c r="AJ96" s="73"/>
      <c r="AK96" s="73"/>
      <c r="AL96" s="73"/>
      <c r="AM96" s="73"/>
    </row>
    <row r="97" spans="1:39" ht="40" customHeight="1" x14ac:dyDescent="0.35">
      <c r="A97" s="40">
        <v>84</v>
      </c>
      <c r="B97" s="46" t="s">
        <v>283</v>
      </c>
      <c r="C97" s="68" t="s">
        <v>284</v>
      </c>
      <c r="D97" s="40" t="s">
        <v>118</v>
      </c>
      <c r="E97" s="644"/>
      <c r="F97" s="40" t="s">
        <v>23</v>
      </c>
      <c r="G97" s="40" t="s">
        <v>101</v>
      </c>
      <c r="H97" s="338">
        <v>402264000</v>
      </c>
      <c r="I97" s="69">
        <v>44958</v>
      </c>
      <c r="J97" s="69">
        <v>45688</v>
      </c>
      <c r="K97" s="69"/>
      <c r="L97" s="40">
        <v>730</v>
      </c>
      <c r="M97" s="70">
        <v>44927</v>
      </c>
      <c r="N97" s="69">
        <v>44957</v>
      </c>
      <c r="O97" s="40" t="s">
        <v>25</v>
      </c>
      <c r="P97" s="71">
        <v>0.75</v>
      </c>
      <c r="Q97" s="52">
        <v>1356681960</v>
      </c>
      <c r="R97" s="71">
        <v>0.75</v>
      </c>
      <c r="S97" s="72">
        <v>1356681960</v>
      </c>
      <c r="T97" s="41"/>
      <c r="U97" s="41"/>
      <c r="V97" s="41"/>
      <c r="W97" s="41"/>
      <c r="X97" s="41"/>
      <c r="Y97" s="41"/>
      <c r="Z97" s="41"/>
      <c r="AA97" s="41"/>
      <c r="AB97" s="41"/>
      <c r="AC97" s="73"/>
      <c r="AD97" s="73"/>
      <c r="AE97" s="73"/>
      <c r="AF97" s="73"/>
      <c r="AG97" s="73"/>
      <c r="AH97" s="73"/>
      <c r="AI97" s="73"/>
      <c r="AJ97" s="73"/>
      <c r="AK97" s="73"/>
      <c r="AL97" s="73"/>
      <c r="AM97" s="73"/>
    </row>
    <row r="98" spans="1:39" ht="40" customHeight="1" x14ac:dyDescent="0.35">
      <c r="A98" s="40">
        <v>85</v>
      </c>
      <c r="B98" s="46" t="s">
        <v>285</v>
      </c>
      <c r="C98" s="68" t="s">
        <v>286</v>
      </c>
      <c r="D98" s="40" t="s">
        <v>118</v>
      </c>
      <c r="E98" s="644"/>
      <c r="F98" s="40" t="s">
        <v>23</v>
      </c>
      <c r="G98" s="40" t="s">
        <v>101</v>
      </c>
      <c r="H98" s="338">
        <v>1210804650</v>
      </c>
      <c r="I98" s="69">
        <v>44958</v>
      </c>
      <c r="J98" s="69">
        <v>45868</v>
      </c>
      <c r="K98" s="69"/>
      <c r="L98" s="40">
        <v>910</v>
      </c>
      <c r="M98" s="70">
        <v>45017</v>
      </c>
      <c r="N98" s="69">
        <v>45078</v>
      </c>
      <c r="O98" s="40" t="s">
        <v>25</v>
      </c>
      <c r="P98" s="71">
        <v>0.75</v>
      </c>
      <c r="Q98" s="52">
        <v>1356681960</v>
      </c>
      <c r="R98" s="71">
        <v>0.75</v>
      </c>
      <c r="S98" s="72">
        <v>1356681960</v>
      </c>
      <c r="T98" s="73"/>
      <c r="U98" s="73"/>
      <c r="V98" s="73"/>
      <c r="W98" s="73"/>
      <c r="X98" s="73"/>
      <c r="Y98" s="73"/>
      <c r="Z98" s="73"/>
      <c r="AA98" s="73"/>
      <c r="AB98" s="73"/>
      <c r="AC98" s="73"/>
      <c r="AD98" s="73"/>
      <c r="AE98" s="73"/>
      <c r="AF98" s="73"/>
      <c r="AG98" s="73"/>
      <c r="AH98" s="73"/>
      <c r="AI98" s="73"/>
      <c r="AJ98" s="73"/>
      <c r="AK98" s="73"/>
      <c r="AL98" s="73"/>
      <c r="AM98" s="73"/>
    </row>
    <row r="99" spans="1:39" ht="40" customHeight="1" x14ac:dyDescent="0.35">
      <c r="A99" s="40">
        <v>86</v>
      </c>
      <c r="B99" s="46" t="s">
        <v>287</v>
      </c>
      <c r="C99" s="68" t="s">
        <v>288</v>
      </c>
      <c r="D99" s="40" t="s">
        <v>118</v>
      </c>
      <c r="E99" s="644"/>
      <c r="F99" s="40" t="s">
        <v>23</v>
      </c>
      <c r="G99" s="40" t="s">
        <v>97</v>
      </c>
      <c r="H99" s="338">
        <v>2549466720.1999998</v>
      </c>
      <c r="I99" s="69">
        <v>45017</v>
      </c>
      <c r="J99" s="69">
        <v>45565</v>
      </c>
      <c r="K99" s="69"/>
      <c r="L99" s="40">
        <v>548</v>
      </c>
      <c r="M99" s="70">
        <v>44927</v>
      </c>
      <c r="N99" s="69">
        <v>45016</v>
      </c>
      <c r="O99" s="40" t="s">
        <v>25</v>
      </c>
      <c r="P99" s="71">
        <v>0.9</v>
      </c>
      <c r="Q99" s="52">
        <f t="shared" ref="Q99:Q107" si="6">P99*H99</f>
        <v>2294520048.1799998</v>
      </c>
      <c r="R99" s="78">
        <v>0.99992074723879198</v>
      </c>
      <c r="S99" s="81">
        <f t="shared" ref="S99:S107" si="7">R99*H99</f>
        <v>2549264667.9228158</v>
      </c>
      <c r="T99" s="73"/>
      <c r="U99" s="73"/>
      <c r="V99" s="73"/>
      <c r="W99" s="73"/>
      <c r="X99" s="73"/>
      <c r="Y99" s="73"/>
      <c r="Z99" s="73"/>
      <c r="AA99" s="73"/>
      <c r="AB99" s="73"/>
      <c r="AC99" s="73"/>
      <c r="AD99" s="73"/>
      <c r="AE99" s="73"/>
      <c r="AF99" s="73"/>
      <c r="AG99" s="73"/>
      <c r="AH99" s="73"/>
      <c r="AI99" s="73"/>
      <c r="AJ99" s="73"/>
      <c r="AK99" s="73"/>
      <c r="AL99" s="73"/>
      <c r="AM99" s="73"/>
    </row>
    <row r="100" spans="1:39" ht="47.25" customHeight="1" x14ac:dyDescent="0.35">
      <c r="A100" s="40">
        <v>87</v>
      </c>
      <c r="B100" s="46" t="s">
        <v>289</v>
      </c>
      <c r="C100" s="68" t="s">
        <v>290</v>
      </c>
      <c r="D100" s="40" t="s">
        <v>118</v>
      </c>
      <c r="E100" s="644"/>
      <c r="F100" s="40" t="s">
        <v>23</v>
      </c>
      <c r="G100" s="40" t="s">
        <v>97</v>
      </c>
      <c r="H100" s="338">
        <v>11680557208.540001</v>
      </c>
      <c r="I100" s="69">
        <v>45047</v>
      </c>
      <c r="J100" s="69">
        <v>45596</v>
      </c>
      <c r="K100" s="69"/>
      <c r="L100" s="40">
        <v>549</v>
      </c>
      <c r="M100" s="70">
        <v>44927</v>
      </c>
      <c r="N100" s="69">
        <v>45016</v>
      </c>
      <c r="O100" s="40" t="s">
        <v>25</v>
      </c>
      <c r="P100" s="71">
        <v>0.9</v>
      </c>
      <c r="Q100" s="52">
        <f>P100*H100</f>
        <v>10512501487.686001</v>
      </c>
      <c r="R100" s="79">
        <v>1</v>
      </c>
      <c r="S100" s="72">
        <f>R100*H100</f>
        <v>11680557208.540001</v>
      </c>
      <c r="T100" s="73"/>
      <c r="U100" s="73"/>
      <c r="V100" s="73"/>
      <c r="W100" s="73"/>
      <c r="X100" s="73"/>
      <c r="Y100" s="73"/>
      <c r="Z100" s="73"/>
      <c r="AA100" s="73"/>
      <c r="AB100" s="73"/>
      <c r="AC100" s="73"/>
      <c r="AD100" s="73"/>
      <c r="AE100" s="73"/>
      <c r="AF100" s="73"/>
      <c r="AG100" s="73"/>
      <c r="AH100" s="73"/>
      <c r="AI100" s="73"/>
      <c r="AJ100" s="73"/>
      <c r="AK100" s="73"/>
      <c r="AL100" s="73"/>
      <c r="AM100" s="73"/>
    </row>
    <row r="101" spans="1:39" ht="44.25" customHeight="1" x14ac:dyDescent="0.35">
      <c r="A101" s="348" t="s">
        <v>6</v>
      </c>
      <c r="B101" s="348" t="s">
        <v>91</v>
      </c>
      <c r="C101" s="348" t="s">
        <v>8</v>
      </c>
      <c r="D101" s="348" t="s">
        <v>9</v>
      </c>
      <c r="E101" s="643"/>
      <c r="F101" s="351" t="s">
        <v>10</v>
      </c>
      <c r="G101" s="348" t="s">
        <v>11</v>
      </c>
      <c r="H101" s="349" t="s">
        <v>12</v>
      </c>
      <c r="I101" s="350" t="s">
        <v>13</v>
      </c>
      <c r="J101" s="350" t="s">
        <v>14</v>
      </c>
      <c r="K101" s="350"/>
      <c r="L101" s="351" t="s">
        <v>15</v>
      </c>
      <c r="M101" s="351" t="s">
        <v>115</v>
      </c>
      <c r="N101" s="351" t="s">
        <v>17</v>
      </c>
      <c r="O101" s="348" t="s">
        <v>18</v>
      </c>
      <c r="P101" s="351" t="s">
        <v>19</v>
      </c>
      <c r="Q101" s="348" t="s">
        <v>92</v>
      </c>
      <c r="R101" s="11" t="s">
        <v>93</v>
      </c>
      <c r="S101" s="9" t="s">
        <v>94</v>
      </c>
      <c r="T101" s="73"/>
      <c r="U101" s="73"/>
      <c r="V101" s="73"/>
      <c r="W101" s="73"/>
      <c r="X101" s="73"/>
      <c r="Y101" s="73"/>
      <c r="Z101" s="73"/>
      <c r="AA101" s="73"/>
      <c r="AB101" s="73"/>
      <c r="AC101" s="73"/>
      <c r="AD101" s="73"/>
      <c r="AE101" s="73"/>
      <c r="AF101" s="73"/>
      <c r="AG101" s="73"/>
      <c r="AH101" s="73"/>
      <c r="AI101" s="73"/>
      <c r="AJ101" s="73"/>
      <c r="AK101" s="73"/>
      <c r="AL101" s="73"/>
      <c r="AM101" s="73"/>
    </row>
    <row r="102" spans="1:39" ht="40" customHeight="1" x14ac:dyDescent="0.35">
      <c r="A102" s="40">
        <v>88</v>
      </c>
      <c r="B102" s="46" t="s">
        <v>291</v>
      </c>
      <c r="C102" s="68" t="s">
        <v>292</v>
      </c>
      <c r="D102" s="40" t="s">
        <v>118</v>
      </c>
      <c r="E102" s="644"/>
      <c r="F102" s="40" t="s">
        <v>23</v>
      </c>
      <c r="G102" s="40" t="s">
        <v>97</v>
      </c>
      <c r="H102" s="338">
        <v>6355713244</v>
      </c>
      <c r="I102" s="69">
        <v>45047</v>
      </c>
      <c r="J102" s="69">
        <v>45596</v>
      </c>
      <c r="K102" s="69"/>
      <c r="L102" s="40">
        <v>549</v>
      </c>
      <c r="M102" s="70">
        <v>44927</v>
      </c>
      <c r="N102" s="69">
        <v>45016</v>
      </c>
      <c r="O102" s="40" t="s">
        <v>25</v>
      </c>
      <c r="P102" s="71">
        <v>0.9</v>
      </c>
      <c r="Q102" s="52">
        <f t="shared" si="6"/>
        <v>5720141919.6000004</v>
      </c>
      <c r="R102" s="71">
        <v>0.999749473236065</v>
      </c>
      <c r="S102" s="72">
        <f t="shared" si="7"/>
        <v>6354120967.7284822</v>
      </c>
      <c r="T102" s="73"/>
      <c r="U102" s="73"/>
      <c r="V102" s="73"/>
      <c r="W102" s="73"/>
      <c r="X102" s="73"/>
      <c r="Y102" s="73"/>
      <c r="Z102" s="73"/>
      <c r="AA102" s="73"/>
      <c r="AB102" s="73"/>
      <c r="AC102" s="73"/>
      <c r="AD102" s="73"/>
      <c r="AE102" s="73"/>
      <c r="AF102" s="73"/>
      <c r="AG102" s="73"/>
      <c r="AH102" s="73"/>
      <c r="AI102" s="73"/>
      <c r="AJ102" s="73"/>
      <c r="AK102" s="73"/>
      <c r="AL102" s="73"/>
      <c r="AM102" s="73"/>
    </row>
    <row r="103" spans="1:39" ht="40" customHeight="1" x14ac:dyDescent="0.35">
      <c r="A103" s="40">
        <v>89</v>
      </c>
      <c r="B103" s="46" t="s">
        <v>293</v>
      </c>
      <c r="C103" s="68" t="s">
        <v>294</v>
      </c>
      <c r="D103" s="40" t="s">
        <v>118</v>
      </c>
      <c r="E103" s="644"/>
      <c r="F103" s="40" t="s">
        <v>23</v>
      </c>
      <c r="G103" s="40" t="s">
        <v>97</v>
      </c>
      <c r="H103" s="338">
        <v>7100559977.875762</v>
      </c>
      <c r="I103" s="69">
        <v>45047</v>
      </c>
      <c r="J103" s="69">
        <v>45596</v>
      </c>
      <c r="K103" s="69"/>
      <c r="L103" s="40">
        <v>549</v>
      </c>
      <c r="M103" s="70">
        <v>44927</v>
      </c>
      <c r="N103" s="69">
        <v>45016</v>
      </c>
      <c r="O103" s="40" t="s">
        <v>25</v>
      </c>
      <c r="P103" s="71">
        <v>0.9</v>
      </c>
      <c r="Q103" s="52">
        <f t="shared" si="6"/>
        <v>6390503980.0881863</v>
      </c>
      <c r="R103" s="71">
        <v>0.99992885568484646</v>
      </c>
      <c r="S103" s="72">
        <f t="shared" si="7"/>
        <v>7100054813.3989296</v>
      </c>
      <c r="T103" s="73"/>
      <c r="U103" s="73"/>
      <c r="V103" s="73"/>
      <c r="W103" s="73"/>
      <c r="X103" s="73"/>
      <c r="Y103" s="73"/>
      <c r="Z103" s="73"/>
      <c r="AA103" s="73"/>
      <c r="AB103" s="73"/>
      <c r="AC103" s="73"/>
      <c r="AD103" s="73"/>
      <c r="AE103" s="73"/>
      <c r="AF103" s="73"/>
      <c r="AG103" s="73"/>
      <c r="AH103" s="73"/>
      <c r="AI103" s="73"/>
      <c r="AJ103" s="73"/>
      <c r="AK103" s="73"/>
      <c r="AL103" s="73"/>
      <c r="AM103" s="73"/>
    </row>
    <row r="104" spans="1:39" ht="40" customHeight="1" x14ac:dyDescent="0.35">
      <c r="A104" s="40">
        <v>90</v>
      </c>
      <c r="B104" s="46" t="s">
        <v>295</v>
      </c>
      <c r="C104" s="68" t="s">
        <v>296</v>
      </c>
      <c r="D104" s="40" t="s">
        <v>118</v>
      </c>
      <c r="E104" s="644"/>
      <c r="F104" s="40" t="s">
        <v>23</v>
      </c>
      <c r="G104" s="40" t="s">
        <v>97</v>
      </c>
      <c r="H104" s="338">
        <v>9017257177</v>
      </c>
      <c r="I104" s="69">
        <v>45047</v>
      </c>
      <c r="J104" s="69">
        <v>45596</v>
      </c>
      <c r="K104" s="69"/>
      <c r="L104" s="40">
        <v>549</v>
      </c>
      <c r="M104" s="70">
        <v>44927</v>
      </c>
      <c r="N104" s="69">
        <v>45016</v>
      </c>
      <c r="O104" s="40" t="s">
        <v>25</v>
      </c>
      <c r="P104" s="71">
        <v>0.9</v>
      </c>
      <c r="Q104" s="52">
        <f t="shared" si="6"/>
        <v>8115531459.3000002</v>
      </c>
      <c r="R104" s="71">
        <v>0.99993210280607459</v>
      </c>
      <c r="S104" s="72">
        <f t="shared" si="7"/>
        <v>9016644930.5407772</v>
      </c>
      <c r="T104" s="73"/>
      <c r="U104" s="73"/>
      <c r="V104" s="73"/>
      <c r="W104" s="73"/>
      <c r="X104" s="73"/>
      <c r="Y104" s="73"/>
      <c r="Z104" s="73"/>
      <c r="AA104" s="73"/>
      <c r="AB104" s="73"/>
      <c r="AC104" s="73"/>
      <c r="AD104" s="73"/>
      <c r="AE104" s="73"/>
      <c r="AF104" s="73"/>
      <c r="AG104" s="73"/>
      <c r="AH104" s="73"/>
      <c r="AI104" s="73"/>
      <c r="AJ104" s="73"/>
      <c r="AK104" s="73"/>
      <c r="AL104" s="73"/>
      <c r="AM104" s="73"/>
    </row>
    <row r="105" spans="1:39" ht="40" customHeight="1" x14ac:dyDescent="0.35">
      <c r="A105" s="40">
        <v>91</v>
      </c>
      <c r="B105" s="46" t="s">
        <v>297</v>
      </c>
      <c r="C105" s="68" t="s">
        <v>298</v>
      </c>
      <c r="D105" s="40" t="s">
        <v>118</v>
      </c>
      <c r="E105" s="644"/>
      <c r="F105" s="40" t="s">
        <v>23</v>
      </c>
      <c r="G105" s="40" t="s">
        <v>97</v>
      </c>
      <c r="H105" s="338">
        <v>9446578692.7065582</v>
      </c>
      <c r="I105" s="69">
        <v>45047</v>
      </c>
      <c r="J105" s="69">
        <v>45596</v>
      </c>
      <c r="K105" s="69"/>
      <c r="L105" s="40">
        <v>549</v>
      </c>
      <c r="M105" s="70">
        <v>44927</v>
      </c>
      <c r="N105" s="69">
        <v>45016</v>
      </c>
      <c r="O105" s="40" t="s">
        <v>25</v>
      </c>
      <c r="P105" s="71">
        <v>0.9</v>
      </c>
      <c r="Q105" s="52">
        <f t="shared" si="6"/>
        <v>8501920823.4359026</v>
      </c>
      <c r="R105" s="71">
        <v>1</v>
      </c>
      <c r="S105" s="72">
        <f t="shared" si="7"/>
        <v>9446578692.7065582</v>
      </c>
      <c r="T105" s="73"/>
      <c r="U105" s="73"/>
      <c r="V105" s="73"/>
      <c r="W105" s="73"/>
      <c r="X105" s="73"/>
      <c r="Y105" s="73"/>
      <c r="Z105" s="73"/>
      <c r="AA105" s="73"/>
      <c r="AB105" s="73"/>
      <c r="AC105" s="73"/>
      <c r="AD105" s="73"/>
      <c r="AE105" s="73"/>
      <c r="AF105" s="73"/>
      <c r="AG105" s="73"/>
      <c r="AH105" s="73"/>
      <c r="AI105" s="73"/>
      <c r="AJ105" s="73"/>
      <c r="AK105" s="73"/>
      <c r="AL105" s="73"/>
      <c r="AM105" s="73"/>
    </row>
    <row r="106" spans="1:39" ht="40" customHeight="1" x14ac:dyDescent="0.35">
      <c r="A106" s="40">
        <v>92</v>
      </c>
      <c r="B106" s="46" t="s">
        <v>299</v>
      </c>
      <c r="C106" s="68" t="s">
        <v>300</v>
      </c>
      <c r="D106" s="40" t="s">
        <v>118</v>
      </c>
      <c r="E106" s="644"/>
      <c r="F106" s="40" t="s">
        <v>23</v>
      </c>
      <c r="G106" s="40" t="s">
        <v>101</v>
      </c>
      <c r="H106" s="338">
        <v>1957396477.5</v>
      </c>
      <c r="I106" s="69">
        <v>45047</v>
      </c>
      <c r="J106" s="69">
        <v>45596</v>
      </c>
      <c r="K106" s="69"/>
      <c r="L106" s="40">
        <v>549</v>
      </c>
      <c r="M106" s="70">
        <v>44927</v>
      </c>
      <c r="N106" s="69">
        <v>45016</v>
      </c>
      <c r="O106" s="40" t="s">
        <v>25</v>
      </c>
      <c r="P106" s="71">
        <v>0.9</v>
      </c>
      <c r="Q106" s="52">
        <f t="shared" si="6"/>
        <v>1761656829.75</v>
      </c>
      <c r="R106" s="71">
        <v>0.99982481841952764</v>
      </c>
      <c r="S106" s="72">
        <f t="shared" si="7"/>
        <v>1957053577.6914606</v>
      </c>
      <c r="T106" s="73"/>
      <c r="U106" s="73"/>
      <c r="V106" s="73"/>
      <c r="W106" s="73"/>
      <c r="X106" s="73"/>
      <c r="Y106" s="73"/>
      <c r="Z106" s="73"/>
      <c r="AA106" s="73"/>
      <c r="AB106" s="73"/>
      <c r="AC106" s="73"/>
      <c r="AD106" s="73"/>
      <c r="AE106" s="73"/>
      <c r="AF106" s="73"/>
      <c r="AG106" s="73"/>
      <c r="AH106" s="73"/>
      <c r="AI106" s="73"/>
      <c r="AJ106" s="73"/>
      <c r="AK106" s="73"/>
      <c r="AL106" s="73"/>
      <c r="AM106" s="73"/>
    </row>
    <row r="107" spans="1:39" ht="40" customHeight="1" x14ac:dyDescent="0.35">
      <c r="A107" s="40">
        <v>93</v>
      </c>
      <c r="B107" s="46" t="s">
        <v>301</v>
      </c>
      <c r="C107" s="68" t="s">
        <v>302</v>
      </c>
      <c r="D107" s="40" t="s">
        <v>118</v>
      </c>
      <c r="E107" s="644"/>
      <c r="F107" s="40" t="s">
        <v>23</v>
      </c>
      <c r="G107" s="40" t="s">
        <v>101</v>
      </c>
      <c r="H107" s="338">
        <v>979169050.79999995</v>
      </c>
      <c r="I107" s="69">
        <v>45047</v>
      </c>
      <c r="J107" s="69">
        <v>45596</v>
      </c>
      <c r="K107" s="69"/>
      <c r="L107" s="40">
        <v>549</v>
      </c>
      <c r="M107" s="70">
        <v>44927</v>
      </c>
      <c r="N107" s="69">
        <v>45016</v>
      </c>
      <c r="O107" s="40" t="s">
        <v>25</v>
      </c>
      <c r="P107" s="71">
        <v>0.9</v>
      </c>
      <c r="Q107" s="52">
        <f t="shared" si="6"/>
        <v>881252145.72000003</v>
      </c>
      <c r="R107" s="71">
        <v>1</v>
      </c>
      <c r="S107" s="72">
        <f t="shared" si="7"/>
        <v>979169050.79999995</v>
      </c>
      <c r="T107" s="73"/>
      <c r="U107" s="73"/>
      <c r="V107" s="73"/>
      <c r="W107" s="73"/>
      <c r="X107" s="73"/>
      <c r="Y107" s="73"/>
      <c r="Z107" s="73"/>
      <c r="AA107" s="73"/>
      <c r="AB107" s="73"/>
      <c r="AC107" s="73"/>
      <c r="AD107" s="73"/>
      <c r="AE107" s="73"/>
      <c r="AF107" s="73"/>
      <c r="AG107" s="73"/>
      <c r="AH107" s="73"/>
      <c r="AI107" s="73"/>
      <c r="AJ107" s="73"/>
      <c r="AK107" s="73"/>
      <c r="AL107" s="73"/>
      <c r="AM107" s="73"/>
    </row>
    <row r="108" spans="1:39" ht="75" customHeight="1" x14ac:dyDescent="0.35">
      <c r="A108" s="40">
        <v>94</v>
      </c>
      <c r="B108" s="46" t="s">
        <v>303</v>
      </c>
      <c r="C108" s="627" t="s">
        <v>304</v>
      </c>
      <c r="D108" s="40" t="s">
        <v>305</v>
      </c>
      <c r="E108" s="74" t="s">
        <v>885</v>
      </c>
      <c r="F108" s="40" t="s">
        <v>23</v>
      </c>
      <c r="G108" s="40" t="s">
        <v>97</v>
      </c>
      <c r="H108" s="338">
        <v>17042410524</v>
      </c>
      <c r="I108" s="69">
        <v>45017</v>
      </c>
      <c r="J108" s="69">
        <v>45382</v>
      </c>
      <c r="K108" s="666">
        <v>11097425641</v>
      </c>
      <c r="L108" s="40">
        <v>365</v>
      </c>
      <c r="M108" s="70">
        <v>44958</v>
      </c>
      <c r="N108" s="69">
        <v>44986</v>
      </c>
      <c r="O108" s="40" t="s">
        <v>25</v>
      </c>
      <c r="P108" s="389">
        <v>0.81920000000000004</v>
      </c>
      <c r="Q108" s="342">
        <f t="shared" ref="Q108:Q153" si="8">H108*P108</f>
        <v>13961142701.260801</v>
      </c>
      <c r="R108" s="82">
        <v>0.82879999999999998</v>
      </c>
      <c r="S108" s="83">
        <f t="shared" ref="S108:S153" si="9">H108*R108</f>
        <v>14124749842.291199</v>
      </c>
      <c r="T108" s="73"/>
      <c r="U108" s="73"/>
      <c r="V108" s="73"/>
      <c r="W108" s="73"/>
      <c r="X108" s="73"/>
      <c r="Y108" s="73"/>
      <c r="Z108" s="73"/>
      <c r="AA108" s="73"/>
      <c r="AB108" s="73"/>
      <c r="AC108" s="73"/>
      <c r="AD108" s="73"/>
      <c r="AE108" s="73"/>
      <c r="AF108" s="73"/>
      <c r="AG108" s="73"/>
      <c r="AH108" s="73"/>
      <c r="AI108" s="73"/>
      <c r="AJ108" s="73"/>
      <c r="AK108" s="73"/>
      <c r="AL108" s="73"/>
      <c r="AM108" s="73"/>
    </row>
    <row r="109" spans="1:39" ht="45.65" customHeight="1" x14ac:dyDescent="0.35">
      <c r="A109" s="40">
        <v>95</v>
      </c>
      <c r="B109" s="46" t="s">
        <v>306</v>
      </c>
      <c r="C109" s="627" t="s">
        <v>307</v>
      </c>
      <c r="D109" s="40" t="s">
        <v>305</v>
      </c>
      <c r="E109" s="68" t="s">
        <v>307</v>
      </c>
      <c r="F109" s="40" t="s">
        <v>23</v>
      </c>
      <c r="G109" s="40" t="s">
        <v>97</v>
      </c>
      <c r="H109" s="338">
        <v>10419628219</v>
      </c>
      <c r="I109" s="69">
        <v>45017</v>
      </c>
      <c r="J109" s="69">
        <v>45382</v>
      </c>
      <c r="K109" s="648">
        <v>8790281706</v>
      </c>
      <c r="L109" s="40">
        <v>365</v>
      </c>
      <c r="M109" s="70">
        <v>44958</v>
      </c>
      <c r="N109" s="69">
        <v>44986</v>
      </c>
      <c r="O109" s="40" t="s">
        <v>25</v>
      </c>
      <c r="P109" s="389">
        <v>0.81920000000000004</v>
      </c>
      <c r="Q109" s="342">
        <f t="shared" si="8"/>
        <v>8535759437.0048008</v>
      </c>
      <c r="R109" s="82">
        <v>0.82879999999999998</v>
      </c>
      <c r="S109" s="83">
        <f t="shared" si="9"/>
        <v>8635787867.9071999</v>
      </c>
      <c r="T109" s="73"/>
      <c r="U109" s="73"/>
      <c r="V109" s="73"/>
      <c r="W109" s="73"/>
      <c r="X109" s="73"/>
      <c r="Y109" s="73"/>
      <c r="Z109" s="73"/>
      <c r="AA109" s="73"/>
      <c r="AB109" s="73"/>
      <c r="AC109" s="73"/>
      <c r="AD109" s="73"/>
      <c r="AE109" s="73"/>
      <c r="AF109" s="73"/>
      <c r="AG109" s="73"/>
      <c r="AH109" s="73"/>
      <c r="AI109" s="73"/>
      <c r="AJ109" s="73"/>
      <c r="AK109" s="73"/>
      <c r="AL109" s="73"/>
      <c r="AM109" s="73"/>
    </row>
    <row r="110" spans="1:39" ht="75.650000000000006" customHeight="1" x14ac:dyDescent="0.35">
      <c r="A110" s="40">
        <v>96</v>
      </c>
      <c r="B110" s="46" t="s">
        <v>308</v>
      </c>
      <c r="C110" s="68" t="s">
        <v>309</v>
      </c>
      <c r="D110" s="40" t="s">
        <v>305</v>
      </c>
      <c r="E110" s="644"/>
      <c r="F110" s="40" t="s">
        <v>23</v>
      </c>
      <c r="G110" s="40" t="s">
        <v>97</v>
      </c>
      <c r="H110" s="338">
        <v>9239349650</v>
      </c>
      <c r="I110" s="69">
        <v>45017</v>
      </c>
      <c r="J110" s="69">
        <v>45382</v>
      </c>
      <c r="K110" s="69"/>
      <c r="L110" s="40">
        <v>365</v>
      </c>
      <c r="M110" s="70">
        <v>44958</v>
      </c>
      <c r="N110" s="69">
        <v>44986</v>
      </c>
      <c r="O110" s="40" t="s">
        <v>25</v>
      </c>
      <c r="P110" s="389">
        <v>0.81920000000000004</v>
      </c>
      <c r="Q110" s="342">
        <f t="shared" si="8"/>
        <v>7568875233.2800007</v>
      </c>
      <c r="R110" s="82">
        <v>0.82879999999999998</v>
      </c>
      <c r="S110" s="83">
        <f t="shared" si="9"/>
        <v>7657572989.9200001</v>
      </c>
      <c r="T110" s="73"/>
      <c r="U110" s="73"/>
      <c r="V110" s="73"/>
      <c r="W110" s="73"/>
      <c r="X110" s="73"/>
      <c r="Y110" s="73"/>
      <c r="Z110" s="73"/>
      <c r="AA110" s="73"/>
      <c r="AB110" s="73"/>
      <c r="AC110" s="73"/>
      <c r="AD110" s="73"/>
      <c r="AE110" s="73"/>
      <c r="AF110" s="73"/>
      <c r="AG110" s="73"/>
      <c r="AH110" s="73"/>
      <c r="AI110" s="73"/>
      <c r="AJ110" s="73"/>
      <c r="AK110" s="73"/>
      <c r="AL110" s="73"/>
      <c r="AM110" s="73"/>
    </row>
    <row r="111" spans="1:39" ht="60" customHeight="1" x14ac:dyDescent="0.35">
      <c r="A111" s="40">
        <v>97</v>
      </c>
      <c r="B111" s="46" t="s">
        <v>310</v>
      </c>
      <c r="C111" s="627" t="s">
        <v>311</v>
      </c>
      <c r="D111" s="40" t="s">
        <v>305</v>
      </c>
      <c r="E111" s="513" t="s">
        <v>888</v>
      </c>
      <c r="F111" s="40" t="s">
        <v>23</v>
      </c>
      <c r="G111" s="40" t="s">
        <v>97</v>
      </c>
      <c r="H111" s="338">
        <v>9253773712</v>
      </c>
      <c r="I111" s="69">
        <v>45017</v>
      </c>
      <c r="J111" s="69">
        <v>45382</v>
      </c>
      <c r="K111" s="648">
        <v>9873616922</v>
      </c>
      <c r="L111" s="40">
        <v>365</v>
      </c>
      <c r="M111" s="70">
        <v>44958</v>
      </c>
      <c r="N111" s="69">
        <v>44986</v>
      </c>
      <c r="O111" s="40" t="s">
        <v>25</v>
      </c>
      <c r="P111" s="389">
        <v>0.81920000000000004</v>
      </c>
      <c r="Q111" s="342">
        <f t="shared" si="8"/>
        <v>7580691424.8704004</v>
      </c>
      <c r="R111" s="82">
        <v>0.82879999999999998</v>
      </c>
      <c r="S111" s="83">
        <f t="shared" si="9"/>
        <v>7669527652.5056</v>
      </c>
      <c r="T111" s="73"/>
      <c r="U111" s="73"/>
      <c r="V111" s="73"/>
      <c r="W111" s="73"/>
      <c r="X111" s="73"/>
      <c r="Y111" s="73"/>
      <c r="Z111" s="73"/>
      <c r="AA111" s="73"/>
      <c r="AB111" s="73"/>
      <c r="AC111" s="73"/>
      <c r="AD111" s="73"/>
      <c r="AE111" s="73"/>
      <c r="AF111" s="73"/>
      <c r="AG111" s="73"/>
      <c r="AH111" s="73"/>
      <c r="AI111" s="73"/>
      <c r="AJ111" s="73"/>
      <c r="AK111" s="73"/>
      <c r="AL111" s="73"/>
      <c r="AM111" s="73"/>
    </row>
    <row r="112" spans="1:39" ht="40" customHeight="1" x14ac:dyDescent="0.35">
      <c r="A112" s="348" t="s">
        <v>6</v>
      </c>
      <c r="B112" s="348" t="s">
        <v>91</v>
      </c>
      <c r="C112" s="348" t="s">
        <v>8</v>
      </c>
      <c r="D112" s="348" t="s">
        <v>9</v>
      </c>
      <c r="E112" s="643"/>
      <c r="F112" s="351" t="s">
        <v>10</v>
      </c>
      <c r="G112" s="348" t="s">
        <v>11</v>
      </c>
      <c r="H112" s="349" t="s">
        <v>12</v>
      </c>
      <c r="I112" s="350" t="s">
        <v>13</v>
      </c>
      <c r="J112" s="350" t="s">
        <v>14</v>
      </c>
      <c r="K112" s="350"/>
      <c r="L112" s="351" t="s">
        <v>15</v>
      </c>
      <c r="M112" s="351" t="s">
        <v>115</v>
      </c>
      <c r="N112" s="351" t="s">
        <v>17</v>
      </c>
      <c r="O112" s="348" t="s">
        <v>18</v>
      </c>
      <c r="P112" s="351" t="s">
        <v>19</v>
      </c>
      <c r="Q112" s="348" t="s">
        <v>92</v>
      </c>
      <c r="R112" s="11" t="s">
        <v>93</v>
      </c>
      <c r="S112" s="9" t="s">
        <v>94</v>
      </c>
      <c r="T112" s="73"/>
      <c r="U112" s="73"/>
      <c r="V112" s="73"/>
      <c r="W112" s="73"/>
      <c r="X112" s="73"/>
      <c r="Y112" s="73"/>
      <c r="Z112" s="73"/>
      <c r="AA112" s="73"/>
      <c r="AB112" s="73"/>
      <c r="AC112" s="73"/>
      <c r="AD112" s="73"/>
      <c r="AE112" s="73"/>
      <c r="AF112" s="73"/>
      <c r="AG112" s="73"/>
      <c r="AH112" s="73"/>
      <c r="AI112" s="73"/>
      <c r="AJ112" s="73"/>
      <c r="AK112" s="73"/>
      <c r="AL112" s="73"/>
      <c r="AM112" s="73"/>
    </row>
    <row r="113" spans="1:39" ht="93" customHeight="1" x14ac:dyDescent="0.35">
      <c r="A113" s="40">
        <v>98</v>
      </c>
      <c r="B113" s="46" t="s">
        <v>312</v>
      </c>
      <c r="C113" s="68" t="s">
        <v>313</v>
      </c>
      <c r="D113" s="40" t="s">
        <v>305</v>
      </c>
      <c r="E113" s="644"/>
      <c r="F113" s="40" t="s">
        <v>23</v>
      </c>
      <c r="G113" s="40" t="s">
        <v>97</v>
      </c>
      <c r="H113" s="338">
        <v>8108318724</v>
      </c>
      <c r="I113" s="69">
        <v>45017</v>
      </c>
      <c r="J113" s="69">
        <v>45382</v>
      </c>
      <c r="K113" s="69"/>
      <c r="L113" s="40">
        <v>365</v>
      </c>
      <c r="M113" s="70">
        <v>44958</v>
      </c>
      <c r="N113" s="69">
        <v>44986</v>
      </c>
      <c r="O113" s="40" t="s">
        <v>25</v>
      </c>
      <c r="P113" s="389">
        <v>0.81920000000000004</v>
      </c>
      <c r="Q113" s="342">
        <f t="shared" si="8"/>
        <v>6642334698.7007999</v>
      </c>
      <c r="R113" s="82">
        <v>0.82879999999999998</v>
      </c>
      <c r="S113" s="83">
        <f t="shared" si="9"/>
        <v>6720174558.4511995</v>
      </c>
      <c r="T113" s="73"/>
      <c r="U113" s="73"/>
      <c r="V113" s="73"/>
      <c r="W113" s="73"/>
      <c r="X113" s="73"/>
      <c r="Y113" s="73"/>
      <c r="Z113" s="73"/>
      <c r="AA113" s="73"/>
      <c r="AB113" s="73"/>
      <c r="AC113" s="73"/>
      <c r="AD113" s="73"/>
      <c r="AE113" s="73"/>
      <c r="AF113" s="73"/>
      <c r="AG113" s="73"/>
      <c r="AH113" s="73"/>
      <c r="AI113" s="73"/>
      <c r="AJ113" s="73"/>
      <c r="AK113" s="73"/>
      <c r="AL113" s="73"/>
      <c r="AM113" s="73"/>
    </row>
    <row r="114" spans="1:39" ht="62.25" customHeight="1" x14ac:dyDescent="0.35">
      <c r="A114" s="40">
        <v>99</v>
      </c>
      <c r="B114" s="46" t="s">
        <v>314</v>
      </c>
      <c r="C114" s="513" t="s">
        <v>880</v>
      </c>
      <c r="D114" s="40" t="s">
        <v>305</v>
      </c>
      <c r="E114" s="644"/>
      <c r="F114" s="40" t="s">
        <v>23</v>
      </c>
      <c r="G114" s="40" t="s">
        <v>97</v>
      </c>
      <c r="H114" s="338">
        <v>5341282417</v>
      </c>
      <c r="I114" s="69">
        <v>45017</v>
      </c>
      <c r="J114" s="69">
        <v>45382</v>
      </c>
      <c r="K114" s="69"/>
      <c r="L114" s="40">
        <v>365</v>
      </c>
      <c r="M114" s="70">
        <v>44958</v>
      </c>
      <c r="N114" s="69">
        <v>44986</v>
      </c>
      <c r="O114" s="40" t="s">
        <v>25</v>
      </c>
      <c r="P114" s="389">
        <v>0.81920000000000004</v>
      </c>
      <c r="Q114" s="342">
        <f t="shared" si="8"/>
        <v>4375578556.0064001</v>
      </c>
      <c r="R114" s="82">
        <v>0.82879999999999998</v>
      </c>
      <c r="S114" s="83">
        <f t="shared" si="9"/>
        <v>4426854867.2095995</v>
      </c>
      <c r="T114" s="73"/>
      <c r="U114" s="73"/>
      <c r="V114" s="73"/>
      <c r="W114" s="73"/>
      <c r="X114" s="73"/>
      <c r="Y114" s="73"/>
      <c r="Z114" s="73"/>
      <c r="AA114" s="73"/>
      <c r="AB114" s="73"/>
      <c r="AC114" s="73"/>
      <c r="AD114" s="73"/>
      <c r="AE114" s="73"/>
      <c r="AF114" s="73"/>
      <c r="AG114" s="73"/>
      <c r="AH114" s="73"/>
      <c r="AI114" s="73"/>
      <c r="AJ114" s="73"/>
      <c r="AK114" s="73"/>
      <c r="AL114" s="73"/>
      <c r="AM114" s="73"/>
    </row>
    <row r="115" spans="1:39" ht="40" customHeight="1" x14ac:dyDescent="0.35">
      <c r="A115" s="40">
        <v>100</v>
      </c>
      <c r="B115" s="46" t="s">
        <v>315</v>
      </c>
      <c r="C115" s="68" t="s">
        <v>316</v>
      </c>
      <c r="D115" s="40" t="s">
        <v>305</v>
      </c>
      <c r="E115" s="644"/>
      <c r="F115" s="40" t="s">
        <v>23</v>
      </c>
      <c r="G115" s="40" t="s">
        <v>97</v>
      </c>
      <c r="H115" s="338">
        <v>6808043377</v>
      </c>
      <c r="I115" s="69">
        <v>45017</v>
      </c>
      <c r="J115" s="69">
        <v>45382</v>
      </c>
      <c r="K115" s="69"/>
      <c r="L115" s="40">
        <v>365</v>
      </c>
      <c r="M115" s="70">
        <v>44958</v>
      </c>
      <c r="N115" s="69">
        <v>44986</v>
      </c>
      <c r="O115" s="40" t="s">
        <v>25</v>
      </c>
      <c r="P115" s="389">
        <v>0.81920000000000004</v>
      </c>
      <c r="Q115" s="342">
        <f t="shared" si="8"/>
        <v>5577149134.4384003</v>
      </c>
      <c r="R115" s="82">
        <v>0.82879999999999998</v>
      </c>
      <c r="S115" s="83">
        <f t="shared" si="9"/>
        <v>5642506350.8576002</v>
      </c>
      <c r="T115" s="73"/>
      <c r="U115" s="73"/>
      <c r="V115" s="73"/>
      <c r="W115" s="73"/>
      <c r="X115" s="73"/>
      <c r="Y115" s="73"/>
      <c r="Z115" s="73"/>
      <c r="AA115" s="73"/>
      <c r="AB115" s="73"/>
      <c r="AC115" s="73"/>
      <c r="AD115" s="73"/>
      <c r="AE115" s="73"/>
      <c r="AF115" s="73"/>
      <c r="AG115" s="73"/>
      <c r="AH115" s="73"/>
      <c r="AI115" s="73"/>
      <c r="AJ115" s="73"/>
      <c r="AK115" s="73"/>
      <c r="AL115" s="73"/>
      <c r="AM115" s="73"/>
    </row>
    <row r="116" spans="1:39" ht="43.5" x14ac:dyDescent="0.35">
      <c r="A116" s="40">
        <v>101</v>
      </c>
      <c r="B116" s="46" t="s">
        <v>317</v>
      </c>
      <c r="C116" s="68" t="s">
        <v>318</v>
      </c>
      <c r="D116" s="40" t="s">
        <v>305</v>
      </c>
      <c r="E116" s="644"/>
      <c r="F116" s="40" t="s">
        <v>23</v>
      </c>
      <c r="G116" s="40" t="s">
        <v>97</v>
      </c>
      <c r="H116" s="338">
        <v>5937284693</v>
      </c>
      <c r="I116" s="69">
        <v>45017</v>
      </c>
      <c r="J116" s="69">
        <v>45382</v>
      </c>
      <c r="K116" s="69"/>
      <c r="L116" s="40">
        <v>365</v>
      </c>
      <c r="M116" s="70">
        <v>44958</v>
      </c>
      <c r="N116" s="69">
        <v>44986</v>
      </c>
      <c r="O116" s="40" t="s">
        <v>25</v>
      </c>
      <c r="P116" s="389">
        <v>0.81920000000000004</v>
      </c>
      <c r="Q116" s="342">
        <f t="shared" si="8"/>
        <v>4863823620.5056</v>
      </c>
      <c r="R116" s="82">
        <v>0.82879999999999998</v>
      </c>
      <c r="S116" s="83">
        <f t="shared" si="9"/>
        <v>4920821553.5584002</v>
      </c>
      <c r="T116" s="73"/>
      <c r="U116" s="73"/>
      <c r="V116" s="73"/>
      <c r="W116" s="73"/>
      <c r="X116" s="73"/>
      <c r="Y116" s="73"/>
      <c r="Z116" s="73"/>
      <c r="AA116" s="73"/>
      <c r="AB116" s="73"/>
      <c r="AC116" s="73"/>
      <c r="AD116" s="73"/>
      <c r="AE116" s="73"/>
      <c r="AF116" s="73"/>
      <c r="AG116" s="73"/>
      <c r="AH116" s="73"/>
      <c r="AI116" s="73"/>
      <c r="AJ116" s="73"/>
      <c r="AK116" s="73"/>
      <c r="AL116" s="73"/>
      <c r="AM116" s="73"/>
    </row>
    <row r="117" spans="1:39" ht="58" x14ac:dyDescent="0.35">
      <c r="A117" s="40">
        <v>102</v>
      </c>
      <c r="B117" s="46" t="s">
        <v>319</v>
      </c>
      <c r="C117" s="627" t="s">
        <v>320</v>
      </c>
      <c r="D117" s="40" t="s">
        <v>305</v>
      </c>
      <c r="E117" s="68" t="s">
        <v>886</v>
      </c>
      <c r="F117" s="40" t="s">
        <v>23</v>
      </c>
      <c r="G117" s="40" t="s">
        <v>97</v>
      </c>
      <c r="H117" s="338">
        <v>9040306189</v>
      </c>
      <c r="I117" s="69">
        <v>45017</v>
      </c>
      <c r="J117" s="69">
        <v>45382</v>
      </c>
      <c r="K117" s="648">
        <v>10710501606</v>
      </c>
      <c r="L117" s="40">
        <v>365</v>
      </c>
      <c r="M117" s="70">
        <v>44958</v>
      </c>
      <c r="N117" s="69">
        <v>44986</v>
      </c>
      <c r="O117" s="40" t="s">
        <v>25</v>
      </c>
      <c r="P117" s="389">
        <v>0.81920000000000004</v>
      </c>
      <c r="Q117" s="342">
        <f t="shared" si="8"/>
        <v>7405818830.0288</v>
      </c>
      <c r="R117" s="82">
        <v>0.82879999999999998</v>
      </c>
      <c r="S117" s="83">
        <f t="shared" si="9"/>
        <v>7492605769.4432001</v>
      </c>
      <c r="T117" s="73"/>
      <c r="U117" s="73"/>
      <c r="V117" s="73"/>
      <c r="W117" s="73"/>
      <c r="X117" s="73"/>
      <c r="Y117" s="73"/>
      <c r="Z117" s="73"/>
      <c r="AA117" s="73"/>
      <c r="AB117" s="73"/>
      <c r="AC117" s="73"/>
      <c r="AD117" s="73"/>
      <c r="AE117" s="73"/>
      <c r="AF117" s="73"/>
      <c r="AG117" s="73"/>
      <c r="AH117" s="73"/>
      <c r="AI117" s="73"/>
      <c r="AJ117" s="73"/>
      <c r="AK117" s="73"/>
      <c r="AL117" s="73"/>
      <c r="AM117" s="73"/>
    </row>
    <row r="118" spans="1:39" ht="40" customHeight="1" x14ac:dyDescent="0.35">
      <c r="A118" s="40">
        <v>103</v>
      </c>
      <c r="B118" s="46" t="s">
        <v>321</v>
      </c>
      <c r="C118" s="68" t="s">
        <v>322</v>
      </c>
      <c r="D118" s="40" t="s">
        <v>305</v>
      </c>
      <c r="E118" s="644"/>
      <c r="F118" s="40" t="s">
        <v>23</v>
      </c>
      <c r="G118" s="40" t="s">
        <v>97</v>
      </c>
      <c r="H118" s="338">
        <v>4789991001.6000004</v>
      </c>
      <c r="I118" s="69">
        <v>45017</v>
      </c>
      <c r="J118" s="69">
        <v>45382</v>
      </c>
      <c r="K118" s="69"/>
      <c r="L118" s="40">
        <v>365</v>
      </c>
      <c r="M118" s="70">
        <v>44958</v>
      </c>
      <c r="N118" s="69">
        <v>44986</v>
      </c>
      <c r="O118" s="40" t="s">
        <v>25</v>
      </c>
      <c r="P118" s="389">
        <v>0.25</v>
      </c>
      <c r="Q118" s="342">
        <f t="shared" si="8"/>
        <v>1197497750.4000001</v>
      </c>
      <c r="R118" s="84">
        <v>0.6472</v>
      </c>
      <c r="S118" s="83">
        <f t="shared" si="9"/>
        <v>3100082176.2355204</v>
      </c>
      <c r="T118" s="73"/>
      <c r="U118" s="73"/>
      <c r="V118" s="73"/>
      <c r="W118" s="73"/>
      <c r="X118" s="73"/>
      <c r="Y118" s="73"/>
      <c r="Z118" s="73"/>
      <c r="AA118" s="73"/>
      <c r="AB118" s="73"/>
      <c r="AC118" s="73"/>
      <c r="AD118" s="73"/>
      <c r="AE118" s="73"/>
      <c r="AF118" s="73"/>
      <c r="AG118" s="73"/>
      <c r="AH118" s="73"/>
      <c r="AI118" s="73"/>
      <c r="AJ118" s="73"/>
      <c r="AK118" s="73"/>
      <c r="AL118" s="73"/>
      <c r="AM118" s="73"/>
    </row>
    <row r="119" spans="1:39" ht="40" customHeight="1" x14ac:dyDescent="0.35">
      <c r="A119" s="40">
        <v>104</v>
      </c>
      <c r="B119" s="46" t="s">
        <v>323</v>
      </c>
      <c r="C119" s="68" t="s">
        <v>324</v>
      </c>
      <c r="D119" s="40" t="s">
        <v>305</v>
      </c>
      <c r="E119" s="644"/>
      <c r="F119" s="40" t="s">
        <v>23</v>
      </c>
      <c r="G119" s="40" t="s">
        <v>97</v>
      </c>
      <c r="H119" s="338">
        <v>716009333.86666667</v>
      </c>
      <c r="I119" s="69">
        <v>45017</v>
      </c>
      <c r="J119" s="69">
        <v>45382</v>
      </c>
      <c r="K119" s="69"/>
      <c r="L119" s="40">
        <v>365</v>
      </c>
      <c r="M119" s="70">
        <v>44958</v>
      </c>
      <c r="N119" s="69">
        <v>44986</v>
      </c>
      <c r="O119" s="40" t="s">
        <v>25</v>
      </c>
      <c r="P119" s="389">
        <v>0.25</v>
      </c>
      <c r="Q119" s="342">
        <f t="shared" si="8"/>
        <v>179002333.46666667</v>
      </c>
      <c r="R119" s="84">
        <v>0.6472</v>
      </c>
      <c r="S119" s="83">
        <f t="shared" si="9"/>
        <v>463401240.87850666</v>
      </c>
      <c r="T119" s="73"/>
      <c r="U119" s="73"/>
      <c r="V119" s="73"/>
      <c r="W119" s="73"/>
      <c r="X119" s="73"/>
      <c r="Y119" s="73"/>
      <c r="Z119" s="73"/>
      <c r="AA119" s="73"/>
      <c r="AB119" s="73"/>
      <c r="AC119" s="73"/>
      <c r="AD119" s="73"/>
      <c r="AE119" s="73"/>
      <c r="AF119" s="73"/>
      <c r="AG119" s="73"/>
      <c r="AH119" s="73"/>
      <c r="AI119" s="73"/>
      <c r="AJ119" s="73"/>
      <c r="AK119" s="73"/>
      <c r="AL119" s="73"/>
      <c r="AM119" s="73"/>
    </row>
    <row r="120" spans="1:39" ht="40" customHeight="1" x14ac:dyDescent="0.35">
      <c r="A120" s="40">
        <v>105</v>
      </c>
      <c r="B120" s="46" t="s">
        <v>325</v>
      </c>
      <c r="C120" s="68" t="s">
        <v>326</v>
      </c>
      <c r="D120" s="40" t="s">
        <v>305</v>
      </c>
      <c r="E120" s="644"/>
      <c r="F120" s="40" t="s">
        <v>23</v>
      </c>
      <c r="G120" s="40" t="s">
        <v>97</v>
      </c>
      <c r="H120" s="338">
        <v>922932933.33333337</v>
      </c>
      <c r="I120" s="69">
        <v>45017</v>
      </c>
      <c r="J120" s="69">
        <v>45382</v>
      </c>
      <c r="K120" s="69"/>
      <c r="L120" s="40">
        <v>365</v>
      </c>
      <c r="M120" s="70">
        <v>44958</v>
      </c>
      <c r="N120" s="69">
        <v>44986</v>
      </c>
      <c r="O120" s="40" t="s">
        <v>25</v>
      </c>
      <c r="P120" s="389">
        <v>0.25</v>
      </c>
      <c r="Q120" s="342">
        <f t="shared" si="8"/>
        <v>230733233.33333334</v>
      </c>
      <c r="R120" s="84">
        <v>0.6472</v>
      </c>
      <c r="S120" s="83">
        <f t="shared" si="9"/>
        <v>597322194.45333338</v>
      </c>
      <c r="T120" s="73"/>
      <c r="U120" s="73"/>
      <c r="V120" s="73"/>
      <c r="W120" s="73"/>
      <c r="X120" s="73"/>
      <c r="Y120" s="73"/>
      <c r="Z120" s="73"/>
      <c r="AA120" s="73"/>
      <c r="AB120" s="73"/>
      <c r="AC120" s="73"/>
      <c r="AD120" s="73"/>
      <c r="AE120" s="73"/>
      <c r="AF120" s="73"/>
      <c r="AG120" s="73"/>
      <c r="AH120" s="73"/>
      <c r="AI120" s="73"/>
      <c r="AJ120" s="73"/>
      <c r="AK120" s="73"/>
      <c r="AL120" s="73"/>
      <c r="AM120" s="73"/>
    </row>
    <row r="121" spans="1:39" ht="40" customHeight="1" x14ac:dyDescent="0.35">
      <c r="A121" s="40">
        <v>106</v>
      </c>
      <c r="B121" s="46" t="s">
        <v>327</v>
      </c>
      <c r="C121" s="68" t="s">
        <v>328</v>
      </c>
      <c r="D121" s="40" t="s">
        <v>305</v>
      </c>
      <c r="E121" s="644"/>
      <c r="F121" s="40" t="s">
        <v>23</v>
      </c>
      <c r="G121" s="40" t="s">
        <v>97</v>
      </c>
      <c r="H121" s="338">
        <v>1835220482.9902234</v>
      </c>
      <c r="I121" s="69">
        <v>45017</v>
      </c>
      <c r="J121" s="69">
        <v>45382</v>
      </c>
      <c r="K121" s="69"/>
      <c r="L121" s="40">
        <v>365</v>
      </c>
      <c r="M121" s="70">
        <v>44958</v>
      </c>
      <c r="N121" s="69">
        <v>44986</v>
      </c>
      <c r="O121" s="40" t="s">
        <v>25</v>
      </c>
      <c r="P121" s="389">
        <v>0.25</v>
      </c>
      <c r="Q121" s="342">
        <f t="shared" si="8"/>
        <v>458805120.74755585</v>
      </c>
      <c r="R121" s="84">
        <v>0.6472</v>
      </c>
      <c r="S121" s="83">
        <f t="shared" si="9"/>
        <v>1187754696.5912726</v>
      </c>
      <c r="T121" s="73"/>
      <c r="U121" s="73"/>
      <c r="V121" s="73"/>
      <c r="W121" s="73"/>
      <c r="X121" s="73"/>
      <c r="Y121" s="73"/>
      <c r="Z121" s="73"/>
      <c r="AA121" s="73"/>
      <c r="AB121" s="73"/>
      <c r="AC121" s="73"/>
      <c r="AD121" s="73"/>
      <c r="AE121" s="73"/>
      <c r="AF121" s="73"/>
      <c r="AG121" s="73"/>
      <c r="AH121" s="73"/>
      <c r="AI121" s="73"/>
      <c r="AJ121" s="73"/>
      <c r="AK121" s="73"/>
      <c r="AL121" s="73"/>
      <c r="AM121" s="73"/>
    </row>
    <row r="122" spans="1:39" ht="40" customHeight="1" x14ac:dyDescent="0.35">
      <c r="A122" s="40">
        <v>107</v>
      </c>
      <c r="B122" s="46" t="s">
        <v>329</v>
      </c>
      <c r="C122" s="68" t="s">
        <v>330</v>
      </c>
      <c r="D122" s="40" t="s">
        <v>305</v>
      </c>
      <c r="E122" s="644"/>
      <c r="F122" s="40" t="s">
        <v>23</v>
      </c>
      <c r="G122" s="40" t="s">
        <v>97</v>
      </c>
      <c r="H122" s="338">
        <v>908646266.66666663</v>
      </c>
      <c r="I122" s="69">
        <v>45017</v>
      </c>
      <c r="J122" s="69">
        <v>45382</v>
      </c>
      <c r="K122" s="69"/>
      <c r="L122" s="40">
        <v>365</v>
      </c>
      <c r="M122" s="70">
        <v>44958</v>
      </c>
      <c r="N122" s="69">
        <v>44986</v>
      </c>
      <c r="O122" s="40" t="s">
        <v>25</v>
      </c>
      <c r="P122" s="389">
        <v>0.25</v>
      </c>
      <c r="Q122" s="342">
        <f t="shared" si="8"/>
        <v>227161566.66666666</v>
      </c>
      <c r="R122" s="84">
        <v>0.6472</v>
      </c>
      <c r="S122" s="83">
        <f t="shared" si="9"/>
        <v>588075863.78666663</v>
      </c>
      <c r="T122" s="73"/>
      <c r="U122" s="73"/>
      <c r="V122" s="73"/>
      <c r="W122" s="73"/>
      <c r="X122" s="73"/>
      <c r="Y122" s="73"/>
      <c r="Z122" s="73"/>
      <c r="AA122" s="73"/>
      <c r="AB122" s="73"/>
      <c r="AC122" s="73"/>
      <c r="AD122" s="73"/>
      <c r="AE122" s="73"/>
      <c r="AF122" s="73"/>
      <c r="AG122" s="73"/>
      <c r="AH122" s="73"/>
      <c r="AI122" s="73"/>
      <c r="AJ122" s="73"/>
      <c r="AK122" s="73"/>
      <c r="AL122" s="73"/>
      <c r="AM122" s="73"/>
    </row>
    <row r="123" spans="1:39" ht="40" customHeight="1" x14ac:dyDescent="0.35">
      <c r="A123" s="40">
        <v>108</v>
      </c>
      <c r="B123" s="46" t="s">
        <v>331</v>
      </c>
      <c r="C123" s="68" t="s">
        <v>332</v>
      </c>
      <c r="D123" s="40" t="s">
        <v>305</v>
      </c>
      <c r="E123" s="644"/>
      <c r="F123" s="40" t="s">
        <v>23</v>
      </c>
      <c r="G123" s="40" t="s">
        <v>97</v>
      </c>
      <c r="H123" s="338">
        <v>3849371577.0256414</v>
      </c>
      <c r="I123" s="69">
        <v>45017</v>
      </c>
      <c r="J123" s="69">
        <v>45382</v>
      </c>
      <c r="K123" s="69"/>
      <c r="L123" s="40">
        <v>365</v>
      </c>
      <c r="M123" s="70">
        <v>44958</v>
      </c>
      <c r="N123" s="69">
        <v>44986</v>
      </c>
      <c r="O123" s="40" t="s">
        <v>25</v>
      </c>
      <c r="P123" s="389">
        <v>0.25</v>
      </c>
      <c r="Q123" s="342">
        <f t="shared" si="8"/>
        <v>962342894.25641036</v>
      </c>
      <c r="R123" s="84">
        <v>0.6472</v>
      </c>
      <c r="S123" s="83">
        <f t="shared" si="9"/>
        <v>2491313284.6509953</v>
      </c>
      <c r="T123" s="73"/>
      <c r="U123" s="73"/>
      <c r="V123" s="73"/>
      <c r="W123" s="73"/>
      <c r="X123" s="73"/>
      <c r="Y123" s="73"/>
      <c r="Z123" s="73"/>
      <c r="AA123" s="73"/>
      <c r="AB123" s="73"/>
      <c r="AC123" s="73"/>
      <c r="AD123" s="73"/>
      <c r="AE123" s="73"/>
      <c r="AF123" s="73"/>
      <c r="AG123" s="73"/>
      <c r="AH123" s="73"/>
      <c r="AI123" s="73"/>
      <c r="AJ123" s="73"/>
      <c r="AK123" s="73"/>
      <c r="AL123" s="73"/>
      <c r="AM123" s="73"/>
    </row>
    <row r="124" spans="1:39" ht="40" customHeight="1" x14ac:dyDescent="0.35">
      <c r="A124" s="348" t="s">
        <v>6</v>
      </c>
      <c r="B124" s="348" t="s">
        <v>91</v>
      </c>
      <c r="C124" s="348" t="s">
        <v>8</v>
      </c>
      <c r="D124" s="348" t="s">
        <v>9</v>
      </c>
      <c r="E124" s="643"/>
      <c r="F124" s="351" t="s">
        <v>10</v>
      </c>
      <c r="G124" s="348" t="s">
        <v>11</v>
      </c>
      <c r="H124" s="349" t="s">
        <v>12</v>
      </c>
      <c r="I124" s="350" t="s">
        <v>13</v>
      </c>
      <c r="J124" s="350" t="s">
        <v>14</v>
      </c>
      <c r="K124" s="350"/>
      <c r="L124" s="351" t="s">
        <v>15</v>
      </c>
      <c r="M124" s="351" t="s">
        <v>115</v>
      </c>
      <c r="N124" s="351" t="s">
        <v>17</v>
      </c>
      <c r="O124" s="348" t="s">
        <v>18</v>
      </c>
      <c r="P124" s="351" t="s">
        <v>19</v>
      </c>
      <c r="Q124" s="348" t="s">
        <v>92</v>
      </c>
      <c r="R124" s="11" t="s">
        <v>93</v>
      </c>
      <c r="S124" s="9" t="s">
        <v>94</v>
      </c>
      <c r="T124" s="73"/>
      <c r="U124" s="73"/>
      <c r="V124" s="73"/>
      <c r="W124" s="73"/>
      <c r="X124" s="73"/>
      <c r="Y124" s="73"/>
      <c r="Z124" s="73"/>
      <c r="AA124" s="73"/>
      <c r="AB124" s="73"/>
      <c r="AC124" s="73"/>
      <c r="AD124" s="73"/>
      <c r="AE124" s="73"/>
      <c r="AF124" s="73"/>
      <c r="AG124" s="73"/>
      <c r="AH124" s="73"/>
      <c r="AI124" s="73"/>
      <c r="AJ124" s="73"/>
      <c r="AK124" s="73"/>
      <c r="AL124" s="73"/>
      <c r="AM124" s="73"/>
    </row>
    <row r="125" spans="1:39" ht="40" customHeight="1" x14ac:dyDescent="0.35">
      <c r="A125" s="40">
        <v>109</v>
      </c>
      <c r="B125" s="46" t="s">
        <v>333</v>
      </c>
      <c r="C125" s="68" t="s">
        <v>334</v>
      </c>
      <c r="D125" s="40" t="s">
        <v>305</v>
      </c>
      <c r="E125" s="644"/>
      <c r="F125" s="40" t="s">
        <v>23</v>
      </c>
      <c r="G125" s="40" t="s">
        <v>97</v>
      </c>
      <c r="H125" s="338">
        <v>8343947700</v>
      </c>
      <c r="I125" s="69">
        <v>45017</v>
      </c>
      <c r="J125" s="69">
        <v>45930</v>
      </c>
      <c r="K125" s="69"/>
      <c r="L125" s="40">
        <v>913</v>
      </c>
      <c r="M125" s="70">
        <v>44958</v>
      </c>
      <c r="N125" s="69">
        <v>45016</v>
      </c>
      <c r="O125" s="40" t="s">
        <v>25</v>
      </c>
      <c r="P125" s="389">
        <v>0.9</v>
      </c>
      <c r="Q125" s="342">
        <f t="shared" si="8"/>
        <v>7509552930</v>
      </c>
      <c r="R125" s="84">
        <v>0.99419999999999997</v>
      </c>
      <c r="S125" s="83">
        <f t="shared" si="9"/>
        <v>8295552803.3400002</v>
      </c>
      <c r="T125" s="73"/>
      <c r="U125" s="73"/>
      <c r="V125" s="73"/>
      <c r="W125" s="73"/>
      <c r="X125" s="73"/>
      <c r="Y125" s="73"/>
      <c r="Z125" s="73"/>
      <c r="AA125" s="73"/>
      <c r="AB125" s="73"/>
      <c r="AC125" s="73"/>
      <c r="AD125" s="73"/>
      <c r="AE125" s="73"/>
      <c r="AF125" s="73"/>
      <c r="AG125" s="73"/>
      <c r="AH125" s="73"/>
      <c r="AI125" s="73"/>
      <c r="AJ125" s="73"/>
      <c r="AK125" s="73"/>
      <c r="AL125" s="73"/>
      <c r="AM125" s="73"/>
    </row>
    <row r="126" spans="1:39" ht="40" customHeight="1" x14ac:dyDescent="0.35">
      <c r="A126" s="40">
        <v>110</v>
      </c>
      <c r="B126" s="46" t="s">
        <v>335</v>
      </c>
      <c r="C126" s="68" t="s">
        <v>336</v>
      </c>
      <c r="D126" s="40" t="s">
        <v>305</v>
      </c>
      <c r="E126" s="644"/>
      <c r="F126" s="40" t="s">
        <v>23</v>
      </c>
      <c r="G126" s="40" t="s">
        <v>97</v>
      </c>
      <c r="H126" s="338">
        <v>6596696700</v>
      </c>
      <c r="I126" s="69">
        <v>45017</v>
      </c>
      <c r="J126" s="69">
        <v>45930</v>
      </c>
      <c r="K126" s="69"/>
      <c r="L126" s="40">
        <v>913</v>
      </c>
      <c r="M126" s="70">
        <v>44958</v>
      </c>
      <c r="N126" s="69">
        <v>45016</v>
      </c>
      <c r="O126" s="40" t="s">
        <v>25</v>
      </c>
      <c r="P126" s="389">
        <v>0.9</v>
      </c>
      <c r="Q126" s="342">
        <f t="shared" si="8"/>
        <v>5937027030</v>
      </c>
      <c r="R126" s="84">
        <v>0.99419999999999997</v>
      </c>
      <c r="S126" s="83">
        <f t="shared" si="9"/>
        <v>6558435859.1399994</v>
      </c>
      <c r="T126" s="73"/>
      <c r="U126" s="73"/>
      <c r="V126" s="73"/>
      <c r="W126" s="73"/>
      <c r="X126" s="73"/>
      <c r="Y126" s="73"/>
      <c r="Z126" s="73"/>
      <c r="AA126" s="73"/>
      <c r="AB126" s="73"/>
      <c r="AC126" s="73"/>
      <c r="AD126" s="73"/>
      <c r="AE126" s="73"/>
      <c r="AF126" s="73"/>
      <c r="AG126" s="73"/>
      <c r="AH126" s="73"/>
      <c r="AI126" s="73"/>
      <c r="AJ126" s="73"/>
      <c r="AK126" s="73"/>
      <c r="AL126" s="73"/>
      <c r="AM126" s="73"/>
    </row>
    <row r="127" spans="1:39" ht="58" x14ac:dyDescent="0.35">
      <c r="A127" s="40">
        <v>111</v>
      </c>
      <c r="B127" s="46" t="s">
        <v>337</v>
      </c>
      <c r="C127" s="68" t="s">
        <v>338</v>
      </c>
      <c r="D127" s="40" t="s">
        <v>305</v>
      </c>
      <c r="E127" s="644"/>
      <c r="F127" s="40" t="s">
        <v>23</v>
      </c>
      <c r="G127" s="40" t="s">
        <v>97</v>
      </c>
      <c r="H127" s="338">
        <v>6371345679</v>
      </c>
      <c r="I127" s="69">
        <v>45017</v>
      </c>
      <c r="J127" s="69">
        <v>46112</v>
      </c>
      <c r="K127" s="69"/>
      <c r="L127" s="40">
        <v>1095</v>
      </c>
      <c r="M127" s="70">
        <v>44958</v>
      </c>
      <c r="N127" s="69">
        <v>44925</v>
      </c>
      <c r="O127" s="40" t="s">
        <v>25</v>
      </c>
      <c r="P127" s="389">
        <v>0.9</v>
      </c>
      <c r="Q127" s="342">
        <f t="shared" si="8"/>
        <v>5734211111.1000004</v>
      </c>
      <c r="R127" s="84">
        <v>0.99419999999999997</v>
      </c>
      <c r="S127" s="83">
        <f t="shared" si="9"/>
        <v>6334391874.0618</v>
      </c>
      <c r="T127" s="73"/>
      <c r="U127" s="73"/>
      <c r="V127" s="73"/>
      <c r="W127" s="73"/>
      <c r="X127" s="73"/>
      <c r="Y127" s="73"/>
      <c r="Z127" s="73"/>
      <c r="AA127" s="73"/>
      <c r="AB127" s="73"/>
      <c r="AC127" s="73"/>
      <c r="AD127" s="73"/>
      <c r="AE127" s="73"/>
      <c r="AF127" s="73"/>
      <c r="AG127" s="73"/>
      <c r="AH127" s="73"/>
      <c r="AI127" s="73"/>
      <c r="AJ127" s="73"/>
      <c r="AK127" s="73"/>
      <c r="AL127" s="73"/>
      <c r="AM127" s="73"/>
    </row>
    <row r="128" spans="1:39" ht="40" customHeight="1" x14ac:dyDescent="0.35">
      <c r="A128" s="40">
        <v>112</v>
      </c>
      <c r="B128" s="46" t="s">
        <v>339</v>
      </c>
      <c r="C128" s="68" t="s">
        <v>340</v>
      </c>
      <c r="D128" s="40" t="s">
        <v>305</v>
      </c>
      <c r="E128" s="644"/>
      <c r="F128" s="40" t="s">
        <v>23</v>
      </c>
      <c r="G128" s="40" t="s">
        <v>101</v>
      </c>
      <c r="H128" s="338">
        <v>1739394864</v>
      </c>
      <c r="I128" s="69">
        <v>45017</v>
      </c>
      <c r="J128" s="69">
        <v>45747</v>
      </c>
      <c r="K128" s="69"/>
      <c r="L128" s="40">
        <v>730</v>
      </c>
      <c r="M128" s="70">
        <v>44958</v>
      </c>
      <c r="N128" s="69">
        <v>44925</v>
      </c>
      <c r="O128" s="40" t="s">
        <v>25</v>
      </c>
      <c r="P128" s="389">
        <v>0.9</v>
      </c>
      <c r="Q128" s="342">
        <f t="shared" si="8"/>
        <v>1565455377.6000001</v>
      </c>
      <c r="R128" s="84">
        <v>0.99419999999999997</v>
      </c>
      <c r="S128" s="83">
        <f t="shared" si="9"/>
        <v>1729306373.7888</v>
      </c>
      <c r="T128" s="73"/>
      <c r="U128" s="73"/>
      <c r="V128" s="73"/>
      <c r="W128" s="73"/>
      <c r="X128" s="73"/>
      <c r="Y128" s="73"/>
      <c r="Z128" s="73"/>
      <c r="AA128" s="73"/>
      <c r="AB128" s="73"/>
      <c r="AC128" s="73"/>
      <c r="AD128" s="73"/>
      <c r="AE128" s="73"/>
      <c r="AF128" s="73"/>
      <c r="AG128" s="73"/>
      <c r="AH128" s="73"/>
      <c r="AI128" s="73"/>
      <c r="AJ128" s="73"/>
      <c r="AK128" s="73"/>
      <c r="AL128" s="73"/>
      <c r="AM128" s="73"/>
    </row>
    <row r="129" spans="1:39" ht="40" customHeight="1" x14ac:dyDescent="0.35">
      <c r="A129" s="40">
        <v>113</v>
      </c>
      <c r="B129" s="46" t="s">
        <v>341</v>
      </c>
      <c r="C129" s="68" t="s">
        <v>342</v>
      </c>
      <c r="D129" s="40" t="s">
        <v>305</v>
      </c>
      <c r="E129" s="644"/>
      <c r="F129" s="40" t="s">
        <v>23</v>
      </c>
      <c r="G129" s="40" t="s">
        <v>101</v>
      </c>
      <c r="H129" s="338">
        <v>2193126024</v>
      </c>
      <c r="I129" s="69">
        <v>45017</v>
      </c>
      <c r="J129" s="69">
        <v>45747</v>
      </c>
      <c r="K129" s="69"/>
      <c r="L129" s="40">
        <v>730</v>
      </c>
      <c r="M129" s="70">
        <v>44958</v>
      </c>
      <c r="N129" s="69">
        <v>44925</v>
      </c>
      <c r="O129" s="40" t="s">
        <v>25</v>
      </c>
      <c r="P129" s="389">
        <v>0.9</v>
      </c>
      <c r="Q129" s="342">
        <f t="shared" si="8"/>
        <v>1973813421.6000001</v>
      </c>
      <c r="R129" s="84">
        <v>0.99419999999999997</v>
      </c>
      <c r="S129" s="83">
        <f t="shared" si="9"/>
        <v>2180405893.0608001</v>
      </c>
      <c r="T129" s="73"/>
      <c r="U129" s="73"/>
      <c r="V129" s="73"/>
      <c r="W129" s="73"/>
      <c r="X129" s="73"/>
      <c r="Y129" s="73"/>
      <c r="Z129" s="73"/>
      <c r="AA129" s="73"/>
      <c r="AB129" s="73"/>
      <c r="AC129" s="73"/>
      <c r="AD129" s="73"/>
      <c r="AE129" s="73"/>
      <c r="AF129" s="73"/>
      <c r="AG129" s="73"/>
      <c r="AH129" s="73"/>
      <c r="AI129" s="73"/>
      <c r="AJ129" s="73"/>
      <c r="AK129" s="73"/>
      <c r="AL129" s="73"/>
      <c r="AM129" s="73"/>
    </row>
    <row r="130" spans="1:39" ht="40" customHeight="1" x14ac:dyDescent="0.35">
      <c r="A130" s="40">
        <v>114</v>
      </c>
      <c r="B130" s="46" t="s">
        <v>343</v>
      </c>
      <c r="C130" s="68" t="s">
        <v>344</v>
      </c>
      <c r="D130" s="40" t="s">
        <v>305</v>
      </c>
      <c r="E130" s="644"/>
      <c r="F130" s="40" t="s">
        <v>23</v>
      </c>
      <c r="G130" s="40" t="s">
        <v>101</v>
      </c>
      <c r="H130" s="338">
        <v>1893481920</v>
      </c>
      <c r="I130" s="69">
        <v>45017</v>
      </c>
      <c r="J130" s="69">
        <v>46112</v>
      </c>
      <c r="K130" s="69"/>
      <c r="L130" s="40">
        <v>1095</v>
      </c>
      <c r="M130" s="70">
        <v>44958</v>
      </c>
      <c r="N130" s="69">
        <v>44925</v>
      </c>
      <c r="O130" s="40" t="s">
        <v>25</v>
      </c>
      <c r="P130" s="389">
        <v>0.9</v>
      </c>
      <c r="Q130" s="342">
        <f t="shared" si="8"/>
        <v>1704133728</v>
      </c>
      <c r="R130" s="84">
        <v>0.99429999999999996</v>
      </c>
      <c r="S130" s="83">
        <f t="shared" si="9"/>
        <v>1882689073.056</v>
      </c>
      <c r="T130" s="73"/>
      <c r="U130" s="73"/>
      <c r="V130" s="73"/>
      <c r="W130" s="73"/>
      <c r="X130" s="73"/>
      <c r="Y130" s="73"/>
      <c r="Z130" s="73"/>
      <c r="AA130" s="73"/>
      <c r="AB130" s="73"/>
      <c r="AC130" s="73"/>
      <c r="AD130" s="73"/>
      <c r="AE130" s="73"/>
      <c r="AF130" s="73"/>
      <c r="AG130" s="73"/>
      <c r="AH130" s="73"/>
      <c r="AI130" s="73"/>
      <c r="AJ130" s="73"/>
      <c r="AK130" s="73"/>
      <c r="AL130" s="73"/>
      <c r="AM130" s="73"/>
    </row>
    <row r="131" spans="1:39" ht="40" customHeight="1" x14ac:dyDescent="0.35">
      <c r="A131" s="40">
        <v>115</v>
      </c>
      <c r="B131" s="46" t="s">
        <v>345</v>
      </c>
      <c r="C131" s="68" t="s">
        <v>346</v>
      </c>
      <c r="D131" s="40" t="s">
        <v>305</v>
      </c>
      <c r="E131" s="644"/>
      <c r="F131" s="40" t="s">
        <v>23</v>
      </c>
      <c r="G131" s="40" t="s">
        <v>101</v>
      </c>
      <c r="H131" s="338">
        <f>174785040*2</f>
        <v>349570080</v>
      </c>
      <c r="I131" s="69">
        <v>45017</v>
      </c>
      <c r="J131" s="69">
        <v>45747</v>
      </c>
      <c r="K131" s="69"/>
      <c r="L131" s="40">
        <v>730</v>
      </c>
      <c r="M131" s="70">
        <v>44958</v>
      </c>
      <c r="N131" s="69">
        <v>44925</v>
      </c>
      <c r="O131" s="40" t="s">
        <v>25</v>
      </c>
      <c r="P131" s="389">
        <v>0.9</v>
      </c>
      <c r="Q131" s="342">
        <f t="shared" si="8"/>
        <v>314613072</v>
      </c>
      <c r="R131" s="84">
        <v>0.99429999999999996</v>
      </c>
      <c r="S131" s="83">
        <f t="shared" si="9"/>
        <v>347577530.54399997</v>
      </c>
      <c r="T131" s="73"/>
      <c r="U131" s="73"/>
      <c r="V131" s="73"/>
      <c r="W131" s="73"/>
      <c r="X131" s="73"/>
      <c r="Y131" s="73"/>
      <c r="Z131" s="73"/>
      <c r="AA131" s="73"/>
      <c r="AB131" s="73"/>
      <c r="AC131" s="73"/>
      <c r="AD131" s="73"/>
      <c r="AE131" s="73"/>
      <c r="AF131" s="73"/>
      <c r="AG131" s="73"/>
      <c r="AH131" s="73"/>
      <c r="AI131" s="73"/>
      <c r="AJ131" s="73"/>
      <c r="AK131" s="73"/>
      <c r="AL131" s="73"/>
      <c r="AM131" s="73"/>
    </row>
    <row r="132" spans="1:39" ht="43.5" x14ac:dyDescent="0.35">
      <c r="A132" s="40">
        <v>116</v>
      </c>
      <c r="B132" s="46" t="s">
        <v>347</v>
      </c>
      <c r="C132" s="627" t="s">
        <v>348</v>
      </c>
      <c r="D132" s="40" t="s">
        <v>305</v>
      </c>
      <c r="E132" s="644"/>
      <c r="F132" s="40" t="s">
        <v>23</v>
      </c>
      <c r="G132" s="40" t="s">
        <v>97</v>
      </c>
      <c r="H132" s="338">
        <v>3834377024.7600002</v>
      </c>
      <c r="I132" s="69">
        <v>44958</v>
      </c>
      <c r="J132" s="69">
        <v>46053</v>
      </c>
      <c r="K132" s="69"/>
      <c r="L132" s="40">
        <v>1095</v>
      </c>
      <c r="M132" s="70">
        <v>44958</v>
      </c>
      <c r="N132" s="69">
        <v>44925</v>
      </c>
      <c r="O132" s="40" t="s">
        <v>25</v>
      </c>
      <c r="P132" s="389">
        <v>0.75</v>
      </c>
      <c r="Q132" s="342">
        <f t="shared" si="8"/>
        <v>2875782768.5700002</v>
      </c>
      <c r="R132" s="84">
        <v>0.75</v>
      </c>
      <c r="S132" s="83">
        <f t="shared" si="9"/>
        <v>2875782768.5700002</v>
      </c>
      <c r="T132" s="73"/>
      <c r="U132" s="73"/>
      <c r="V132" s="73"/>
      <c r="W132" s="73"/>
      <c r="X132" s="73"/>
      <c r="Y132" s="73"/>
      <c r="Z132" s="73"/>
      <c r="AA132" s="73"/>
      <c r="AB132" s="73"/>
      <c r="AC132" s="73"/>
      <c r="AD132" s="73"/>
      <c r="AE132" s="73"/>
      <c r="AF132" s="73"/>
      <c r="AG132" s="73"/>
      <c r="AH132" s="73"/>
      <c r="AI132" s="73"/>
      <c r="AJ132" s="73"/>
      <c r="AK132" s="73"/>
      <c r="AL132" s="73"/>
      <c r="AM132" s="73"/>
    </row>
    <row r="133" spans="1:39" ht="40" customHeight="1" x14ac:dyDescent="0.35">
      <c r="A133" s="40">
        <v>117</v>
      </c>
      <c r="B133" s="46" t="s">
        <v>349</v>
      </c>
      <c r="C133" s="627" t="s">
        <v>350</v>
      </c>
      <c r="D133" s="40" t="s">
        <v>305</v>
      </c>
      <c r="E133" s="644"/>
      <c r="F133" s="40" t="s">
        <v>23</v>
      </c>
      <c r="G133" s="40" t="s">
        <v>101</v>
      </c>
      <c r="H133" s="338">
        <v>1111167720</v>
      </c>
      <c r="I133" s="69">
        <v>44958</v>
      </c>
      <c r="J133" s="69">
        <v>45504</v>
      </c>
      <c r="K133" s="69"/>
      <c r="L133" s="40">
        <v>546</v>
      </c>
      <c r="M133" s="70">
        <v>44958</v>
      </c>
      <c r="N133" s="69">
        <v>44925</v>
      </c>
      <c r="O133" s="40" t="s">
        <v>25</v>
      </c>
      <c r="P133" s="389">
        <v>0.75</v>
      </c>
      <c r="Q133" s="342">
        <f t="shared" si="8"/>
        <v>833375790</v>
      </c>
      <c r="R133" s="84">
        <v>0.75</v>
      </c>
      <c r="S133" s="83">
        <f t="shared" si="9"/>
        <v>833375790</v>
      </c>
      <c r="T133" s="73"/>
      <c r="U133" s="73"/>
      <c r="V133" s="73"/>
      <c r="W133" s="73"/>
      <c r="X133" s="73"/>
      <c r="Y133" s="73"/>
      <c r="Z133" s="73"/>
      <c r="AA133" s="73"/>
      <c r="AB133" s="73"/>
      <c r="AC133" s="73"/>
      <c r="AD133" s="73"/>
      <c r="AE133" s="73"/>
      <c r="AF133" s="73"/>
      <c r="AG133" s="73"/>
      <c r="AH133" s="73"/>
      <c r="AI133" s="73"/>
      <c r="AJ133" s="73"/>
      <c r="AK133" s="73"/>
      <c r="AL133" s="73"/>
      <c r="AM133" s="73"/>
    </row>
    <row r="134" spans="1:39" ht="40" customHeight="1" x14ac:dyDescent="0.35">
      <c r="A134" s="40">
        <v>118</v>
      </c>
      <c r="B134" s="46" t="s">
        <v>351</v>
      </c>
      <c r="C134" s="627" t="s">
        <v>352</v>
      </c>
      <c r="D134" s="40" t="s">
        <v>305</v>
      </c>
      <c r="E134" s="644"/>
      <c r="F134" s="40" t="s">
        <v>23</v>
      </c>
      <c r="G134" s="40" t="s">
        <v>101</v>
      </c>
      <c r="H134" s="338">
        <v>757801440</v>
      </c>
      <c r="I134" s="69">
        <v>44958</v>
      </c>
      <c r="J134" s="69">
        <v>45688</v>
      </c>
      <c r="K134" s="69"/>
      <c r="L134" s="40">
        <v>730</v>
      </c>
      <c r="M134" s="70">
        <v>44958</v>
      </c>
      <c r="N134" s="69">
        <v>44925</v>
      </c>
      <c r="O134" s="40" t="s">
        <v>25</v>
      </c>
      <c r="P134" s="389">
        <v>0.75</v>
      </c>
      <c r="Q134" s="342">
        <f t="shared" si="8"/>
        <v>568351080</v>
      </c>
      <c r="R134" s="84">
        <v>0.75</v>
      </c>
      <c r="S134" s="83">
        <f t="shared" si="9"/>
        <v>568351080</v>
      </c>
      <c r="T134" s="73"/>
      <c r="U134" s="73"/>
      <c r="V134" s="73"/>
      <c r="W134" s="73"/>
      <c r="X134" s="73"/>
      <c r="Y134" s="73"/>
      <c r="Z134" s="73"/>
      <c r="AA134" s="73"/>
      <c r="AB134" s="73"/>
      <c r="AC134" s="73"/>
      <c r="AD134" s="73"/>
      <c r="AE134" s="73"/>
      <c r="AF134" s="73"/>
      <c r="AG134" s="73"/>
      <c r="AH134" s="73"/>
      <c r="AI134" s="73"/>
      <c r="AJ134" s="73"/>
      <c r="AK134" s="73"/>
      <c r="AL134" s="73"/>
      <c r="AM134" s="73"/>
    </row>
    <row r="135" spans="1:39" ht="40" customHeight="1" x14ac:dyDescent="0.35">
      <c r="A135" s="40">
        <v>119</v>
      </c>
      <c r="B135" s="46" t="s">
        <v>353</v>
      </c>
      <c r="C135" s="627" t="s">
        <v>354</v>
      </c>
      <c r="D135" s="40" t="s">
        <v>305</v>
      </c>
      <c r="E135" s="644"/>
      <c r="F135" s="40" t="s">
        <v>23</v>
      </c>
      <c r="G135" s="40" t="s">
        <v>101</v>
      </c>
      <c r="H135" s="338">
        <v>199800000</v>
      </c>
      <c r="I135" s="69">
        <v>44958</v>
      </c>
      <c r="J135" s="69">
        <v>46053</v>
      </c>
      <c r="K135" s="69"/>
      <c r="L135" s="40">
        <v>1095</v>
      </c>
      <c r="M135" s="70">
        <v>44958</v>
      </c>
      <c r="N135" s="69">
        <v>44925</v>
      </c>
      <c r="O135" s="40" t="s">
        <v>25</v>
      </c>
      <c r="P135" s="389">
        <v>0.75</v>
      </c>
      <c r="Q135" s="342">
        <f t="shared" si="8"/>
        <v>149850000</v>
      </c>
      <c r="R135" s="84">
        <v>0.75</v>
      </c>
      <c r="S135" s="83">
        <f t="shared" si="9"/>
        <v>149850000</v>
      </c>
      <c r="T135" s="73"/>
      <c r="U135" s="73"/>
      <c r="V135" s="73"/>
      <c r="W135" s="73"/>
      <c r="X135" s="73"/>
      <c r="Y135" s="73"/>
      <c r="Z135" s="73"/>
      <c r="AA135" s="73"/>
      <c r="AB135" s="73"/>
      <c r="AC135" s="73"/>
      <c r="AD135" s="73"/>
      <c r="AE135" s="73"/>
      <c r="AF135" s="73"/>
      <c r="AG135" s="73"/>
      <c r="AH135" s="73"/>
      <c r="AI135" s="73"/>
      <c r="AJ135" s="73"/>
      <c r="AK135" s="73"/>
      <c r="AL135" s="73"/>
      <c r="AM135" s="73"/>
    </row>
    <row r="136" spans="1:39" ht="40" customHeight="1" x14ac:dyDescent="0.35">
      <c r="A136" s="348" t="s">
        <v>6</v>
      </c>
      <c r="B136" s="348" t="s">
        <v>91</v>
      </c>
      <c r="C136" s="348" t="s">
        <v>8</v>
      </c>
      <c r="D136" s="348" t="s">
        <v>9</v>
      </c>
      <c r="E136" s="643"/>
      <c r="F136" s="351" t="s">
        <v>10</v>
      </c>
      <c r="G136" s="348" t="s">
        <v>11</v>
      </c>
      <c r="H136" s="349" t="s">
        <v>12</v>
      </c>
      <c r="I136" s="350" t="s">
        <v>13</v>
      </c>
      <c r="J136" s="350" t="s">
        <v>14</v>
      </c>
      <c r="K136" s="350"/>
      <c r="L136" s="351" t="s">
        <v>15</v>
      </c>
      <c r="M136" s="351" t="s">
        <v>115</v>
      </c>
      <c r="N136" s="351" t="s">
        <v>17</v>
      </c>
      <c r="O136" s="348" t="s">
        <v>18</v>
      </c>
      <c r="P136" s="351" t="s">
        <v>19</v>
      </c>
      <c r="Q136" s="348" t="s">
        <v>92</v>
      </c>
      <c r="R136" s="11" t="s">
        <v>93</v>
      </c>
      <c r="S136" s="9" t="s">
        <v>94</v>
      </c>
      <c r="T136" s="73"/>
      <c r="U136" s="73"/>
      <c r="V136" s="73"/>
      <c r="W136" s="73"/>
      <c r="X136" s="73"/>
      <c r="Y136" s="73"/>
      <c r="Z136" s="73"/>
      <c r="AA136" s="73"/>
      <c r="AB136" s="73"/>
      <c r="AC136" s="73"/>
      <c r="AD136" s="73"/>
      <c r="AE136" s="73"/>
      <c r="AF136" s="73"/>
      <c r="AG136" s="73"/>
      <c r="AH136" s="73"/>
      <c r="AI136" s="73"/>
      <c r="AJ136" s="73"/>
      <c r="AK136" s="73"/>
      <c r="AL136" s="73"/>
      <c r="AM136" s="73"/>
    </row>
    <row r="137" spans="1:39" ht="40" customHeight="1" x14ac:dyDescent="0.35">
      <c r="A137" s="40">
        <v>120</v>
      </c>
      <c r="B137" s="46" t="s">
        <v>355</v>
      </c>
      <c r="C137" s="627" t="s">
        <v>356</v>
      </c>
      <c r="D137" s="40" t="s">
        <v>305</v>
      </c>
      <c r="E137" s="644"/>
      <c r="F137" s="40" t="s">
        <v>23</v>
      </c>
      <c r="G137" s="40" t="s">
        <v>101</v>
      </c>
      <c r="H137" s="338">
        <v>196725078</v>
      </c>
      <c r="I137" s="69">
        <v>44958</v>
      </c>
      <c r="J137" s="69">
        <v>46053</v>
      </c>
      <c r="K137" s="69"/>
      <c r="L137" s="40">
        <v>1095</v>
      </c>
      <c r="M137" s="70">
        <v>44958</v>
      </c>
      <c r="N137" s="69">
        <v>44925</v>
      </c>
      <c r="O137" s="40" t="s">
        <v>25</v>
      </c>
      <c r="P137" s="389">
        <v>0.75</v>
      </c>
      <c r="Q137" s="342">
        <f t="shared" si="8"/>
        <v>147543808.5</v>
      </c>
      <c r="R137" s="84">
        <v>0.75</v>
      </c>
      <c r="S137" s="83">
        <f t="shared" si="9"/>
        <v>147543808.5</v>
      </c>
      <c r="T137" s="73"/>
      <c r="U137" s="73"/>
      <c r="V137" s="73"/>
      <c r="W137" s="73"/>
      <c r="X137" s="73"/>
      <c r="Y137" s="73"/>
      <c r="Z137" s="73"/>
      <c r="AA137" s="73"/>
      <c r="AB137" s="73"/>
      <c r="AC137" s="73"/>
      <c r="AD137" s="73"/>
      <c r="AE137" s="73"/>
      <c r="AF137" s="73"/>
      <c r="AG137" s="73"/>
      <c r="AH137" s="73"/>
      <c r="AI137" s="73"/>
      <c r="AJ137" s="73"/>
      <c r="AK137" s="73"/>
      <c r="AL137" s="73"/>
      <c r="AM137" s="73"/>
    </row>
    <row r="138" spans="1:39" ht="40" customHeight="1" x14ac:dyDescent="0.35">
      <c r="A138" s="40">
        <v>121</v>
      </c>
      <c r="B138" s="46" t="s">
        <v>357</v>
      </c>
      <c r="C138" s="68" t="s">
        <v>358</v>
      </c>
      <c r="D138" s="40" t="s">
        <v>305</v>
      </c>
      <c r="E138" s="644"/>
      <c r="F138" s="40" t="s">
        <v>23</v>
      </c>
      <c r="G138" s="40" t="s">
        <v>101</v>
      </c>
      <c r="H138" s="338">
        <v>1846291860</v>
      </c>
      <c r="I138" s="69">
        <v>44958</v>
      </c>
      <c r="J138" s="69">
        <v>46053</v>
      </c>
      <c r="K138" s="69"/>
      <c r="L138" s="40">
        <v>1095</v>
      </c>
      <c r="M138" s="70">
        <v>44958</v>
      </c>
      <c r="N138" s="69">
        <v>44925</v>
      </c>
      <c r="O138" s="40" t="s">
        <v>25</v>
      </c>
      <c r="P138" s="389">
        <v>0.75</v>
      </c>
      <c r="Q138" s="342">
        <f t="shared" si="8"/>
        <v>1384718895</v>
      </c>
      <c r="R138" s="84">
        <v>0.75</v>
      </c>
      <c r="S138" s="83">
        <f t="shared" si="9"/>
        <v>1384718895</v>
      </c>
      <c r="T138" s="73"/>
      <c r="U138" s="73"/>
      <c r="V138" s="73"/>
      <c r="W138" s="73"/>
      <c r="X138" s="73"/>
      <c r="Y138" s="73"/>
      <c r="Z138" s="73"/>
      <c r="AA138" s="73"/>
      <c r="AB138" s="73"/>
      <c r="AC138" s="73"/>
      <c r="AD138" s="73"/>
      <c r="AE138" s="73"/>
      <c r="AF138" s="73"/>
      <c r="AG138" s="73"/>
      <c r="AH138" s="73"/>
      <c r="AI138" s="73"/>
      <c r="AJ138" s="73"/>
      <c r="AK138" s="73"/>
      <c r="AL138" s="73"/>
      <c r="AM138" s="73"/>
    </row>
    <row r="139" spans="1:39" ht="40" customHeight="1" x14ac:dyDescent="0.35">
      <c r="A139" s="40">
        <v>122</v>
      </c>
      <c r="B139" s="46" t="s">
        <v>359</v>
      </c>
      <c r="C139" s="627" t="s">
        <v>360</v>
      </c>
      <c r="D139" s="40" t="s">
        <v>305</v>
      </c>
      <c r="E139" s="644"/>
      <c r="F139" s="40" t="s">
        <v>23</v>
      </c>
      <c r="G139" s="40" t="s">
        <v>101</v>
      </c>
      <c r="H139" s="338">
        <v>566393040</v>
      </c>
      <c r="I139" s="69">
        <v>44958</v>
      </c>
      <c r="J139" s="69">
        <v>46053</v>
      </c>
      <c r="K139" s="69"/>
      <c r="L139" s="40">
        <v>1095</v>
      </c>
      <c r="M139" s="70">
        <v>44958</v>
      </c>
      <c r="N139" s="69">
        <v>44925</v>
      </c>
      <c r="O139" s="40" t="s">
        <v>25</v>
      </c>
      <c r="P139" s="389">
        <v>0.75</v>
      </c>
      <c r="Q139" s="342">
        <f t="shared" si="8"/>
        <v>424794780</v>
      </c>
      <c r="R139" s="84">
        <v>0.75</v>
      </c>
      <c r="S139" s="83">
        <f t="shared" si="9"/>
        <v>424794780</v>
      </c>
      <c r="T139" s="73"/>
      <c r="U139" s="73"/>
      <c r="V139" s="73"/>
      <c r="W139" s="73"/>
      <c r="X139" s="73"/>
      <c r="Y139" s="73"/>
      <c r="Z139" s="73"/>
      <c r="AA139" s="73"/>
      <c r="AB139" s="73"/>
      <c r="AC139" s="73"/>
      <c r="AD139" s="73"/>
      <c r="AE139" s="73"/>
      <c r="AF139" s="73"/>
      <c r="AG139" s="73"/>
      <c r="AH139" s="73"/>
      <c r="AI139" s="73"/>
      <c r="AJ139" s="73"/>
      <c r="AK139" s="73"/>
      <c r="AL139" s="73"/>
      <c r="AM139" s="73"/>
    </row>
    <row r="140" spans="1:39" ht="40" customHeight="1" x14ac:dyDescent="0.35">
      <c r="A140" s="40">
        <v>123</v>
      </c>
      <c r="B140" s="46" t="s">
        <v>361</v>
      </c>
      <c r="C140" s="627" t="s">
        <v>362</v>
      </c>
      <c r="D140" s="40" t="s">
        <v>305</v>
      </c>
      <c r="E140" s="644"/>
      <c r="F140" s="40" t="s">
        <v>23</v>
      </c>
      <c r="G140" s="40" t="s">
        <v>101</v>
      </c>
      <c r="H140" s="338">
        <v>1846291860</v>
      </c>
      <c r="I140" s="69">
        <v>44958</v>
      </c>
      <c r="J140" s="69">
        <v>45504</v>
      </c>
      <c r="K140" s="69"/>
      <c r="L140" s="40">
        <v>546</v>
      </c>
      <c r="M140" s="70">
        <v>44958</v>
      </c>
      <c r="N140" s="69">
        <v>44925</v>
      </c>
      <c r="O140" s="40" t="s">
        <v>25</v>
      </c>
      <c r="P140" s="389">
        <v>0.75</v>
      </c>
      <c r="Q140" s="342">
        <f t="shared" si="8"/>
        <v>1384718895</v>
      </c>
      <c r="R140" s="84">
        <v>0.75</v>
      </c>
      <c r="S140" s="83">
        <f t="shared" si="9"/>
        <v>1384718895</v>
      </c>
      <c r="T140" s="73"/>
      <c r="U140" s="73"/>
      <c r="V140" s="73"/>
      <c r="W140" s="73"/>
      <c r="X140" s="73"/>
      <c r="Y140" s="73"/>
      <c r="Z140" s="73"/>
      <c r="AA140" s="73"/>
      <c r="AB140" s="73"/>
      <c r="AC140" s="73"/>
      <c r="AD140" s="73"/>
      <c r="AE140" s="73"/>
      <c r="AF140" s="73"/>
      <c r="AG140" s="73"/>
      <c r="AH140" s="73"/>
      <c r="AI140" s="73"/>
      <c r="AJ140" s="73"/>
      <c r="AK140" s="73"/>
      <c r="AL140" s="73"/>
      <c r="AM140" s="73"/>
    </row>
    <row r="141" spans="1:39" ht="40" customHeight="1" x14ac:dyDescent="0.35">
      <c r="A141" s="40">
        <v>124</v>
      </c>
      <c r="B141" s="46" t="s">
        <v>363</v>
      </c>
      <c r="C141" s="68" t="s">
        <v>364</v>
      </c>
      <c r="D141" s="40" t="s">
        <v>305</v>
      </c>
      <c r="E141" s="644"/>
      <c r="F141" s="40" t="s">
        <v>23</v>
      </c>
      <c r="G141" s="40" t="s">
        <v>101</v>
      </c>
      <c r="H141" s="338">
        <v>101698200</v>
      </c>
      <c r="I141" s="69">
        <v>44958</v>
      </c>
      <c r="J141" s="69">
        <v>45504</v>
      </c>
      <c r="K141" s="69"/>
      <c r="L141" s="40">
        <v>546</v>
      </c>
      <c r="M141" s="70">
        <v>44958</v>
      </c>
      <c r="N141" s="69">
        <v>44925</v>
      </c>
      <c r="O141" s="40" t="s">
        <v>25</v>
      </c>
      <c r="P141" s="389">
        <v>0.75</v>
      </c>
      <c r="Q141" s="342">
        <f t="shared" si="8"/>
        <v>76273650</v>
      </c>
      <c r="R141" s="84">
        <v>0.75</v>
      </c>
      <c r="S141" s="83">
        <f t="shared" si="9"/>
        <v>76273650</v>
      </c>
      <c r="T141" s="73"/>
      <c r="U141" s="73"/>
      <c r="V141" s="73"/>
      <c r="W141" s="73"/>
      <c r="X141" s="73"/>
      <c r="Y141" s="73"/>
      <c r="Z141" s="73"/>
      <c r="AA141" s="73"/>
      <c r="AB141" s="73"/>
      <c r="AC141" s="73"/>
      <c r="AD141" s="73"/>
      <c r="AE141" s="73"/>
      <c r="AF141" s="73"/>
      <c r="AG141" s="73"/>
      <c r="AH141" s="73"/>
      <c r="AI141" s="73"/>
      <c r="AJ141" s="73"/>
      <c r="AK141" s="73"/>
      <c r="AL141" s="73"/>
      <c r="AM141" s="73"/>
    </row>
    <row r="142" spans="1:39" ht="40" customHeight="1" x14ac:dyDescent="0.35">
      <c r="A142" s="40">
        <v>125</v>
      </c>
      <c r="B142" s="46" t="s">
        <v>365</v>
      </c>
      <c r="C142" s="68" t="s">
        <v>366</v>
      </c>
      <c r="D142" s="40" t="s">
        <v>305</v>
      </c>
      <c r="E142" s="644"/>
      <c r="F142" s="40" t="s">
        <v>23</v>
      </c>
      <c r="G142" s="40" t="s">
        <v>101</v>
      </c>
      <c r="H142" s="338">
        <v>1456941600</v>
      </c>
      <c r="I142" s="69">
        <v>44958</v>
      </c>
      <c r="J142" s="69">
        <v>45504</v>
      </c>
      <c r="K142" s="69"/>
      <c r="L142" s="40">
        <v>546</v>
      </c>
      <c r="M142" s="70">
        <v>44958</v>
      </c>
      <c r="N142" s="69">
        <v>44925</v>
      </c>
      <c r="O142" s="40" t="s">
        <v>25</v>
      </c>
      <c r="P142" s="389">
        <v>0.75</v>
      </c>
      <c r="Q142" s="342">
        <f t="shared" si="8"/>
        <v>1092706200</v>
      </c>
      <c r="R142" s="84">
        <v>0.75</v>
      </c>
      <c r="S142" s="83">
        <f t="shared" si="9"/>
        <v>1092706200</v>
      </c>
      <c r="T142" s="73"/>
      <c r="U142" s="73"/>
      <c r="V142" s="73"/>
      <c r="W142" s="73"/>
      <c r="X142" s="73"/>
      <c r="Y142" s="73"/>
      <c r="Z142" s="73"/>
      <c r="AA142" s="73"/>
      <c r="AB142" s="73"/>
      <c r="AC142" s="73"/>
      <c r="AD142" s="73"/>
      <c r="AE142" s="73"/>
      <c r="AF142" s="73"/>
      <c r="AG142" s="73"/>
      <c r="AH142" s="73"/>
      <c r="AI142" s="73"/>
      <c r="AJ142" s="73"/>
      <c r="AK142" s="73"/>
      <c r="AL142" s="73"/>
      <c r="AM142" s="73"/>
    </row>
    <row r="143" spans="1:39" ht="40" customHeight="1" x14ac:dyDescent="0.35">
      <c r="A143" s="40">
        <v>126</v>
      </c>
      <c r="B143" s="46" t="s">
        <v>367</v>
      </c>
      <c r="C143" s="68" t="s">
        <v>368</v>
      </c>
      <c r="D143" s="40" t="s">
        <v>305</v>
      </c>
      <c r="E143" s="644"/>
      <c r="F143" s="40" t="s">
        <v>23</v>
      </c>
      <c r="G143" s="40" t="s">
        <v>101</v>
      </c>
      <c r="H143" s="338">
        <v>483316200</v>
      </c>
      <c r="I143" s="69">
        <v>44958</v>
      </c>
      <c r="J143" s="69">
        <v>46053</v>
      </c>
      <c r="K143" s="69"/>
      <c r="L143" s="40">
        <v>1095</v>
      </c>
      <c r="M143" s="70">
        <v>44958</v>
      </c>
      <c r="N143" s="69">
        <v>44925</v>
      </c>
      <c r="O143" s="40" t="s">
        <v>25</v>
      </c>
      <c r="P143" s="389">
        <v>0.75</v>
      </c>
      <c r="Q143" s="342">
        <f t="shared" si="8"/>
        <v>362487150</v>
      </c>
      <c r="R143" s="84">
        <v>0.75</v>
      </c>
      <c r="S143" s="83">
        <f t="shared" si="9"/>
        <v>362487150</v>
      </c>
      <c r="T143" s="73"/>
      <c r="U143" s="73"/>
      <c r="V143" s="73"/>
      <c r="W143" s="73"/>
      <c r="X143" s="73"/>
      <c r="Y143" s="73"/>
      <c r="Z143" s="73"/>
      <c r="AA143" s="73"/>
      <c r="AB143" s="73"/>
      <c r="AC143" s="73"/>
      <c r="AD143" s="73"/>
      <c r="AE143" s="73"/>
      <c r="AF143" s="73"/>
      <c r="AG143" s="73"/>
      <c r="AH143" s="73"/>
      <c r="AI143" s="73"/>
      <c r="AJ143" s="73"/>
      <c r="AK143" s="73"/>
      <c r="AL143" s="73"/>
      <c r="AM143" s="73"/>
    </row>
    <row r="144" spans="1:39" ht="40" customHeight="1" x14ac:dyDescent="0.35">
      <c r="A144" s="40">
        <v>127</v>
      </c>
      <c r="B144" s="46" t="s">
        <v>369</v>
      </c>
      <c r="C144" s="68" t="s">
        <v>370</v>
      </c>
      <c r="D144" s="40" t="s">
        <v>305</v>
      </c>
      <c r="E144" s="644"/>
      <c r="F144" s="40" t="s">
        <v>23</v>
      </c>
      <c r="G144" s="40" t="s">
        <v>101</v>
      </c>
      <c r="H144" s="338">
        <v>1539970168</v>
      </c>
      <c r="I144" s="69">
        <v>44986</v>
      </c>
      <c r="J144" s="69">
        <v>45716</v>
      </c>
      <c r="K144" s="69"/>
      <c r="L144" s="40">
        <v>730</v>
      </c>
      <c r="M144" s="70">
        <v>44958</v>
      </c>
      <c r="N144" s="69">
        <v>44925</v>
      </c>
      <c r="O144" s="40" t="s">
        <v>25</v>
      </c>
      <c r="P144" s="389">
        <v>0.74670000000000003</v>
      </c>
      <c r="Q144" s="342">
        <f t="shared" si="8"/>
        <v>1149895724.4456</v>
      </c>
      <c r="R144" s="84">
        <v>0.87209999999999999</v>
      </c>
      <c r="S144" s="83">
        <f t="shared" si="9"/>
        <v>1343007983.5128</v>
      </c>
      <c r="T144" s="73"/>
      <c r="U144" s="73"/>
      <c r="V144" s="73"/>
      <c r="W144" s="73"/>
      <c r="X144" s="73"/>
      <c r="Y144" s="73"/>
      <c r="Z144" s="73"/>
      <c r="AA144" s="73"/>
      <c r="AB144" s="73"/>
      <c r="AC144" s="73"/>
      <c r="AD144" s="73"/>
      <c r="AE144" s="73"/>
      <c r="AF144" s="73"/>
      <c r="AG144" s="73"/>
      <c r="AH144" s="73"/>
      <c r="AI144" s="73"/>
      <c r="AJ144" s="73"/>
      <c r="AK144" s="73"/>
      <c r="AL144" s="73"/>
      <c r="AM144" s="73"/>
    </row>
    <row r="145" spans="1:39" ht="40" customHeight="1" x14ac:dyDescent="0.35">
      <c r="A145" s="40">
        <v>128</v>
      </c>
      <c r="B145" s="46" t="s">
        <v>371</v>
      </c>
      <c r="C145" s="68" t="s">
        <v>372</v>
      </c>
      <c r="D145" s="40" t="s">
        <v>305</v>
      </c>
      <c r="E145" s="644"/>
      <c r="F145" s="40" t="s">
        <v>23</v>
      </c>
      <c r="G145" s="40" t="s">
        <v>101</v>
      </c>
      <c r="H145" s="338">
        <v>1088301821</v>
      </c>
      <c r="I145" s="69">
        <v>44986</v>
      </c>
      <c r="J145" s="69">
        <v>45716</v>
      </c>
      <c r="K145" s="69"/>
      <c r="L145" s="40">
        <v>730</v>
      </c>
      <c r="M145" s="70">
        <v>44958</v>
      </c>
      <c r="N145" s="69">
        <v>44925</v>
      </c>
      <c r="O145" s="40" t="s">
        <v>25</v>
      </c>
      <c r="P145" s="389">
        <v>0.74670000000000003</v>
      </c>
      <c r="Q145" s="342">
        <f t="shared" si="8"/>
        <v>812634969.74070001</v>
      </c>
      <c r="R145" s="84">
        <v>0.87209999999999999</v>
      </c>
      <c r="S145" s="83">
        <f t="shared" si="9"/>
        <v>949108018.0941</v>
      </c>
      <c r="T145" s="73"/>
      <c r="U145" s="73"/>
      <c r="V145" s="73"/>
      <c r="W145" s="73"/>
      <c r="X145" s="73"/>
      <c r="Y145" s="73"/>
      <c r="Z145" s="73"/>
      <c r="AA145" s="73"/>
      <c r="AB145" s="73"/>
      <c r="AC145" s="73"/>
      <c r="AD145" s="73"/>
      <c r="AE145" s="73"/>
      <c r="AF145" s="73"/>
      <c r="AG145" s="73"/>
      <c r="AH145" s="73"/>
      <c r="AI145" s="73"/>
      <c r="AJ145" s="73"/>
      <c r="AK145" s="73"/>
      <c r="AL145" s="73"/>
      <c r="AM145" s="73"/>
    </row>
    <row r="146" spans="1:39" ht="40" customHeight="1" x14ac:dyDescent="0.35">
      <c r="A146" s="40">
        <v>129</v>
      </c>
      <c r="B146" s="46" t="s">
        <v>373</v>
      </c>
      <c r="C146" s="68" t="s">
        <v>374</v>
      </c>
      <c r="D146" s="40" t="s">
        <v>305</v>
      </c>
      <c r="E146" s="644"/>
      <c r="F146" s="40" t="s">
        <v>23</v>
      </c>
      <c r="G146" s="40" t="s">
        <v>101</v>
      </c>
      <c r="H146" s="338">
        <v>1878813580</v>
      </c>
      <c r="I146" s="69">
        <v>44986</v>
      </c>
      <c r="J146" s="69">
        <v>45716</v>
      </c>
      <c r="K146" s="69"/>
      <c r="L146" s="40">
        <v>730</v>
      </c>
      <c r="M146" s="70">
        <v>44958</v>
      </c>
      <c r="N146" s="69">
        <v>44925</v>
      </c>
      <c r="O146" s="40" t="s">
        <v>25</v>
      </c>
      <c r="P146" s="389">
        <v>0.74670000000000003</v>
      </c>
      <c r="Q146" s="342">
        <f t="shared" si="8"/>
        <v>1402910100.1860001</v>
      </c>
      <c r="R146" s="84">
        <v>0.87209999999999999</v>
      </c>
      <c r="S146" s="83">
        <f t="shared" si="9"/>
        <v>1638513323.118</v>
      </c>
      <c r="T146" s="73"/>
      <c r="U146" s="73"/>
      <c r="V146" s="73"/>
      <c r="W146" s="73"/>
      <c r="X146" s="73"/>
      <c r="Y146" s="73"/>
      <c r="Z146" s="73"/>
      <c r="AA146" s="73"/>
      <c r="AB146" s="73"/>
      <c r="AC146" s="73"/>
      <c r="AD146" s="73"/>
      <c r="AE146" s="73"/>
      <c r="AF146" s="73"/>
      <c r="AG146" s="73"/>
      <c r="AH146" s="73"/>
      <c r="AI146" s="73"/>
      <c r="AJ146" s="73"/>
      <c r="AK146" s="73"/>
      <c r="AL146" s="73"/>
      <c r="AM146" s="73"/>
    </row>
    <row r="147" spans="1:39" ht="40" customHeight="1" x14ac:dyDescent="0.35">
      <c r="A147" s="40">
        <v>130</v>
      </c>
      <c r="B147" s="46" t="s">
        <v>375</v>
      </c>
      <c r="C147" s="68" t="s">
        <v>376</v>
      </c>
      <c r="D147" s="40" t="s">
        <v>305</v>
      </c>
      <c r="E147" s="644"/>
      <c r="F147" s="40" t="s">
        <v>23</v>
      </c>
      <c r="G147" s="40" t="s">
        <v>101</v>
      </c>
      <c r="H147" s="338">
        <v>2062752120</v>
      </c>
      <c r="I147" s="69">
        <v>44986</v>
      </c>
      <c r="J147" s="69">
        <v>46081</v>
      </c>
      <c r="K147" s="69"/>
      <c r="L147" s="40">
        <v>1095</v>
      </c>
      <c r="M147" s="70">
        <v>44958</v>
      </c>
      <c r="N147" s="69">
        <v>44986</v>
      </c>
      <c r="O147" s="40" t="s">
        <v>25</v>
      </c>
      <c r="P147" s="389">
        <v>0.86909999999999998</v>
      </c>
      <c r="Q147" s="342">
        <f t="shared" si="8"/>
        <v>1792737867.4919999</v>
      </c>
      <c r="R147" s="84">
        <v>0.86980000000000002</v>
      </c>
      <c r="S147" s="83">
        <f t="shared" si="9"/>
        <v>1794181793.9760001</v>
      </c>
      <c r="T147" s="73"/>
      <c r="U147" s="73"/>
      <c r="V147" s="73"/>
      <c r="W147" s="73"/>
      <c r="X147" s="73"/>
      <c r="Y147" s="73"/>
      <c r="Z147" s="73"/>
      <c r="AA147" s="73"/>
      <c r="AB147" s="73"/>
      <c r="AC147" s="73"/>
      <c r="AD147" s="73"/>
      <c r="AE147" s="73"/>
      <c r="AF147" s="73"/>
      <c r="AG147" s="73"/>
      <c r="AH147" s="73"/>
      <c r="AI147" s="73"/>
      <c r="AJ147" s="73"/>
      <c r="AK147" s="73"/>
      <c r="AL147" s="73"/>
      <c r="AM147" s="73"/>
    </row>
    <row r="148" spans="1:39" ht="40" customHeight="1" x14ac:dyDescent="0.35">
      <c r="A148" s="348" t="s">
        <v>6</v>
      </c>
      <c r="B148" s="348" t="s">
        <v>91</v>
      </c>
      <c r="C148" s="348" t="s">
        <v>8</v>
      </c>
      <c r="D148" s="348" t="s">
        <v>9</v>
      </c>
      <c r="E148" s="643"/>
      <c r="F148" s="351" t="s">
        <v>10</v>
      </c>
      <c r="G148" s="348" t="s">
        <v>11</v>
      </c>
      <c r="H148" s="349" t="s">
        <v>12</v>
      </c>
      <c r="I148" s="350" t="s">
        <v>13</v>
      </c>
      <c r="J148" s="350" t="s">
        <v>14</v>
      </c>
      <c r="K148" s="350"/>
      <c r="L148" s="351" t="s">
        <v>15</v>
      </c>
      <c r="M148" s="351" t="s">
        <v>115</v>
      </c>
      <c r="N148" s="351" t="s">
        <v>17</v>
      </c>
      <c r="O148" s="348" t="s">
        <v>18</v>
      </c>
      <c r="P148" s="351" t="s">
        <v>19</v>
      </c>
      <c r="Q148" s="348" t="s">
        <v>92</v>
      </c>
      <c r="R148" s="11" t="s">
        <v>93</v>
      </c>
      <c r="S148" s="9" t="s">
        <v>94</v>
      </c>
      <c r="T148" s="73"/>
      <c r="U148" s="73"/>
      <c r="V148" s="73"/>
      <c r="W148" s="73"/>
      <c r="X148" s="73"/>
      <c r="Y148" s="73"/>
      <c r="Z148" s="73"/>
      <c r="AA148" s="73"/>
      <c r="AB148" s="73"/>
      <c r="AC148" s="73"/>
      <c r="AD148" s="73"/>
      <c r="AE148" s="73"/>
      <c r="AF148" s="73"/>
      <c r="AG148" s="73"/>
      <c r="AH148" s="73"/>
      <c r="AI148" s="73"/>
      <c r="AJ148" s="73"/>
      <c r="AK148" s="73"/>
      <c r="AL148" s="73"/>
      <c r="AM148" s="73"/>
    </row>
    <row r="149" spans="1:39" ht="40" customHeight="1" x14ac:dyDescent="0.35">
      <c r="A149" s="40">
        <v>131</v>
      </c>
      <c r="B149" s="46" t="s">
        <v>377</v>
      </c>
      <c r="C149" s="68" t="s">
        <v>378</v>
      </c>
      <c r="D149" s="40" t="s">
        <v>305</v>
      </c>
      <c r="E149" s="644"/>
      <c r="F149" s="40" t="s">
        <v>23</v>
      </c>
      <c r="G149" s="40" t="s">
        <v>101</v>
      </c>
      <c r="H149" s="338">
        <v>1705323447</v>
      </c>
      <c r="I149" s="69">
        <v>44986</v>
      </c>
      <c r="J149" s="69">
        <v>46081</v>
      </c>
      <c r="K149" s="69"/>
      <c r="L149" s="40">
        <v>1095</v>
      </c>
      <c r="M149" s="70">
        <v>44958</v>
      </c>
      <c r="N149" s="69">
        <v>44986</v>
      </c>
      <c r="O149" s="40" t="s">
        <v>25</v>
      </c>
      <c r="P149" s="389">
        <v>0.86909999999999998</v>
      </c>
      <c r="Q149" s="342">
        <f t="shared" si="8"/>
        <v>1482096607.7876999</v>
      </c>
      <c r="R149" s="84">
        <v>0.86980000000000002</v>
      </c>
      <c r="S149" s="83">
        <f t="shared" si="9"/>
        <v>1483290334.2006001</v>
      </c>
      <c r="T149" s="73"/>
      <c r="U149" s="73"/>
      <c r="V149" s="73"/>
      <c r="W149" s="73"/>
      <c r="X149" s="73"/>
      <c r="Y149" s="73"/>
      <c r="Z149" s="73"/>
      <c r="AA149" s="73"/>
      <c r="AB149" s="73"/>
      <c r="AC149" s="73"/>
      <c r="AD149" s="73"/>
      <c r="AE149" s="73"/>
      <c r="AF149" s="73"/>
      <c r="AG149" s="73"/>
      <c r="AH149" s="73"/>
      <c r="AI149" s="73"/>
      <c r="AJ149" s="73"/>
      <c r="AK149" s="73"/>
      <c r="AL149" s="73"/>
      <c r="AM149" s="73"/>
    </row>
    <row r="150" spans="1:39" ht="40" customHeight="1" x14ac:dyDescent="0.35">
      <c r="A150" s="40">
        <v>132</v>
      </c>
      <c r="B150" s="46" t="s">
        <v>379</v>
      </c>
      <c r="C150" s="68" t="s">
        <v>380</v>
      </c>
      <c r="D150" s="40" t="s">
        <v>305</v>
      </c>
      <c r="E150" s="644"/>
      <c r="F150" s="40" t="s">
        <v>23</v>
      </c>
      <c r="G150" s="40" t="s">
        <v>101</v>
      </c>
      <c r="H150" s="338">
        <v>1348495159.2</v>
      </c>
      <c r="I150" s="69">
        <v>44986</v>
      </c>
      <c r="J150" s="69">
        <v>45716</v>
      </c>
      <c r="K150" s="69"/>
      <c r="L150" s="40">
        <v>730</v>
      </c>
      <c r="M150" s="70">
        <v>44958</v>
      </c>
      <c r="N150" s="69">
        <v>44986</v>
      </c>
      <c r="O150" s="40" t="s">
        <v>25</v>
      </c>
      <c r="P150" s="389">
        <v>0.86909999999999998</v>
      </c>
      <c r="Q150" s="342">
        <f t="shared" si="8"/>
        <v>1171977142.8607199</v>
      </c>
      <c r="R150" s="84">
        <v>0.86980000000000002</v>
      </c>
      <c r="S150" s="83">
        <f t="shared" si="9"/>
        <v>1172921089.4721601</v>
      </c>
      <c r="T150" s="73"/>
      <c r="U150" s="73"/>
      <c r="V150" s="73"/>
      <c r="W150" s="73"/>
      <c r="X150" s="73"/>
      <c r="Y150" s="73"/>
      <c r="Z150" s="73"/>
      <c r="AA150" s="73"/>
      <c r="AB150" s="73"/>
      <c r="AC150" s="73"/>
      <c r="AD150" s="73"/>
      <c r="AE150" s="73"/>
      <c r="AF150" s="73"/>
      <c r="AG150" s="73"/>
      <c r="AH150" s="73"/>
      <c r="AI150" s="73"/>
      <c r="AJ150" s="73"/>
      <c r="AK150" s="73"/>
      <c r="AL150" s="73"/>
      <c r="AM150" s="73"/>
    </row>
    <row r="151" spans="1:39" ht="40" customHeight="1" x14ac:dyDescent="0.35">
      <c r="A151" s="40">
        <v>133</v>
      </c>
      <c r="B151" s="46" t="s">
        <v>381</v>
      </c>
      <c r="C151" s="68" t="s">
        <v>382</v>
      </c>
      <c r="D151" s="40" t="s">
        <v>305</v>
      </c>
      <c r="E151" s="644"/>
      <c r="F151" s="40" t="s">
        <v>23</v>
      </c>
      <c r="G151" s="40" t="s">
        <v>101</v>
      </c>
      <c r="H151" s="338">
        <v>924782292</v>
      </c>
      <c r="I151" s="69">
        <v>44986</v>
      </c>
      <c r="J151" s="69">
        <v>45716</v>
      </c>
      <c r="K151" s="69"/>
      <c r="L151" s="40">
        <v>730</v>
      </c>
      <c r="M151" s="70">
        <v>44958</v>
      </c>
      <c r="N151" s="69">
        <v>44986</v>
      </c>
      <c r="O151" s="40" t="s">
        <v>25</v>
      </c>
      <c r="P151" s="389">
        <v>0.86909999999999998</v>
      </c>
      <c r="Q151" s="342">
        <f t="shared" si="8"/>
        <v>803728289.97720003</v>
      </c>
      <c r="R151" s="84">
        <v>0.86980000000000002</v>
      </c>
      <c r="S151" s="83">
        <f t="shared" si="9"/>
        <v>804375637.58160007</v>
      </c>
      <c r="T151" s="73"/>
      <c r="U151" s="73"/>
      <c r="V151" s="73"/>
      <c r="W151" s="73"/>
      <c r="X151" s="73"/>
      <c r="Y151" s="73"/>
      <c r="Z151" s="73"/>
      <c r="AA151" s="73"/>
      <c r="AB151" s="73"/>
      <c r="AC151" s="73"/>
      <c r="AD151" s="73"/>
      <c r="AE151" s="73"/>
      <c r="AF151" s="73"/>
      <c r="AG151" s="73"/>
      <c r="AH151" s="73"/>
      <c r="AI151" s="73"/>
      <c r="AJ151" s="73"/>
      <c r="AK151" s="73"/>
      <c r="AL151" s="73"/>
      <c r="AM151" s="73"/>
    </row>
    <row r="152" spans="1:39" ht="40" customHeight="1" x14ac:dyDescent="0.35">
      <c r="A152" s="40">
        <v>134</v>
      </c>
      <c r="B152" s="46" t="s">
        <v>383</v>
      </c>
      <c r="C152" s="68" t="s">
        <v>384</v>
      </c>
      <c r="D152" s="40" t="s">
        <v>305</v>
      </c>
      <c r="E152" s="644"/>
      <c r="F152" s="40" t="s">
        <v>23</v>
      </c>
      <c r="G152" s="40" t="s">
        <v>101</v>
      </c>
      <c r="H152" s="338">
        <v>877204944</v>
      </c>
      <c r="I152" s="69">
        <v>44986</v>
      </c>
      <c r="J152" s="69">
        <v>45716</v>
      </c>
      <c r="K152" s="69"/>
      <c r="L152" s="40">
        <v>730</v>
      </c>
      <c r="M152" s="70">
        <v>44958</v>
      </c>
      <c r="N152" s="69">
        <v>44986</v>
      </c>
      <c r="O152" s="40" t="s">
        <v>25</v>
      </c>
      <c r="P152" s="389">
        <v>0.86909999999999998</v>
      </c>
      <c r="Q152" s="342">
        <f t="shared" si="8"/>
        <v>762378816.83039999</v>
      </c>
      <c r="R152" s="84">
        <v>0.86980000000000002</v>
      </c>
      <c r="S152" s="83">
        <f t="shared" si="9"/>
        <v>762992860.29120004</v>
      </c>
      <c r="T152" s="73"/>
      <c r="U152" s="73"/>
      <c r="V152" s="73"/>
      <c r="W152" s="73"/>
      <c r="X152" s="73"/>
      <c r="Y152" s="73"/>
      <c r="Z152" s="73"/>
      <c r="AA152" s="73"/>
      <c r="AB152" s="73"/>
      <c r="AC152" s="73"/>
      <c r="AD152" s="73"/>
      <c r="AE152" s="73"/>
      <c r="AF152" s="73"/>
      <c r="AG152" s="73"/>
      <c r="AH152" s="73"/>
      <c r="AI152" s="73"/>
      <c r="AJ152" s="73"/>
      <c r="AK152" s="73"/>
      <c r="AL152" s="73"/>
      <c r="AM152" s="73"/>
    </row>
    <row r="153" spans="1:39" ht="43.5" x14ac:dyDescent="0.35">
      <c r="A153" s="40">
        <v>135</v>
      </c>
      <c r="B153" s="46" t="s">
        <v>385</v>
      </c>
      <c r="C153" s="68" t="s">
        <v>386</v>
      </c>
      <c r="D153" s="40" t="s">
        <v>305</v>
      </c>
      <c r="E153" s="644"/>
      <c r="F153" s="40" t="s">
        <v>23</v>
      </c>
      <c r="G153" s="40" t="s">
        <v>97</v>
      </c>
      <c r="H153" s="338">
        <v>5366940474</v>
      </c>
      <c r="I153" s="69">
        <v>45017</v>
      </c>
      <c r="J153" s="69">
        <v>45291</v>
      </c>
      <c r="K153" s="69"/>
      <c r="L153" s="40">
        <v>274</v>
      </c>
      <c r="M153" s="70">
        <v>44958</v>
      </c>
      <c r="N153" s="69">
        <v>44986</v>
      </c>
      <c r="O153" s="40" t="s">
        <v>25</v>
      </c>
      <c r="P153" s="389">
        <v>0.88129999999999997</v>
      </c>
      <c r="Q153" s="342">
        <f t="shared" si="8"/>
        <v>4729884639.7361994</v>
      </c>
      <c r="R153" s="84">
        <v>0.8982</v>
      </c>
      <c r="S153" s="83">
        <f t="shared" si="9"/>
        <v>4820585933.7468004</v>
      </c>
      <c r="T153" s="73"/>
      <c r="U153" s="73"/>
      <c r="V153" s="73"/>
      <c r="W153" s="73"/>
      <c r="X153" s="73"/>
      <c r="Y153" s="73"/>
      <c r="Z153" s="73"/>
      <c r="AA153" s="73"/>
      <c r="AB153" s="73"/>
      <c r="AC153" s="73"/>
      <c r="AD153" s="73"/>
      <c r="AE153" s="73"/>
      <c r="AF153" s="73"/>
      <c r="AG153" s="73"/>
      <c r="AH153" s="73"/>
      <c r="AI153" s="73"/>
      <c r="AJ153" s="73"/>
      <c r="AK153" s="73"/>
      <c r="AL153" s="73"/>
      <c r="AM153" s="73"/>
    </row>
    <row r="154" spans="1:39" ht="40" customHeight="1" x14ac:dyDescent="0.35">
      <c r="A154" s="794" t="s">
        <v>114</v>
      </c>
      <c r="B154" s="795"/>
      <c r="C154" s="795"/>
      <c r="D154" s="795"/>
      <c r="E154" s="795"/>
      <c r="F154" s="795"/>
      <c r="G154" s="796"/>
      <c r="H154" s="337">
        <f>SUM(H7:H153)</f>
        <v>550375318348.43115</v>
      </c>
      <c r="I154" s="278"/>
      <c r="J154" s="278"/>
      <c r="K154" s="337">
        <f>SUM(K7:K153)</f>
        <v>40471825875</v>
      </c>
      <c r="L154" s="68"/>
      <c r="M154" s="46"/>
      <c r="N154" s="46"/>
      <c r="O154" s="46"/>
      <c r="P154" s="389">
        <f>Q154/H154</f>
        <v>0.80911250086698583</v>
      </c>
      <c r="Q154" s="337">
        <f>SUM(Q7:Q153)</f>
        <v>445315550244.36261</v>
      </c>
      <c r="R154" s="206" t="e">
        <f>S154/H154</f>
        <v>#REF!</v>
      </c>
      <c r="S154" s="52" t="e">
        <f>SUM(#REF!)</f>
        <v>#REF!</v>
      </c>
      <c r="T154" s="73"/>
      <c r="U154" s="73"/>
      <c r="V154" s="73"/>
      <c r="W154" s="73"/>
      <c r="X154" s="73"/>
      <c r="Y154" s="73"/>
      <c r="Z154" s="73"/>
      <c r="AA154" s="73"/>
      <c r="AB154" s="73"/>
      <c r="AC154" s="73"/>
      <c r="AD154" s="73"/>
      <c r="AE154" s="73"/>
      <c r="AF154" s="73"/>
      <c r="AG154" s="73"/>
      <c r="AH154" s="73"/>
      <c r="AI154" s="73"/>
      <c r="AJ154" s="73"/>
      <c r="AK154" s="73"/>
      <c r="AL154" s="73"/>
      <c r="AM154" s="73"/>
    </row>
    <row r="155" spans="1:39" ht="15.75" customHeight="1" x14ac:dyDescent="0.35">
      <c r="A155" s="41"/>
      <c r="B155" s="93"/>
      <c r="C155" s="231"/>
      <c r="D155" s="41"/>
      <c r="E155" s="645"/>
      <c r="F155" s="73"/>
      <c r="G155" s="73"/>
      <c r="H155" s="340">
        <f>SUM(H7:H153)</f>
        <v>550375318348.43115</v>
      </c>
      <c r="I155" s="95"/>
      <c r="J155" s="95"/>
      <c r="K155" s="95"/>
      <c r="L155" s="96"/>
      <c r="M155" s="404"/>
      <c r="N155" s="404"/>
      <c r="O155" s="41"/>
      <c r="P155" s="41"/>
      <c r="Q155" s="405">
        <f>SUM(Q7:Q107)</f>
        <v>327401179862.96936</v>
      </c>
      <c r="R155" s="73"/>
      <c r="S155" s="406">
        <f>SUM(S7:S107)</f>
        <v>382907230055.29144</v>
      </c>
      <c r="T155" s="73"/>
      <c r="U155" s="73"/>
      <c r="V155" s="73"/>
      <c r="W155" s="73"/>
      <c r="X155" s="73"/>
      <c r="Y155" s="73"/>
      <c r="Z155" s="73"/>
      <c r="AA155" s="73"/>
      <c r="AB155" s="73"/>
      <c r="AC155" s="73"/>
      <c r="AD155" s="73"/>
      <c r="AE155" s="73"/>
      <c r="AF155" s="73"/>
      <c r="AG155" s="73"/>
      <c r="AH155" s="73"/>
      <c r="AI155" s="73"/>
      <c r="AJ155" s="73"/>
      <c r="AK155" s="73"/>
      <c r="AL155" s="73"/>
      <c r="AM155" s="73"/>
    </row>
    <row r="156" spans="1:39" ht="15.75" customHeight="1" x14ac:dyDescent="0.35">
      <c r="A156" s="41"/>
      <c r="B156" s="73"/>
      <c r="C156" s="231"/>
      <c r="D156" s="41"/>
      <c r="E156" s="645"/>
      <c r="F156" s="73"/>
      <c r="G156" s="73"/>
      <c r="H156" s="341"/>
      <c r="I156" s="95"/>
      <c r="J156" s="95"/>
      <c r="K156" s="95"/>
      <c r="L156" s="96"/>
      <c r="M156" s="404"/>
      <c r="N156" s="404"/>
      <c r="O156" s="41"/>
      <c r="P156" s="41"/>
      <c r="Q156" s="405">
        <f>Q155+'OM TE Konsol'!O155</f>
        <v>445315550244.36255</v>
      </c>
      <c r="R156" s="73"/>
      <c r="S156" s="406">
        <f>S155+'OM TE Konsol'!Q155</f>
        <v>510023720362.08643</v>
      </c>
      <c r="T156" s="73"/>
      <c r="U156" s="73"/>
      <c r="V156" s="73"/>
      <c r="W156" s="73"/>
      <c r="X156" s="73"/>
      <c r="Y156" s="73"/>
      <c r="Z156" s="73"/>
      <c r="AA156" s="73"/>
      <c r="AB156" s="73"/>
      <c r="AC156" s="73"/>
      <c r="AD156" s="73"/>
      <c r="AE156" s="73"/>
      <c r="AF156" s="73"/>
      <c r="AG156" s="73"/>
      <c r="AH156" s="73"/>
      <c r="AI156" s="73"/>
      <c r="AJ156" s="73"/>
      <c r="AK156" s="73"/>
      <c r="AL156" s="73"/>
      <c r="AM156" s="73"/>
    </row>
    <row r="157" spans="1:39" ht="15.75" customHeight="1" x14ac:dyDescent="0.35">
      <c r="A157" s="41"/>
      <c r="B157" s="407" t="s">
        <v>30</v>
      </c>
      <c r="C157" s="231"/>
      <c r="D157" s="41"/>
      <c r="E157" s="645"/>
      <c r="F157" s="73"/>
      <c r="G157" s="73"/>
      <c r="H157" s="396"/>
      <c r="I157" s="328"/>
      <c r="J157" s="328"/>
      <c r="K157" s="328"/>
      <c r="L157" s="231"/>
      <c r="M157" s="73"/>
      <c r="N157" s="73"/>
      <c r="O157" s="41"/>
      <c r="P157" s="41"/>
      <c r="Q157" s="41"/>
      <c r="R157" s="73"/>
      <c r="S157" s="73"/>
      <c r="T157" s="73"/>
      <c r="U157" s="73"/>
      <c r="V157" s="73"/>
      <c r="W157" s="73"/>
      <c r="X157" s="73"/>
      <c r="Y157" s="73"/>
      <c r="Z157" s="73"/>
      <c r="AA157" s="73"/>
      <c r="AB157" s="73"/>
      <c r="AC157" s="73"/>
      <c r="AD157" s="73"/>
      <c r="AE157" s="73"/>
      <c r="AF157" s="73"/>
      <c r="AG157" s="73"/>
      <c r="AH157" s="73"/>
      <c r="AI157" s="73"/>
      <c r="AJ157" s="73"/>
      <c r="AK157" s="73"/>
      <c r="AL157" s="73"/>
      <c r="AM157" s="73"/>
    </row>
    <row r="158" spans="1:39" ht="15.75" customHeight="1" x14ac:dyDescent="0.35">
      <c r="A158" s="41"/>
      <c r="B158" s="331" t="s">
        <v>31</v>
      </c>
      <c r="C158" s="231"/>
      <c r="D158" s="41"/>
      <c r="E158" s="645"/>
      <c r="F158" s="73"/>
      <c r="G158" s="73"/>
      <c r="H158" s="396"/>
      <c r="I158" s="328"/>
      <c r="J158" s="328"/>
      <c r="K158" s="328"/>
      <c r="L158" s="231"/>
      <c r="M158" s="73"/>
      <c r="N158" s="73"/>
      <c r="O158" s="41"/>
      <c r="P158" s="41"/>
      <c r="Q158" s="41"/>
      <c r="R158" s="73"/>
      <c r="S158" s="73"/>
      <c r="T158" s="73"/>
      <c r="U158" s="73"/>
      <c r="V158" s="73"/>
      <c r="W158" s="73"/>
      <c r="X158" s="73"/>
      <c r="Y158" s="73"/>
      <c r="Z158" s="73"/>
      <c r="AA158" s="73"/>
      <c r="AB158" s="73"/>
      <c r="AC158" s="73"/>
      <c r="AD158" s="73"/>
      <c r="AE158" s="73"/>
      <c r="AF158" s="73"/>
      <c r="AG158" s="73"/>
      <c r="AH158" s="73"/>
      <c r="AI158" s="73"/>
      <c r="AJ158" s="73"/>
      <c r="AK158" s="73"/>
      <c r="AL158" s="73"/>
      <c r="AM158" s="73"/>
    </row>
    <row r="159" spans="1:39" ht="15.75" customHeight="1" x14ac:dyDescent="0.35">
      <c r="A159" s="41"/>
      <c r="B159" s="331" t="s">
        <v>32</v>
      </c>
      <c r="C159" s="231"/>
      <c r="D159" s="41"/>
      <c r="E159" s="645"/>
      <c r="F159" s="73"/>
      <c r="G159" s="73"/>
      <c r="H159" s="396"/>
      <c r="I159" s="328"/>
      <c r="J159" s="328"/>
      <c r="K159" s="328"/>
      <c r="L159" s="231"/>
      <c r="M159" s="73"/>
      <c r="N159" s="73"/>
      <c r="O159" s="41"/>
      <c r="P159" s="41"/>
      <c r="Q159" s="41"/>
      <c r="R159" s="73"/>
      <c r="S159" s="73"/>
      <c r="T159" s="73"/>
      <c r="U159" s="73"/>
      <c r="V159" s="73"/>
      <c r="W159" s="73"/>
      <c r="X159" s="73"/>
      <c r="Y159" s="73"/>
      <c r="Z159" s="73"/>
      <c r="AA159" s="73"/>
      <c r="AB159" s="73"/>
      <c r="AC159" s="73"/>
      <c r="AD159" s="73"/>
      <c r="AE159" s="73"/>
      <c r="AF159" s="73"/>
      <c r="AG159" s="73"/>
      <c r="AH159" s="73"/>
      <c r="AI159" s="73"/>
      <c r="AJ159" s="73"/>
      <c r="AK159" s="73"/>
      <c r="AL159" s="73"/>
      <c r="AM159" s="73"/>
    </row>
    <row r="160" spans="1:39" ht="15.75" customHeight="1" x14ac:dyDescent="0.35">
      <c r="A160" s="41"/>
      <c r="B160" s="331" t="s">
        <v>33</v>
      </c>
      <c r="C160" s="231"/>
      <c r="D160" s="41"/>
      <c r="E160" s="645"/>
      <c r="F160" s="73"/>
      <c r="G160" s="73"/>
      <c r="H160" s="396"/>
      <c r="I160" s="328"/>
      <c r="J160" s="328"/>
      <c r="K160" s="328"/>
      <c r="L160" s="231"/>
      <c r="M160" s="73"/>
      <c r="N160" s="73"/>
      <c r="O160" s="41"/>
      <c r="P160" s="41"/>
      <c r="Q160" s="41"/>
      <c r="R160" s="73"/>
      <c r="S160" s="73"/>
      <c r="T160" s="73"/>
      <c r="U160" s="73"/>
      <c r="V160" s="73"/>
      <c r="W160" s="73"/>
      <c r="X160" s="73"/>
      <c r="Y160" s="73"/>
      <c r="Z160" s="73"/>
      <c r="AA160" s="73"/>
      <c r="AB160" s="73"/>
      <c r="AC160" s="73"/>
      <c r="AD160" s="73"/>
      <c r="AE160" s="73"/>
      <c r="AF160" s="73"/>
      <c r="AG160" s="73"/>
      <c r="AH160" s="73"/>
      <c r="AI160" s="73"/>
      <c r="AJ160" s="73"/>
      <c r="AK160" s="73"/>
      <c r="AL160" s="73"/>
      <c r="AM160" s="73"/>
    </row>
    <row r="161" spans="1:39" ht="15.75" customHeight="1" x14ac:dyDescent="0.35">
      <c r="A161" s="41"/>
      <c r="B161" s="331" t="s">
        <v>34</v>
      </c>
      <c r="C161" s="231"/>
      <c r="D161" s="41"/>
      <c r="E161" s="645"/>
      <c r="F161" s="73"/>
      <c r="G161" s="73"/>
      <c r="H161" s="396"/>
      <c r="I161" s="328"/>
      <c r="J161" s="328"/>
      <c r="K161" s="328"/>
      <c r="L161" s="231"/>
      <c r="M161" s="73"/>
      <c r="N161" s="73"/>
      <c r="O161" s="41"/>
      <c r="P161" s="41"/>
      <c r="Q161" s="41"/>
      <c r="R161" s="73"/>
      <c r="S161" s="73"/>
      <c r="T161" s="73"/>
      <c r="U161" s="73"/>
      <c r="V161" s="73"/>
      <c r="W161" s="73"/>
      <c r="X161" s="73"/>
      <c r="Y161" s="73"/>
      <c r="Z161" s="73"/>
      <c r="AA161" s="73"/>
      <c r="AB161" s="73"/>
      <c r="AC161" s="73"/>
      <c r="AD161" s="73"/>
      <c r="AE161" s="73"/>
      <c r="AF161" s="73"/>
      <c r="AG161" s="73"/>
      <c r="AH161" s="73"/>
      <c r="AI161" s="73"/>
      <c r="AJ161" s="73"/>
      <c r="AK161" s="73"/>
      <c r="AL161" s="73"/>
      <c r="AM161" s="73"/>
    </row>
    <row r="162" spans="1:39" ht="15.75" customHeight="1" x14ac:dyDescent="0.35">
      <c r="A162" s="41"/>
      <c r="B162" s="331" t="s">
        <v>35</v>
      </c>
      <c r="C162" s="231"/>
      <c r="D162" s="41"/>
      <c r="E162" s="645"/>
      <c r="F162" s="73" t="s">
        <v>387</v>
      </c>
      <c r="G162" s="73"/>
      <c r="H162" s="396"/>
      <c r="I162" s="328"/>
      <c r="J162" s="328"/>
      <c r="K162" s="328"/>
      <c r="L162" s="231"/>
      <c r="M162" s="73"/>
      <c r="N162" s="73"/>
      <c r="O162" s="41"/>
      <c r="P162" s="41"/>
      <c r="Q162" s="41"/>
      <c r="R162" s="73"/>
      <c r="S162" s="73"/>
      <c r="T162" s="73"/>
      <c r="U162" s="73"/>
      <c r="V162" s="73"/>
      <c r="W162" s="73"/>
      <c r="X162" s="73"/>
      <c r="Y162" s="73"/>
      <c r="Z162" s="73"/>
      <c r="AA162" s="73"/>
      <c r="AB162" s="73"/>
      <c r="AC162" s="73"/>
      <c r="AD162" s="73"/>
      <c r="AE162" s="73"/>
      <c r="AF162" s="73"/>
      <c r="AG162" s="73"/>
      <c r="AH162" s="73"/>
      <c r="AI162" s="73"/>
      <c r="AJ162" s="73"/>
      <c r="AK162" s="73"/>
      <c r="AL162" s="73"/>
      <c r="AM162" s="73"/>
    </row>
    <row r="163" spans="1:39" ht="15.75" customHeight="1" x14ac:dyDescent="0.35">
      <c r="A163" s="41"/>
      <c r="B163" s="331" t="s">
        <v>36</v>
      </c>
      <c r="C163" s="231"/>
      <c r="D163" s="41"/>
      <c r="E163" s="645"/>
      <c r="F163" s="73"/>
      <c r="G163" s="73"/>
      <c r="H163" s="396"/>
      <c r="I163" s="328"/>
      <c r="J163" s="328"/>
      <c r="K163" s="328"/>
      <c r="L163" s="231"/>
      <c r="M163" s="73"/>
      <c r="N163" s="73"/>
      <c r="O163" s="41"/>
      <c r="P163" s="41"/>
      <c r="Q163" s="41"/>
      <c r="R163" s="73"/>
      <c r="S163" s="73"/>
      <c r="T163" s="73"/>
      <c r="U163" s="73"/>
      <c r="V163" s="73"/>
      <c r="W163" s="73"/>
      <c r="X163" s="73"/>
      <c r="Y163" s="73"/>
      <c r="Z163" s="73"/>
      <c r="AA163" s="73"/>
      <c r="AB163" s="73"/>
      <c r="AC163" s="73"/>
      <c r="AD163" s="73"/>
      <c r="AE163" s="73"/>
      <c r="AF163" s="73"/>
      <c r="AG163" s="73"/>
      <c r="AH163" s="73"/>
      <c r="AI163" s="73"/>
      <c r="AJ163" s="73"/>
      <c r="AK163" s="73"/>
      <c r="AL163" s="73"/>
      <c r="AM163" s="73"/>
    </row>
    <row r="164" spans="1:39" ht="15.75" customHeight="1" x14ac:dyDescent="0.35">
      <c r="A164" s="41"/>
      <c r="B164" s="331" t="s">
        <v>37</v>
      </c>
      <c r="C164" s="231"/>
      <c r="D164" s="41"/>
      <c r="E164" s="645"/>
      <c r="F164" s="73"/>
      <c r="G164" s="73"/>
      <c r="H164" s="396"/>
      <c r="I164" s="328"/>
      <c r="J164" s="328"/>
      <c r="K164" s="328"/>
      <c r="L164" s="231"/>
      <c r="M164" s="73"/>
      <c r="N164" s="73"/>
      <c r="O164" s="41"/>
      <c r="P164" s="41"/>
      <c r="Q164" s="41"/>
      <c r="R164" s="73"/>
      <c r="S164" s="73"/>
      <c r="T164" s="73"/>
      <c r="U164" s="73"/>
      <c r="V164" s="73"/>
      <c r="W164" s="73"/>
      <c r="X164" s="73"/>
      <c r="Y164" s="73"/>
      <c r="Z164" s="73"/>
      <c r="AA164" s="73"/>
      <c r="AB164" s="73"/>
      <c r="AC164" s="73"/>
      <c r="AD164" s="73"/>
      <c r="AE164" s="73"/>
      <c r="AF164" s="73"/>
      <c r="AG164" s="73"/>
      <c r="AH164" s="73"/>
      <c r="AI164" s="73"/>
      <c r="AJ164" s="73"/>
      <c r="AK164" s="73"/>
      <c r="AL164" s="73"/>
      <c r="AM164" s="73"/>
    </row>
    <row r="165" spans="1:39" ht="15.75" customHeight="1" x14ac:dyDescent="0.35">
      <c r="A165" s="41"/>
      <c r="B165" s="331" t="s">
        <v>38</v>
      </c>
      <c r="C165" s="231"/>
      <c r="D165" s="41"/>
      <c r="E165" s="645"/>
      <c r="F165" s="73"/>
      <c r="G165" s="73"/>
      <c r="H165" s="396"/>
      <c r="I165" s="328"/>
      <c r="J165" s="328"/>
      <c r="K165" s="328"/>
      <c r="L165" s="231"/>
      <c r="M165" s="73"/>
      <c r="N165" s="73"/>
      <c r="O165" s="41"/>
      <c r="P165" s="41"/>
      <c r="Q165" s="41"/>
      <c r="R165" s="73"/>
      <c r="S165" s="73"/>
      <c r="T165" s="73"/>
      <c r="U165" s="73"/>
      <c r="V165" s="73"/>
      <c r="W165" s="73"/>
      <c r="X165" s="73"/>
      <c r="Y165" s="73"/>
      <c r="Z165" s="73"/>
      <c r="AA165" s="73"/>
      <c r="AB165" s="73"/>
      <c r="AC165" s="73"/>
      <c r="AD165" s="73"/>
      <c r="AE165" s="73"/>
      <c r="AF165" s="73"/>
      <c r="AG165" s="73"/>
      <c r="AH165" s="73"/>
      <c r="AI165" s="73"/>
      <c r="AJ165" s="73"/>
      <c r="AK165" s="73"/>
      <c r="AL165" s="73"/>
      <c r="AM165" s="73"/>
    </row>
    <row r="166" spans="1:39" ht="15.75" customHeight="1" x14ac:dyDescent="0.35">
      <c r="A166" s="41"/>
      <c r="B166" s="331" t="s">
        <v>39</v>
      </c>
      <c r="C166" s="231"/>
      <c r="D166" s="41"/>
      <c r="E166" s="645"/>
      <c r="F166" s="73"/>
      <c r="G166" s="73"/>
      <c r="H166" s="396"/>
      <c r="I166" s="328"/>
      <c r="J166" s="328"/>
      <c r="K166" s="328"/>
      <c r="L166" s="231"/>
      <c r="M166" s="73"/>
      <c r="N166" s="73"/>
      <c r="O166" s="41"/>
      <c r="P166" s="41"/>
      <c r="Q166" s="41"/>
      <c r="R166" s="73"/>
      <c r="S166" s="73"/>
      <c r="T166" s="73"/>
      <c r="U166" s="73"/>
      <c r="V166" s="73"/>
      <c r="W166" s="73"/>
      <c r="X166" s="73"/>
      <c r="Y166" s="73"/>
      <c r="Z166" s="73"/>
      <c r="AA166" s="73"/>
      <c r="AB166" s="73"/>
      <c r="AC166" s="73"/>
      <c r="AD166" s="73"/>
      <c r="AE166" s="73"/>
      <c r="AF166" s="73"/>
      <c r="AG166" s="73"/>
      <c r="AH166" s="73"/>
      <c r="AI166" s="73"/>
      <c r="AJ166" s="73"/>
      <c r="AK166" s="73"/>
      <c r="AL166" s="73"/>
      <c r="AM166" s="73"/>
    </row>
    <row r="167" spans="1:39" ht="15.75" customHeight="1" x14ac:dyDescent="0.35">
      <c r="A167" s="41"/>
      <c r="B167" s="331" t="s">
        <v>40</v>
      </c>
      <c r="C167" s="231"/>
      <c r="D167" s="41"/>
      <c r="E167" s="645"/>
      <c r="F167" s="73"/>
      <c r="G167" s="73"/>
      <c r="H167" s="396"/>
      <c r="I167" s="328"/>
      <c r="J167" s="328"/>
      <c r="K167" s="328"/>
      <c r="L167" s="231"/>
      <c r="M167" s="73"/>
      <c r="N167" s="73"/>
      <c r="O167" s="41"/>
      <c r="P167" s="41"/>
      <c r="Q167" s="41"/>
      <c r="R167" s="73"/>
      <c r="S167" s="73"/>
      <c r="T167" s="73"/>
      <c r="U167" s="73"/>
      <c r="V167" s="73"/>
      <c r="W167" s="73"/>
      <c r="X167" s="73"/>
      <c r="Y167" s="73"/>
      <c r="Z167" s="73"/>
      <c r="AA167" s="73"/>
      <c r="AB167" s="73"/>
      <c r="AC167" s="73"/>
      <c r="AD167" s="73"/>
      <c r="AE167" s="73"/>
      <c r="AF167" s="73"/>
      <c r="AG167" s="73"/>
      <c r="AH167" s="73"/>
      <c r="AI167" s="73"/>
      <c r="AJ167" s="73"/>
      <c r="AK167" s="73"/>
      <c r="AL167" s="73"/>
      <c r="AM167" s="73"/>
    </row>
    <row r="168" spans="1:39" ht="15.75" customHeight="1" x14ac:dyDescent="0.35">
      <c r="A168" s="41"/>
      <c r="B168" s="73"/>
      <c r="C168" s="231"/>
      <c r="D168" s="41"/>
      <c r="E168" s="645"/>
      <c r="F168" s="73"/>
      <c r="G168" s="73"/>
      <c r="H168" s="396"/>
      <c r="I168" s="328"/>
      <c r="J168" s="328"/>
      <c r="K168" s="328"/>
      <c r="L168" s="231"/>
      <c r="M168" s="73"/>
      <c r="N168" s="73"/>
      <c r="O168" s="41"/>
      <c r="P168" s="41"/>
      <c r="Q168" s="41"/>
      <c r="R168" s="73"/>
      <c r="S168" s="73"/>
      <c r="T168" s="73"/>
      <c r="U168" s="73"/>
      <c r="V168" s="73"/>
      <c r="W168" s="73"/>
      <c r="X168" s="73"/>
      <c r="Y168" s="73"/>
      <c r="Z168" s="73"/>
      <c r="AA168" s="73"/>
      <c r="AB168" s="73"/>
      <c r="AC168" s="73"/>
      <c r="AD168" s="73"/>
      <c r="AE168" s="73"/>
      <c r="AF168" s="73"/>
      <c r="AG168" s="73"/>
      <c r="AH168" s="73"/>
      <c r="AI168" s="73"/>
      <c r="AJ168" s="73"/>
      <c r="AK168" s="73"/>
      <c r="AL168" s="73"/>
      <c r="AM168" s="73"/>
    </row>
    <row r="169" spans="1:39" ht="15.75" customHeight="1" x14ac:dyDescent="0.35">
      <c r="A169" s="41"/>
      <c r="B169" s="407" t="s">
        <v>41</v>
      </c>
      <c r="C169" s="231"/>
      <c r="D169" s="41"/>
      <c r="E169" s="645"/>
      <c r="F169" s="73"/>
      <c r="G169" s="73"/>
      <c r="H169" s="396"/>
      <c r="I169" s="328"/>
      <c r="J169" s="328"/>
      <c r="K169" s="328"/>
      <c r="L169" s="231"/>
      <c r="M169" s="73"/>
      <c r="N169" s="73"/>
      <c r="O169" s="41"/>
      <c r="P169" s="41"/>
      <c r="Q169" s="41"/>
      <c r="R169" s="73"/>
      <c r="S169" s="73"/>
      <c r="T169" s="73"/>
      <c r="U169" s="73"/>
      <c r="V169" s="73"/>
      <c r="W169" s="73"/>
      <c r="X169" s="73"/>
      <c r="Y169" s="73"/>
      <c r="Z169" s="73"/>
      <c r="AA169" s="73"/>
      <c r="AB169" s="73"/>
      <c r="AC169" s="73"/>
      <c r="AD169" s="73"/>
      <c r="AE169" s="73"/>
      <c r="AF169" s="73"/>
      <c r="AG169" s="73"/>
      <c r="AH169" s="73"/>
      <c r="AI169" s="73"/>
      <c r="AJ169" s="73"/>
      <c r="AK169" s="73"/>
      <c r="AL169" s="73"/>
      <c r="AM169" s="73"/>
    </row>
    <row r="170" spans="1:39" ht="25.5" customHeight="1" x14ac:dyDescent="0.35">
      <c r="A170" s="41"/>
      <c r="B170" s="332" t="s">
        <v>42</v>
      </c>
      <c r="C170" s="231"/>
      <c r="D170" s="41"/>
      <c r="E170" s="645"/>
      <c r="F170" s="73"/>
      <c r="G170" s="73"/>
      <c r="H170" s="396"/>
      <c r="I170" s="328"/>
      <c r="J170" s="328"/>
      <c r="K170" s="328"/>
      <c r="L170" s="231"/>
      <c r="M170" s="73"/>
      <c r="N170" s="73"/>
      <c r="O170" s="41"/>
      <c r="P170" s="41"/>
      <c r="Q170" s="41"/>
      <c r="R170" s="73"/>
      <c r="S170" s="73"/>
      <c r="T170" s="73"/>
      <c r="U170" s="73"/>
      <c r="V170" s="73"/>
      <c r="W170" s="73"/>
      <c r="X170" s="73"/>
      <c r="Y170" s="73"/>
      <c r="Z170" s="73"/>
      <c r="AA170" s="73"/>
      <c r="AB170" s="73"/>
      <c r="AC170" s="73"/>
      <c r="AD170" s="73"/>
      <c r="AE170" s="73"/>
      <c r="AF170" s="73"/>
      <c r="AG170" s="73"/>
      <c r="AH170" s="73"/>
      <c r="AI170" s="73"/>
      <c r="AJ170" s="73"/>
      <c r="AK170" s="73"/>
      <c r="AL170" s="73"/>
      <c r="AM170" s="73"/>
    </row>
    <row r="171" spans="1:39" ht="15.75" customHeight="1" x14ac:dyDescent="0.35">
      <c r="A171" s="41"/>
      <c r="B171" s="73"/>
      <c r="C171" s="231"/>
      <c r="D171" s="41"/>
      <c r="E171" s="645"/>
      <c r="F171" s="73"/>
      <c r="G171" s="73"/>
      <c r="H171" s="396"/>
      <c r="I171" s="328"/>
      <c r="J171" s="328"/>
      <c r="K171" s="328"/>
      <c r="L171" s="231"/>
      <c r="M171" s="73"/>
      <c r="N171" s="73"/>
      <c r="O171" s="41"/>
      <c r="P171" s="41"/>
      <c r="Q171" s="41"/>
      <c r="R171" s="73"/>
      <c r="S171" s="73"/>
      <c r="T171" s="73"/>
      <c r="U171" s="73"/>
      <c r="V171" s="73"/>
      <c r="W171" s="73"/>
      <c r="X171" s="73"/>
      <c r="Y171" s="73"/>
      <c r="Z171" s="73"/>
      <c r="AA171" s="73"/>
      <c r="AB171" s="73"/>
      <c r="AC171" s="73"/>
      <c r="AD171" s="73"/>
      <c r="AE171" s="73"/>
      <c r="AF171" s="73"/>
      <c r="AG171" s="73"/>
      <c r="AH171" s="73"/>
      <c r="AI171" s="73"/>
      <c r="AJ171" s="73"/>
      <c r="AK171" s="73"/>
      <c r="AL171" s="73"/>
      <c r="AM171" s="73"/>
    </row>
    <row r="172" spans="1:39" ht="15.75" customHeight="1" x14ac:dyDescent="0.35">
      <c r="A172" s="41"/>
      <c r="B172" s="73"/>
      <c r="C172" s="231"/>
      <c r="D172" s="41"/>
      <c r="E172" s="645"/>
      <c r="F172" s="73"/>
      <c r="G172" s="73"/>
      <c r="H172" s="408"/>
      <c r="I172" s="328"/>
      <c r="J172" s="328"/>
      <c r="K172" s="328"/>
      <c r="L172" s="231"/>
      <c r="M172" s="73"/>
      <c r="N172" s="73"/>
      <c r="O172" s="41"/>
      <c r="P172" s="41"/>
      <c r="Q172" s="41"/>
      <c r="R172" s="73"/>
      <c r="S172" s="73"/>
      <c r="T172" s="73"/>
      <c r="U172" s="73"/>
      <c r="V172" s="73"/>
      <c r="W172" s="73"/>
      <c r="X172" s="73"/>
      <c r="Y172" s="73"/>
      <c r="Z172" s="73"/>
      <c r="AA172" s="73"/>
      <c r="AB172" s="73"/>
      <c r="AC172" s="73"/>
      <c r="AD172" s="73"/>
      <c r="AE172" s="73"/>
      <c r="AF172" s="73"/>
      <c r="AG172" s="73"/>
      <c r="AH172" s="73"/>
      <c r="AI172" s="73"/>
      <c r="AJ172" s="73"/>
      <c r="AK172" s="73"/>
      <c r="AL172" s="73"/>
      <c r="AM172" s="73"/>
    </row>
    <row r="173" spans="1:39" ht="15.75" customHeight="1" x14ac:dyDescent="0.35">
      <c r="A173" s="41"/>
      <c r="B173" s="73"/>
      <c r="C173" s="231"/>
      <c r="D173" s="41"/>
      <c r="E173" s="645"/>
      <c r="F173" s="73"/>
      <c r="G173" s="73"/>
      <c r="H173" s="408"/>
      <c r="I173" s="328"/>
      <c r="J173" s="328"/>
      <c r="K173" s="328"/>
      <c r="L173" s="231"/>
      <c r="M173" s="73"/>
      <c r="N173" s="73"/>
      <c r="O173" s="41"/>
      <c r="P173" s="41"/>
      <c r="Q173" s="41"/>
      <c r="R173" s="73"/>
      <c r="S173" s="73"/>
      <c r="T173" s="73"/>
      <c r="U173" s="73"/>
      <c r="V173" s="73"/>
      <c r="W173" s="73"/>
      <c r="X173" s="73"/>
      <c r="Y173" s="73"/>
      <c r="Z173" s="73"/>
      <c r="AA173" s="73"/>
      <c r="AB173" s="73"/>
      <c r="AC173" s="73"/>
      <c r="AD173" s="73"/>
      <c r="AE173" s="73"/>
      <c r="AF173" s="73"/>
      <c r="AG173" s="73"/>
      <c r="AH173" s="73"/>
      <c r="AI173" s="73"/>
      <c r="AJ173" s="73"/>
      <c r="AK173" s="73"/>
      <c r="AL173" s="73"/>
      <c r="AM173" s="73"/>
    </row>
    <row r="174" spans="1:39" ht="15.75" customHeight="1" x14ac:dyDescent="0.35">
      <c r="A174" s="41"/>
      <c r="B174" s="73"/>
      <c r="C174" s="231"/>
      <c r="D174" s="41"/>
      <c r="E174" s="645"/>
      <c r="F174" s="73"/>
      <c r="G174" s="73"/>
      <c r="H174" s="396"/>
      <c r="I174" s="328"/>
      <c r="J174" s="328"/>
      <c r="K174" s="328"/>
      <c r="L174" s="231"/>
      <c r="M174" s="73"/>
      <c r="N174" s="73"/>
      <c r="O174" s="41"/>
      <c r="P174" s="41"/>
      <c r="Q174" s="41"/>
      <c r="R174" s="73"/>
      <c r="S174" s="73"/>
      <c r="T174" s="73"/>
      <c r="U174" s="73"/>
      <c r="V174" s="73"/>
      <c r="W174" s="73"/>
      <c r="X174" s="73"/>
      <c r="Y174" s="73"/>
      <c r="Z174" s="73"/>
      <c r="AA174" s="73"/>
      <c r="AB174" s="73"/>
      <c r="AC174" s="73"/>
      <c r="AD174" s="73"/>
      <c r="AE174" s="73"/>
      <c r="AF174" s="73"/>
      <c r="AG174" s="73"/>
      <c r="AH174" s="73"/>
      <c r="AI174" s="73"/>
      <c r="AJ174" s="73"/>
      <c r="AK174" s="73"/>
      <c r="AL174" s="73"/>
      <c r="AM174" s="73"/>
    </row>
    <row r="175" spans="1:39" ht="15.75" customHeight="1" x14ac:dyDescent="0.35">
      <c r="A175" s="41"/>
      <c r="B175" s="73"/>
      <c r="C175" s="231"/>
      <c r="D175" s="41"/>
      <c r="E175" s="645"/>
      <c r="F175" s="73"/>
      <c r="G175" s="73"/>
      <c r="H175" s="396"/>
      <c r="I175" s="328"/>
      <c r="J175" s="328"/>
      <c r="K175" s="328"/>
      <c r="L175" s="231"/>
      <c r="M175" s="73"/>
      <c r="N175" s="73"/>
      <c r="O175" s="41"/>
      <c r="P175" s="41"/>
      <c r="Q175" s="41"/>
      <c r="R175" s="73"/>
      <c r="S175" s="73"/>
      <c r="T175" s="73"/>
      <c r="U175" s="73"/>
      <c r="V175" s="73"/>
      <c r="W175" s="73"/>
      <c r="X175" s="73"/>
      <c r="Y175" s="73"/>
      <c r="Z175" s="73"/>
      <c r="AA175" s="73"/>
      <c r="AB175" s="73"/>
      <c r="AC175" s="73"/>
      <c r="AD175" s="73"/>
      <c r="AE175" s="73"/>
      <c r="AF175" s="73"/>
      <c r="AG175" s="73"/>
      <c r="AH175" s="73"/>
      <c r="AI175" s="73"/>
      <c r="AJ175" s="73"/>
      <c r="AK175" s="73"/>
      <c r="AL175" s="73"/>
      <c r="AM175" s="73"/>
    </row>
    <row r="176" spans="1:39" ht="15.75" customHeight="1" x14ac:dyDescent="0.35">
      <c r="A176" s="41"/>
      <c r="B176" s="73"/>
      <c r="C176" s="231"/>
      <c r="D176" s="41"/>
      <c r="E176" s="645"/>
      <c r="F176" s="73"/>
      <c r="G176" s="73"/>
      <c r="H176" s="396"/>
      <c r="I176" s="328"/>
      <c r="J176" s="328"/>
      <c r="K176" s="328"/>
      <c r="L176" s="231"/>
      <c r="M176" s="73"/>
      <c r="N176" s="73"/>
      <c r="O176" s="41"/>
      <c r="P176" s="41"/>
      <c r="Q176" s="41"/>
      <c r="R176" s="73"/>
      <c r="S176" s="73"/>
      <c r="T176" s="73"/>
      <c r="U176" s="73"/>
      <c r="V176" s="73"/>
      <c r="W176" s="73"/>
      <c r="X176" s="73"/>
      <c r="Y176" s="73"/>
      <c r="Z176" s="73"/>
      <c r="AA176" s="73"/>
      <c r="AB176" s="73"/>
      <c r="AC176" s="73"/>
      <c r="AD176" s="73"/>
      <c r="AE176" s="73"/>
      <c r="AF176" s="73"/>
      <c r="AG176" s="73"/>
      <c r="AH176" s="73"/>
      <c r="AI176" s="73"/>
      <c r="AJ176" s="73"/>
      <c r="AK176" s="73"/>
      <c r="AL176" s="73"/>
      <c r="AM176" s="73"/>
    </row>
    <row r="177" spans="1:39" ht="15.75" customHeight="1" thickBot="1" x14ac:dyDescent="0.4">
      <c r="A177" s="41"/>
      <c r="B177" s="73"/>
      <c r="C177" s="333"/>
      <c r="D177" s="101"/>
      <c r="E177" s="646"/>
      <c r="F177" s="73"/>
      <c r="G177" s="73"/>
      <c r="H177" s="396"/>
      <c r="I177" s="328"/>
      <c r="J177" s="328"/>
      <c r="K177" s="328"/>
      <c r="L177" s="231"/>
      <c r="M177" s="73"/>
      <c r="N177" s="73"/>
      <c r="O177" s="41"/>
      <c r="P177" s="41"/>
      <c r="Q177" s="41"/>
      <c r="R177" s="73"/>
      <c r="S177" s="73"/>
      <c r="T177" s="73"/>
      <c r="U177" s="73"/>
      <c r="V177" s="73"/>
      <c r="W177" s="73"/>
      <c r="X177" s="73"/>
      <c r="Y177" s="73"/>
      <c r="Z177" s="73"/>
      <c r="AA177" s="73"/>
      <c r="AB177" s="73"/>
      <c r="AC177" s="73"/>
      <c r="AD177" s="73"/>
      <c r="AE177" s="73"/>
      <c r="AF177" s="73"/>
      <c r="AG177" s="73"/>
      <c r="AH177" s="73"/>
      <c r="AI177" s="73"/>
      <c r="AJ177" s="73"/>
      <c r="AK177" s="73"/>
      <c r="AL177" s="73"/>
      <c r="AM177" s="73"/>
    </row>
    <row r="178" spans="1:39" ht="15.75" customHeight="1" x14ac:dyDescent="0.35">
      <c r="A178" s="41"/>
      <c r="B178" s="73"/>
      <c r="C178" s="231"/>
      <c r="D178" s="41"/>
      <c r="E178" s="645"/>
      <c r="F178" s="73"/>
      <c r="G178" s="73"/>
      <c r="H178" s="396"/>
      <c r="I178" s="328"/>
      <c r="J178" s="328"/>
      <c r="K178" s="328"/>
      <c r="L178" s="231"/>
      <c r="M178" s="73"/>
      <c r="N178" s="73"/>
      <c r="O178" s="41"/>
      <c r="P178" s="41"/>
      <c r="Q178" s="41"/>
      <c r="R178" s="73"/>
      <c r="S178" s="73"/>
      <c r="T178" s="73"/>
      <c r="U178" s="73"/>
      <c r="V178" s="73"/>
      <c r="W178" s="73"/>
      <c r="X178" s="73"/>
      <c r="Y178" s="73"/>
      <c r="Z178" s="73"/>
      <c r="AA178" s="73"/>
      <c r="AB178" s="73"/>
      <c r="AC178" s="73"/>
      <c r="AD178" s="73"/>
      <c r="AE178" s="73"/>
      <c r="AF178" s="73"/>
      <c r="AG178" s="73"/>
      <c r="AH178" s="73"/>
      <c r="AI178" s="73"/>
      <c r="AJ178" s="73"/>
      <c r="AK178" s="73"/>
      <c r="AL178" s="73"/>
      <c r="AM178" s="73"/>
    </row>
    <row r="179" spans="1:39" ht="15.75" customHeight="1" x14ac:dyDescent="0.35">
      <c r="A179" s="41"/>
      <c r="B179" s="73"/>
      <c r="C179" s="231"/>
      <c r="D179" s="41"/>
      <c r="E179" s="645"/>
      <c r="F179" s="73"/>
      <c r="G179" s="73"/>
      <c r="H179" s="396"/>
      <c r="I179" s="328"/>
      <c r="J179" s="328"/>
      <c r="K179" s="328"/>
      <c r="L179" s="231"/>
      <c r="M179" s="73"/>
      <c r="N179" s="73"/>
      <c r="O179" s="41"/>
      <c r="P179" s="41"/>
      <c r="Q179" s="41"/>
      <c r="R179" s="73"/>
      <c r="S179" s="73"/>
      <c r="T179" s="73"/>
      <c r="U179" s="73"/>
      <c r="V179" s="73"/>
      <c r="W179" s="73"/>
      <c r="X179" s="73"/>
      <c r="Y179" s="73"/>
      <c r="Z179" s="73"/>
      <c r="AA179" s="73"/>
      <c r="AB179" s="73"/>
      <c r="AC179" s="73"/>
      <c r="AD179" s="73"/>
      <c r="AE179" s="73"/>
      <c r="AF179" s="73"/>
      <c r="AG179" s="73"/>
      <c r="AH179" s="73"/>
      <c r="AI179" s="73"/>
      <c r="AJ179" s="73"/>
      <c r="AK179" s="73"/>
      <c r="AL179" s="73"/>
      <c r="AM179" s="73"/>
    </row>
    <row r="180" spans="1:39" ht="15.75" customHeight="1" x14ac:dyDescent="0.35">
      <c r="A180" s="41"/>
      <c r="B180" s="73"/>
      <c r="C180" s="231"/>
      <c r="D180" s="41"/>
      <c r="E180" s="645"/>
      <c r="F180" s="73"/>
      <c r="G180" s="73"/>
      <c r="H180" s="396"/>
      <c r="I180" s="328"/>
      <c r="J180" s="328"/>
      <c r="K180" s="328"/>
      <c r="L180" s="231"/>
      <c r="M180" s="73"/>
      <c r="N180" s="73"/>
      <c r="O180" s="41"/>
      <c r="P180" s="41"/>
      <c r="Q180" s="41"/>
      <c r="R180" s="73"/>
      <c r="S180" s="73"/>
      <c r="T180" s="73"/>
      <c r="U180" s="73"/>
      <c r="V180" s="73"/>
      <c r="W180" s="73"/>
      <c r="X180" s="73"/>
      <c r="Y180" s="73"/>
      <c r="Z180" s="73"/>
      <c r="AA180" s="73"/>
      <c r="AB180" s="73"/>
      <c r="AC180" s="73"/>
      <c r="AD180" s="73"/>
      <c r="AE180" s="73"/>
      <c r="AF180" s="73"/>
      <c r="AG180" s="73"/>
      <c r="AH180" s="73"/>
      <c r="AI180" s="73"/>
      <c r="AJ180" s="73"/>
      <c r="AK180" s="73"/>
      <c r="AL180" s="73"/>
      <c r="AM180" s="73"/>
    </row>
    <row r="181" spans="1:39" ht="15.75" customHeight="1" x14ac:dyDescent="0.35">
      <c r="A181" s="41"/>
      <c r="B181" s="73"/>
      <c r="C181" s="231"/>
      <c r="D181" s="41"/>
      <c r="E181" s="645"/>
      <c r="F181" s="73"/>
      <c r="G181" s="73"/>
      <c r="H181" s="396"/>
      <c r="I181" s="328"/>
      <c r="J181" s="328"/>
      <c r="K181" s="328"/>
      <c r="L181" s="231"/>
      <c r="M181" s="73"/>
      <c r="N181" s="73"/>
      <c r="O181" s="41"/>
      <c r="P181" s="41"/>
      <c r="Q181" s="41"/>
      <c r="R181" s="73"/>
      <c r="S181" s="73"/>
      <c r="T181" s="73"/>
      <c r="U181" s="73"/>
      <c r="V181" s="73"/>
      <c r="W181" s="73"/>
      <c r="X181" s="73"/>
      <c r="Y181" s="73"/>
      <c r="Z181" s="73"/>
      <c r="AA181" s="73"/>
      <c r="AB181" s="73"/>
      <c r="AC181" s="73"/>
      <c r="AD181" s="73"/>
      <c r="AE181" s="73"/>
      <c r="AF181" s="73"/>
      <c r="AG181" s="73"/>
      <c r="AH181" s="73"/>
      <c r="AI181" s="73"/>
      <c r="AJ181" s="73"/>
      <c r="AK181" s="73"/>
      <c r="AL181" s="73"/>
      <c r="AM181" s="73"/>
    </row>
    <row r="182" spans="1:39" ht="15.75" customHeight="1" x14ac:dyDescent="0.35">
      <c r="A182" s="41"/>
      <c r="B182" s="73"/>
      <c r="C182" s="231"/>
      <c r="D182" s="41"/>
      <c r="E182" s="645"/>
      <c r="F182" s="73"/>
      <c r="G182" s="73"/>
      <c r="H182" s="396"/>
      <c r="I182" s="328"/>
      <c r="J182" s="328"/>
      <c r="K182" s="328"/>
      <c r="L182" s="231"/>
      <c r="M182" s="73"/>
      <c r="N182" s="73"/>
      <c r="O182" s="41"/>
      <c r="P182" s="41"/>
      <c r="Q182" s="41"/>
      <c r="R182" s="73"/>
      <c r="S182" s="73"/>
      <c r="T182" s="73"/>
      <c r="U182" s="73"/>
      <c r="V182" s="73"/>
      <c r="W182" s="73"/>
      <c r="X182" s="73"/>
      <c r="Y182" s="73"/>
      <c r="Z182" s="73"/>
      <c r="AA182" s="73"/>
      <c r="AB182" s="73"/>
      <c r="AC182" s="73"/>
      <c r="AD182" s="73"/>
      <c r="AE182" s="73"/>
      <c r="AF182" s="73"/>
      <c r="AG182" s="73"/>
      <c r="AH182" s="73"/>
      <c r="AI182" s="73"/>
      <c r="AJ182" s="73"/>
      <c r="AK182" s="73"/>
      <c r="AL182" s="73"/>
      <c r="AM182" s="73"/>
    </row>
    <row r="183" spans="1:39" ht="15.75" customHeight="1" x14ac:dyDescent="0.35">
      <c r="A183" s="41"/>
      <c r="B183" s="73"/>
      <c r="C183" s="231"/>
      <c r="D183" s="41"/>
      <c r="E183" s="645"/>
      <c r="F183" s="73"/>
      <c r="G183" s="73"/>
      <c r="H183" s="396"/>
      <c r="I183" s="328"/>
      <c r="J183" s="328"/>
      <c r="K183" s="328"/>
      <c r="L183" s="231"/>
      <c r="M183" s="73"/>
      <c r="N183" s="73"/>
      <c r="O183" s="41"/>
      <c r="P183" s="41"/>
      <c r="Q183" s="41"/>
      <c r="R183" s="73"/>
      <c r="S183" s="73"/>
      <c r="T183" s="73"/>
      <c r="U183" s="73"/>
      <c r="V183" s="73"/>
      <c r="W183" s="73"/>
      <c r="X183" s="73"/>
      <c r="Y183" s="73"/>
      <c r="Z183" s="73"/>
      <c r="AA183" s="73"/>
      <c r="AB183" s="73"/>
      <c r="AC183" s="73"/>
      <c r="AD183" s="73"/>
      <c r="AE183" s="73"/>
      <c r="AF183" s="73"/>
      <c r="AG183" s="73"/>
      <c r="AH183" s="73"/>
      <c r="AI183" s="73"/>
      <c r="AJ183" s="73"/>
      <c r="AK183" s="73"/>
      <c r="AL183" s="73"/>
      <c r="AM183" s="73"/>
    </row>
    <row r="184" spans="1:39" ht="15.75" customHeight="1" x14ac:dyDescent="0.35">
      <c r="A184" s="41"/>
      <c r="B184" s="73"/>
      <c r="C184" s="231"/>
      <c r="D184" s="41"/>
      <c r="E184" s="645"/>
      <c r="F184" s="73"/>
      <c r="G184" s="73"/>
      <c r="H184" s="396"/>
      <c r="I184" s="328"/>
      <c r="J184" s="328"/>
      <c r="K184" s="328"/>
      <c r="L184" s="231"/>
      <c r="M184" s="73"/>
      <c r="N184" s="73"/>
      <c r="O184" s="41"/>
      <c r="P184" s="41"/>
      <c r="Q184" s="41"/>
      <c r="R184" s="73"/>
      <c r="S184" s="73"/>
      <c r="T184" s="73"/>
      <c r="U184" s="73"/>
      <c r="V184" s="73"/>
      <c r="W184" s="73"/>
      <c r="X184" s="73"/>
      <c r="Y184" s="73"/>
      <c r="Z184" s="73"/>
      <c r="AA184" s="73"/>
      <c r="AB184" s="73"/>
      <c r="AC184" s="73"/>
      <c r="AD184" s="73"/>
      <c r="AE184" s="73"/>
      <c r="AF184" s="73"/>
      <c r="AG184" s="73"/>
      <c r="AH184" s="73"/>
      <c r="AI184" s="73"/>
      <c r="AJ184" s="73"/>
      <c r="AK184" s="73"/>
      <c r="AL184" s="73"/>
      <c r="AM184" s="73"/>
    </row>
    <row r="185" spans="1:39" ht="15.75" customHeight="1" x14ac:dyDescent="0.35">
      <c r="A185" s="41"/>
      <c r="B185" s="73"/>
      <c r="C185" s="231"/>
      <c r="D185" s="41"/>
      <c r="E185" s="645"/>
      <c r="F185" s="73"/>
      <c r="G185" s="73"/>
      <c r="H185" s="396"/>
      <c r="I185" s="328"/>
      <c r="J185" s="328"/>
      <c r="K185" s="328"/>
      <c r="L185" s="231"/>
      <c r="M185" s="73"/>
      <c r="N185" s="73"/>
      <c r="O185" s="41"/>
      <c r="P185" s="41"/>
      <c r="Q185" s="41"/>
      <c r="R185" s="73"/>
      <c r="S185" s="73"/>
      <c r="T185" s="73"/>
      <c r="U185" s="73"/>
      <c r="V185" s="73"/>
      <c r="W185" s="73"/>
      <c r="X185" s="73"/>
      <c r="Y185" s="73"/>
      <c r="Z185" s="73"/>
      <c r="AA185" s="73"/>
      <c r="AB185" s="73"/>
      <c r="AC185" s="73"/>
      <c r="AD185" s="73"/>
      <c r="AE185" s="73"/>
      <c r="AF185" s="73"/>
      <c r="AG185" s="73"/>
      <c r="AH185" s="73"/>
      <c r="AI185" s="73"/>
      <c r="AJ185" s="73"/>
      <c r="AK185" s="73"/>
      <c r="AL185" s="73"/>
      <c r="AM185" s="73"/>
    </row>
    <row r="186" spans="1:39" ht="15.75" customHeight="1" x14ac:dyDescent="0.35">
      <c r="A186" s="41"/>
      <c r="B186" s="73"/>
      <c r="C186" s="231"/>
      <c r="D186" s="41"/>
      <c r="E186" s="645"/>
      <c r="F186" s="73"/>
      <c r="G186" s="73"/>
      <c r="H186" s="396"/>
      <c r="I186" s="328"/>
      <c r="J186" s="328"/>
      <c r="K186" s="328"/>
      <c r="L186" s="231"/>
      <c r="M186" s="73"/>
      <c r="N186" s="73"/>
      <c r="O186" s="41"/>
      <c r="P186" s="41"/>
      <c r="Q186" s="41"/>
      <c r="R186" s="73"/>
      <c r="S186" s="73"/>
      <c r="T186" s="73"/>
      <c r="U186" s="73"/>
      <c r="V186" s="73"/>
      <c r="W186" s="73"/>
      <c r="X186" s="73"/>
      <c r="Y186" s="73"/>
      <c r="Z186" s="73"/>
      <c r="AA186" s="73"/>
      <c r="AB186" s="73"/>
      <c r="AC186" s="73"/>
      <c r="AD186" s="73"/>
      <c r="AE186" s="73"/>
      <c r="AF186" s="73"/>
      <c r="AG186" s="73"/>
      <c r="AH186" s="73"/>
      <c r="AI186" s="73"/>
      <c r="AJ186" s="73"/>
      <c r="AK186" s="73"/>
      <c r="AL186" s="73"/>
      <c r="AM186" s="73"/>
    </row>
    <row r="187" spans="1:39" ht="15.75" customHeight="1" x14ac:dyDescent="0.35">
      <c r="A187" s="41"/>
      <c r="B187" s="73"/>
      <c r="C187" s="231"/>
      <c r="D187" s="41"/>
      <c r="E187" s="645"/>
      <c r="F187" s="73"/>
      <c r="G187" s="73"/>
      <c r="H187" s="396"/>
      <c r="I187" s="328"/>
      <c r="J187" s="328"/>
      <c r="K187" s="328"/>
      <c r="L187" s="231"/>
      <c r="M187" s="73"/>
      <c r="N187" s="73"/>
      <c r="O187" s="41"/>
      <c r="P187" s="41"/>
      <c r="Q187" s="41"/>
      <c r="R187" s="73"/>
      <c r="S187" s="73"/>
      <c r="T187" s="73"/>
      <c r="U187" s="73"/>
      <c r="V187" s="73"/>
      <c r="W187" s="73"/>
      <c r="X187" s="73"/>
      <c r="Y187" s="73"/>
      <c r="Z187" s="73"/>
      <c r="AA187" s="73"/>
      <c r="AB187" s="73"/>
      <c r="AC187" s="73"/>
      <c r="AD187" s="73"/>
      <c r="AE187" s="73"/>
      <c r="AF187" s="73"/>
      <c r="AG187" s="73"/>
      <c r="AH187" s="73"/>
      <c r="AI187" s="73"/>
      <c r="AJ187" s="73"/>
      <c r="AK187" s="73"/>
      <c r="AL187" s="73"/>
      <c r="AM187" s="73"/>
    </row>
    <row r="188" spans="1:39" ht="15.75" customHeight="1" x14ac:dyDescent="0.35">
      <c r="A188" s="41"/>
      <c r="B188" s="73"/>
      <c r="C188" s="231"/>
      <c r="D188" s="41"/>
      <c r="E188" s="645"/>
      <c r="F188" s="73"/>
      <c r="G188" s="73"/>
      <c r="H188" s="396"/>
      <c r="I188" s="328"/>
      <c r="J188" s="328"/>
      <c r="K188" s="328"/>
      <c r="L188" s="231"/>
      <c r="M188" s="73"/>
      <c r="N188" s="73"/>
      <c r="O188" s="41"/>
      <c r="P188" s="41"/>
      <c r="Q188" s="41"/>
      <c r="R188" s="73"/>
      <c r="S188" s="73"/>
      <c r="T188" s="73"/>
      <c r="U188" s="73"/>
      <c r="V188" s="73"/>
      <c r="W188" s="73"/>
      <c r="X188" s="73"/>
      <c r="Y188" s="73"/>
      <c r="Z188" s="73"/>
      <c r="AA188" s="73"/>
      <c r="AB188" s="73"/>
      <c r="AC188" s="73"/>
      <c r="AD188" s="73"/>
      <c r="AE188" s="73"/>
      <c r="AF188" s="73"/>
      <c r="AG188" s="73"/>
      <c r="AH188" s="73"/>
      <c r="AI188" s="73"/>
      <c r="AJ188" s="73"/>
      <c r="AK188" s="73"/>
      <c r="AL188" s="73"/>
      <c r="AM188" s="73"/>
    </row>
    <row r="189" spans="1:39" ht="15.75" customHeight="1" x14ac:dyDescent="0.35">
      <c r="A189" s="41"/>
      <c r="B189" s="73"/>
      <c r="C189" s="231"/>
      <c r="D189" s="41"/>
      <c r="E189" s="645"/>
      <c r="F189" s="73"/>
      <c r="G189" s="73"/>
      <c r="H189" s="396"/>
      <c r="I189" s="328"/>
      <c r="J189" s="328"/>
      <c r="K189" s="328"/>
      <c r="L189" s="231"/>
      <c r="M189" s="73"/>
      <c r="N189" s="73"/>
      <c r="O189" s="41"/>
      <c r="P189" s="41"/>
      <c r="Q189" s="41"/>
      <c r="R189" s="73"/>
      <c r="S189" s="73"/>
      <c r="T189" s="73"/>
      <c r="U189" s="73"/>
      <c r="V189" s="73"/>
      <c r="W189" s="73"/>
      <c r="X189" s="73"/>
      <c r="Y189" s="73"/>
      <c r="Z189" s="73"/>
      <c r="AA189" s="73"/>
      <c r="AB189" s="73"/>
      <c r="AC189" s="73"/>
      <c r="AD189" s="73"/>
      <c r="AE189" s="73"/>
      <c r="AF189" s="73"/>
      <c r="AG189" s="73"/>
      <c r="AH189" s="73"/>
      <c r="AI189" s="73"/>
      <c r="AJ189" s="73"/>
      <c r="AK189" s="73"/>
      <c r="AL189" s="73"/>
      <c r="AM189" s="73"/>
    </row>
    <row r="190" spans="1:39" ht="15.75" customHeight="1" x14ac:dyDescent="0.35">
      <c r="A190" s="41"/>
      <c r="B190" s="73"/>
      <c r="C190" s="231"/>
      <c r="D190" s="41"/>
      <c r="E190" s="645"/>
      <c r="F190" s="73"/>
      <c r="G190" s="73"/>
      <c r="H190" s="396"/>
      <c r="I190" s="328"/>
      <c r="J190" s="328"/>
      <c r="K190" s="328"/>
      <c r="L190" s="231"/>
      <c r="M190" s="73"/>
      <c r="N190" s="73"/>
      <c r="O190" s="41"/>
      <c r="P190" s="41"/>
      <c r="Q190" s="41"/>
      <c r="R190" s="73"/>
      <c r="S190" s="73"/>
      <c r="T190" s="73"/>
      <c r="U190" s="73"/>
      <c r="V190" s="73"/>
      <c r="W190" s="73"/>
      <c r="X190" s="73"/>
      <c r="Y190" s="73"/>
      <c r="Z190" s="73"/>
      <c r="AA190" s="73"/>
      <c r="AB190" s="73"/>
      <c r="AC190" s="73"/>
      <c r="AD190" s="73"/>
      <c r="AE190" s="73"/>
      <c r="AF190" s="73"/>
      <c r="AG190" s="73"/>
      <c r="AH190" s="73"/>
      <c r="AI190" s="73"/>
      <c r="AJ190" s="73"/>
      <c r="AK190" s="73"/>
      <c r="AL190" s="73"/>
      <c r="AM190" s="73"/>
    </row>
    <row r="191" spans="1:39" ht="15.75" customHeight="1" x14ac:dyDescent="0.35">
      <c r="A191" s="41"/>
      <c r="B191" s="73"/>
      <c r="C191" s="231"/>
      <c r="D191" s="41"/>
      <c r="E191" s="645"/>
      <c r="F191" s="73"/>
      <c r="G191" s="73"/>
      <c r="H191" s="396"/>
      <c r="I191" s="328"/>
      <c r="J191" s="328"/>
      <c r="K191" s="328"/>
      <c r="L191" s="231"/>
      <c r="M191" s="73"/>
      <c r="N191" s="73"/>
      <c r="O191" s="41"/>
      <c r="P191" s="41"/>
      <c r="Q191" s="41"/>
      <c r="R191" s="73"/>
      <c r="S191" s="73"/>
      <c r="T191" s="73"/>
      <c r="U191" s="73"/>
      <c r="V191" s="73"/>
      <c r="W191" s="73"/>
      <c r="X191" s="73"/>
      <c r="Y191" s="73"/>
      <c r="Z191" s="73"/>
      <c r="AA191" s="73"/>
      <c r="AB191" s="73"/>
      <c r="AC191" s="73"/>
      <c r="AD191" s="73"/>
      <c r="AE191" s="73"/>
      <c r="AF191" s="73"/>
      <c r="AG191" s="73"/>
      <c r="AH191" s="73"/>
      <c r="AI191" s="73"/>
      <c r="AJ191" s="73"/>
      <c r="AK191" s="73"/>
      <c r="AL191" s="73"/>
      <c r="AM191" s="73"/>
    </row>
    <row r="192" spans="1:39" ht="15.75" customHeight="1" x14ac:dyDescent="0.35">
      <c r="A192" s="41"/>
      <c r="B192" s="73"/>
      <c r="C192" s="231"/>
      <c r="D192" s="41"/>
      <c r="E192" s="645"/>
      <c r="F192" s="73"/>
      <c r="G192" s="73"/>
      <c r="H192" s="396"/>
      <c r="I192" s="328"/>
      <c r="J192" s="328"/>
      <c r="K192" s="328"/>
      <c r="L192" s="231"/>
      <c r="M192" s="73"/>
      <c r="N192" s="73"/>
      <c r="O192" s="41"/>
      <c r="P192" s="41"/>
      <c r="Q192" s="41"/>
      <c r="R192" s="73"/>
      <c r="S192" s="73"/>
      <c r="T192" s="73"/>
      <c r="U192" s="73"/>
      <c r="V192" s="73"/>
      <c r="W192" s="73"/>
      <c r="X192" s="73"/>
      <c r="Y192" s="73"/>
      <c r="Z192" s="73"/>
      <c r="AA192" s="73"/>
      <c r="AB192" s="73"/>
      <c r="AC192" s="73"/>
      <c r="AD192" s="73"/>
      <c r="AE192" s="73"/>
      <c r="AF192" s="73"/>
      <c r="AG192" s="73"/>
      <c r="AH192" s="73"/>
      <c r="AI192" s="73"/>
      <c r="AJ192" s="73"/>
      <c r="AK192" s="73"/>
      <c r="AL192" s="73"/>
      <c r="AM192" s="73"/>
    </row>
    <row r="193" spans="1:39" ht="15.75" customHeight="1" x14ac:dyDescent="0.35">
      <c r="A193" s="41"/>
      <c r="B193" s="73"/>
      <c r="C193" s="231"/>
      <c r="D193" s="41"/>
      <c r="E193" s="645"/>
      <c r="F193" s="73"/>
      <c r="G193" s="73"/>
      <c r="H193" s="396"/>
      <c r="I193" s="328"/>
      <c r="J193" s="328"/>
      <c r="K193" s="328"/>
      <c r="L193" s="231"/>
      <c r="M193" s="73"/>
      <c r="N193" s="73"/>
      <c r="O193" s="41"/>
      <c r="P193" s="41"/>
      <c r="Q193" s="41"/>
      <c r="R193" s="73"/>
      <c r="S193" s="73"/>
      <c r="T193" s="73"/>
      <c r="U193" s="73"/>
      <c r="V193" s="73"/>
      <c r="W193" s="73"/>
      <c r="X193" s="73"/>
      <c r="Y193" s="73"/>
      <c r="Z193" s="73"/>
      <c r="AA193" s="73"/>
      <c r="AB193" s="73"/>
      <c r="AC193" s="73"/>
      <c r="AD193" s="73"/>
      <c r="AE193" s="73"/>
      <c r="AF193" s="73"/>
      <c r="AG193" s="73"/>
      <c r="AH193" s="73"/>
      <c r="AI193" s="73"/>
      <c r="AJ193" s="73"/>
      <c r="AK193" s="73"/>
      <c r="AL193" s="73"/>
      <c r="AM193" s="73"/>
    </row>
    <row r="194" spans="1:39" ht="15.75" customHeight="1" x14ac:dyDescent="0.35">
      <c r="A194" s="41"/>
      <c r="B194" s="73"/>
      <c r="C194" s="231"/>
      <c r="D194" s="41"/>
      <c r="E194" s="645"/>
      <c r="F194" s="73"/>
      <c r="G194" s="73"/>
      <c r="H194" s="396"/>
      <c r="I194" s="328"/>
      <c r="J194" s="328"/>
      <c r="K194" s="328"/>
      <c r="L194" s="231"/>
      <c r="M194" s="73"/>
      <c r="N194" s="73"/>
      <c r="O194" s="41"/>
      <c r="P194" s="41"/>
      <c r="Q194" s="41"/>
      <c r="R194" s="73"/>
      <c r="S194" s="73"/>
      <c r="T194" s="73"/>
      <c r="U194" s="73"/>
      <c r="V194" s="73"/>
      <c r="W194" s="73"/>
      <c r="X194" s="73"/>
      <c r="Y194" s="73"/>
      <c r="Z194" s="73"/>
      <c r="AA194" s="73"/>
      <c r="AB194" s="73"/>
      <c r="AC194" s="73"/>
      <c r="AD194" s="73"/>
      <c r="AE194" s="73"/>
      <c r="AF194" s="73"/>
      <c r="AG194" s="73"/>
      <c r="AH194" s="73"/>
      <c r="AI194" s="73"/>
      <c r="AJ194" s="73"/>
      <c r="AK194" s="73"/>
      <c r="AL194" s="73"/>
      <c r="AM194" s="73"/>
    </row>
    <row r="195" spans="1:39" ht="15.75" customHeight="1" x14ac:dyDescent="0.35">
      <c r="A195" s="41"/>
      <c r="B195" s="73"/>
      <c r="C195" s="231"/>
      <c r="D195" s="41"/>
      <c r="E195" s="645"/>
      <c r="F195" s="73"/>
      <c r="G195" s="73"/>
      <c r="H195" s="396"/>
      <c r="I195" s="328"/>
      <c r="J195" s="328"/>
      <c r="K195" s="328"/>
      <c r="L195" s="231"/>
      <c r="M195" s="73"/>
      <c r="N195" s="73"/>
      <c r="O195" s="41"/>
      <c r="P195" s="41"/>
      <c r="Q195" s="41"/>
      <c r="R195" s="73"/>
      <c r="S195" s="73"/>
      <c r="T195" s="73"/>
      <c r="U195" s="73"/>
      <c r="V195" s="73"/>
      <c r="W195" s="73"/>
      <c r="X195" s="73"/>
      <c r="Y195" s="73"/>
      <c r="Z195" s="73"/>
      <c r="AA195" s="73"/>
      <c r="AB195" s="73"/>
      <c r="AC195" s="73"/>
      <c r="AD195" s="73"/>
      <c r="AE195" s="73"/>
      <c r="AF195" s="73"/>
      <c r="AG195" s="73"/>
      <c r="AH195" s="73"/>
      <c r="AI195" s="73"/>
      <c r="AJ195" s="73"/>
      <c r="AK195" s="73"/>
      <c r="AL195" s="73"/>
      <c r="AM195" s="73"/>
    </row>
    <row r="196" spans="1:39" ht="15.75" customHeight="1" x14ac:dyDescent="0.35">
      <c r="A196" s="41"/>
      <c r="B196" s="73"/>
      <c r="C196" s="231"/>
      <c r="D196" s="41"/>
      <c r="E196" s="645"/>
      <c r="F196" s="73"/>
      <c r="G196" s="73"/>
      <c r="H196" s="396"/>
      <c r="I196" s="328"/>
      <c r="J196" s="328"/>
      <c r="K196" s="328"/>
      <c r="L196" s="231"/>
      <c r="M196" s="73"/>
      <c r="N196" s="73"/>
      <c r="O196" s="41"/>
      <c r="P196" s="41"/>
      <c r="Q196" s="41"/>
      <c r="R196" s="73"/>
      <c r="S196" s="73"/>
      <c r="T196" s="73"/>
      <c r="U196" s="73"/>
      <c r="V196" s="73"/>
      <c r="W196" s="73"/>
      <c r="X196" s="73"/>
      <c r="Y196" s="73"/>
      <c r="Z196" s="73"/>
      <c r="AA196" s="73"/>
      <c r="AB196" s="73"/>
      <c r="AC196" s="73"/>
      <c r="AD196" s="73"/>
      <c r="AE196" s="73"/>
      <c r="AF196" s="73"/>
      <c r="AG196" s="73"/>
      <c r="AH196" s="73"/>
      <c r="AI196" s="73"/>
      <c r="AJ196" s="73"/>
      <c r="AK196" s="73"/>
      <c r="AL196" s="73"/>
      <c r="AM196" s="73"/>
    </row>
    <row r="197" spans="1:39" ht="15.75" customHeight="1" x14ac:dyDescent="0.35">
      <c r="A197" s="41"/>
      <c r="B197" s="73"/>
      <c r="C197" s="231"/>
      <c r="D197" s="41"/>
      <c r="E197" s="645"/>
      <c r="F197" s="73"/>
      <c r="G197" s="73"/>
      <c r="H197" s="396"/>
      <c r="I197" s="328"/>
      <c r="J197" s="328"/>
      <c r="K197" s="328"/>
      <c r="L197" s="231"/>
      <c r="M197" s="73"/>
      <c r="N197" s="73"/>
      <c r="O197" s="41"/>
      <c r="P197" s="41"/>
      <c r="Q197" s="41"/>
      <c r="R197" s="73"/>
      <c r="S197" s="73"/>
      <c r="T197" s="73"/>
      <c r="U197" s="73"/>
      <c r="V197" s="73"/>
      <c r="W197" s="73"/>
      <c r="X197" s="73"/>
      <c r="Y197" s="73"/>
      <c r="Z197" s="73"/>
      <c r="AA197" s="73"/>
      <c r="AB197" s="73"/>
      <c r="AC197" s="73"/>
      <c r="AD197" s="73"/>
      <c r="AE197" s="73"/>
      <c r="AF197" s="73"/>
      <c r="AG197" s="73"/>
      <c r="AH197" s="73"/>
      <c r="AI197" s="73"/>
      <c r="AJ197" s="73"/>
      <c r="AK197" s="73"/>
      <c r="AL197" s="73"/>
      <c r="AM197" s="73"/>
    </row>
    <row r="198" spans="1:39" ht="15.75" customHeight="1" x14ac:dyDescent="0.35">
      <c r="A198" s="41"/>
      <c r="B198" s="73"/>
      <c r="C198" s="231"/>
      <c r="D198" s="41"/>
      <c r="E198" s="645"/>
      <c r="F198" s="73"/>
      <c r="G198" s="73"/>
      <c r="H198" s="396"/>
      <c r="I198" s="328"/>
      <c r="J198" s="328"/>
      <c r="K198" s="328"/>
      <c r="L198" s="231"/>
      <c r="M198" s="73"/>
      <c r="N198" s="73"/>
      <c r="O198" s="41"/>
      <c r="P198" s="41"/>
      <c r="Q198" s="41"/>
      <c r="R198" s="73"/>
      <c r="S198" s="73"/>
      <c r="T198" s="73"/>
      <c r="U198" s="73"/>
      <c r="V198" s="73"/>
      <c r="W198" s="73"/>
      <c r="X198" s="73"/>
      <c r="Y198" s="73"/>
      <c r="Z198" s="73"/>
      <c r="AA198" s="73"/>
      <c r="AB198" s="73"/>
      <c r="AC198" s="73"/>
      <c r="AD198" s="73"/>
      <c r="AE198" s="73"/>
      <c r="AF198" s="73"/>
      <c r="AG198" s="73"/>
      <c r="AH198" s="73"/>
      <c r="AI198" s="73"/>
      <c r="AJ198" s="73"/>
      <c r="AK198" s="73"/>
      <c r="AL198" s="73"/>
      <c r="AM198" s="73"/>
    </row>
    <row r="199" spans="1:39" ht="15.75" customHeight="1" x14ac:dyDescent="0.35">
      <c r="A199" s="41"/>
      <c r="B199" s="73"/>
      <c r="C199" s="231"/>
      <c r="D199" s="41"/>
      <c r="E199" s="645"/>
      <c r="F199" s="73"/>
      <c r="G199" s="73"/>
      <c r="H199" s="396"/>
      <c r="I199" s="328"/>
      <c r="J199" s="328"/>
      <c r="K199" s="328"/>
      <c r="L199" s="231"/>
      <c r="M199" s="73"/>
      <c r="N199" s="73"/>
      <c r="O199" s="41"/>
      <c r="P199" s="41"/>
      <c r="Q199" s="41"/>
      <c r="R199" s="73"/>
      <c r="S199" s="73"/>
      <c r="T199" s="73"/>
      <c r="U199" s="73"/>
      <c r="V199" s="73"/>
      <c r="W199" s="73"/>
      <c r="X199" s="73"/>
      <c r="Y199" s="73"/>
      <c r="Z199" s="73"/>
      <c r="AA199" s="73"/>
      <c r="AB199" s="73"/>
      <c r="AC199" s="73"/>
      <c r="AD199" s="73"/>
      <c r="AE199" s="73"/>
      <c r="AF199" s="73"/>
      <c r="AG199" s="73"/>
      <c r="AH199" s="73"/>
      <c r="AI199" s="73"/>
      <c r="AJ199" s="73"/>
      <c r="AK199" s="73"/>
      <c r="AL199" s="73"/>
      <c r="AM199" s="73"/>
    </row>
    <row r="200" spans="1:39" ht="15.75" customHeight="1" x14ac:dyDescent="0.35">
      <c r="A200" s="41"/>
      <c r="B200" s="73"/>
      <c r="C200" s="231"/>
      <c r="D200" s="41"/>
      <c r="E200" s="645"/>
      <c r="F200" s="73"/>
      <c r="G200" s="73"/>
      <c r="H200" s="396"/>
      <c r="I200" s="328"/>
      <c r="J200" s="328"/>
      <c r="K200" s="328"/>
      <c r="L200" s="231"/>
      <c r="M200" s="73"/>
      <c r="N200" s="73"/>
      <c r="O200" s="41"/>
      <c r="P200" s="41"/>
      <c r="Q200" s="41"/>
      <c r="R200" s="73"/>
      <c r="S200" s="73"/>
      <c r="T200" s="73"/>
      <c r="U200" s="73"/>
      <c r="V200" s="73"/>
      <c r="W200" s="73"/>
      <c r="X200" s="73"/>
      <c r="Y200" s="73"/>
      <c r="Z200" s="73"/>
      <c r="AA200" s="73"/>
      <c r="AB200" s="73"/>
      <c r="AC200" s="73"/>
      <c r="AD200" s="73"/>
      <c r="AE200" s="73"/>
      <c r="AF200" s="73"/>
      <c r="AG200" s="73"/>
      <c r="AH200" s="73"/>
      <c r="AI200" s="73"/>
      <c r="AJ200" s="73"/>
      <c r="AK200" s="73"/>
      <c r="AL200" s="73"/>
      <c r="AM200" s="73"/>
    </row>
    <row r="201" spans="1:39" ht="15.75" customHeight="1" x14ac:dyDescent="0.35">
      <c r="A201" s="41"/>
      <c r="B201" s="73"/>
      <c r="C201" s="231"/>
      <c r="D201" s="41"/>
      <c r="E201" s="645"/>
      <c r="F201" s="73"/>
      <c r="G201" s="73"/>
      <c r="H201" s="396"/>
      <c r="I201" s="328"/>
      <c r="J201" s="328"/>
      <c r="K201" s="328"/>
      <c r="L201" s="231"/>
      <c r="M201" s="73"/>
      <c r="N201" s="73"/>
      <c r="O201" s="41"/>
      <c r="P201" s="41"/>
      <c r="Q201" s="41"/>
      <c r="R201" s="73"/>
      <c r="S201" s="73"/>
      <c r="T201" s="73"/>
      <c r="U201" s="73"/>
      <c r="V201" s="73"/>
      <c r="W201" s="73"/>
      <c r="X201" s="73"/>
      <c r="Y201" s="73"/>
      <c r="Z201" s="73"/>
      <c r="AA201" s="73"/>
      <c r="AB201" s="73"/>
      <c r="AC201" s="73"/>
      <c r="AD201" s="73"/>
      <c r="AE201" s="73"/>
      <c r="AF201" s="73"/>
      <c r="AG201" s="73"/>
      <c r="AH201" s="73"/>
      <c r="AI201" s="73"/>
      <c r="AJ201" s="73"/>
      <c r="AK201" s="73"/>
      <c r="AL201" s="73"/>
      <c r="AM201" s="73"/>
    </row>
    <row r="202" spans="1:39" ht="15.75" customHeight="1" x14ac:dyDescent="0.35">
      <c r="A202" s="41"/>
      <c r="B202" s="73"/>
      <c r="C202" s="231"/>
      <c r="D202" s="41"/>
      <c r="E202" s="645"/>
      <c r="F202" s="73"/>
      <c r="G202" s="73"/>
      <c r="H202" s="396"/>
      <c r="I202" s="328"/>
      <c r="J202" s="328"/>
      <c r="K202" s="328"/>
      <c r="L202" s="231"/>
      <c r="M202" s="73"/>
      <c r="N202" s="73"/>
      <c r="O202" s="41"/>
      <c r="P202" s="41"/>
      <c r="Q202" s="41"/>
      <c r="R202" s="73"/>
      <c r="S202" s="73"/>
      <c r="T202" s="73"/>
      <c r="U202" s="73"/>
      <c r="V202" s="73"/>
      <c r="W202" s="73"/>
      <c r="X202" s="73"/>
      <c r="Y202" s="73"/>
      <c r="Z202" s="73"/>
      <c r="AA202" s="73"/>
      <c r="AB202" s="73"/>
      <c r="AC202" s="73"/>
      <c r="AD202" s="73"/>
      <c r="AE202" s="73"/>
      <c r="AF202" s="73"/>
      <c r="AG202" s="73"/>
      <c r="AH202" s="73"/>
      <c r="AI202" s="73"/>
      <c r="AJ202" s="73"/>
      <c r="AK202" s="73"/>
      <c r="AL202" s="73"/>
      <c r="AM202" s="73"/>
    </row>
    <row r="203" spans="1:39" ht="15.75" customHeight="1" x14ac:dyDescent="0.35">
      <c r="A203" s="41"/>
      <c r="B203" s="73"/>
      <c r="C203" s="231"/>
      <c r="D203" s="41"/>
      <c r="E203" s="645"/>
      <c r="F203" s="73"/>
      <c r="G203" s="73"/>
      <c r="H203" s="396"/>
      <c r="I203" s="328"/>
      <c r="J203" s="328"/>
      <c r="K203" s="328"/>
      <c r="L203" s="231"/>
      <c r="M203" s="73"/>
      <c r="N203" s="73"/>
      <c r="O203" s="41"/>
      <c r="P203" s="41"/>
      <c r="Q203" s="41"/>
      <c r="R203" s="73"/>
      <c r="S203" s="73"/>
      <c r="T203" s="73"/>
      <c r="U203" s="73"/>
      <c r="V203" s="73"/>
      <c r="W203" s="73"/>
      <c r="X203" s="73"/>
      <c r="Y203" s="73"/>
      <c r="Z203" s="73"/>
      <c r="AA203" s="73"/>
      <c r="AB203" s="73"/>
      <c r="AC203" s="73"/>
      <c r="AD203" s="73"/>
      <c r="AE203" s="73"/>
      <c r="AF203" s="73"/>
      <c r="AG203" s="73"/>
      <c r="AH203" s="73"/>
      <c r="AI203" s="73"/>
      <c r="AJ203" s="73"/>
      <c r="AK203" s="73"/>
      <c r="AL203" s="73"/>
      <c r="AM203" s="73"/>
    </row>
    <row r="204" spans="1:39" ht="15.75" customHeight="1" x14ac:dyDescent="0.35">
      <c r="A204" s="41"/>
      <c r="B204" s="73"/>
      <c r="C204" s="231"/>
      <c r="D204" s="41"/>
      <c r="E204" s="645"/>
      <c r="F204" s="73"/>
      <c r="G204" s="73"/>
      <c r="H204" s="396"/>
      <c r="I204" s="328"/>
      <c r="J204" s="328"/>
      <c r="K204" s="328"/>
      <c r="L204" s="231"/>
      <c r="M204" s="73"/>
      <c r="N204" s="73"/>
      <c r="O204" s="41"/>
      <c r="P204" s="41"/>
      <c r="Q204" s="41"/>
      <c r="R204" s="73"/>
      <c r="S204" s="73"/>
      <c r="T204" s="73"/>
      <c r="U204" s="73"/>
      <c r="V204" s="73"/>
      <c r="W204" s="73"/>
      <c r="X204" s="73"/>
      <c r="Y204" s="73"/>
      <c r="Z204" s="73"/>
      <c r="AA204" s="73"/>
      <c r="AB204" s="73"/>
      <c r="AC204" s="73"/>
      <c r="AD204" s="73"/>
      <c r="AE204" s="73"/>
      <c r="AF204" s="73"/>
      <c r="AG204" s="73"/>
      <c r="AH204" s="73"/>
      <c r="AI204" s="73"/>
      <c r="AJ204" s="73"/>
      <c r="AK204" s="73"/>
      <c r="AL204" s="73"/>
      <c r="AM204" s="73"/>
    </row>
    <row r="205" spans="1:39" ht="15.75" customHeight="1" x14ac:dyDescent="0.35">
      <c r="A205" s="41"/>
      <c r="B205" s="73"/>
      <c r="C205" s="231"/>
      <c r="D205" s="41"/>
      <c r="E205" s="645"/>
      <c r="F205" s="73"/>
      <c r="G205" s="73"/>
      <c r="H205" s="396"/>
      <c r="I205" s="328"/>
      <c r="J205" s="328"/>
      <c r="K205" s="328"/>
      <c r="L205" s="231"/>
      <c r="M205" s="73"/>
      <c r="N205" s="73"/>
      <c r="O205" s="41"/>
      <c r="P205" s="41"/>
      <c r="Q205" s="41"/>
      <c r="R205" s="73"/>
      <c r="S205" s="73"/>
      <c r="T205" s="73"/>
      <c r="U205" s="73"/>
      <c r="V205" s="73"/>
      <c r="W205" s="73"/>
      <c r="X205" s="73"/>
      <c r="Y205" s="73"/>
      <c r="Z205" s="73"/>
      <c r="AA205" s="73"/>
      <c r="AB205" s="73"/>
      <c r="AC205" s="73"/>
      <c r="AD205" s="73"/>
      <c r="AE205" s="73"/>
      <c r="AF205" s="73"/>
      <c r="AG205" s="73"/>
      <c r="AH205" s="73"/>
      <c r="AI205" s="73"/>
      <c r="AJ205" s="73"/>
      <c r="AK205" s="73"/>
      <c r="AL205" s="73"/>
      <c r="AM205" s="73"/>
    </row>
    <row r="206" spans="1:39" ht="15.75" customHeight="1" x14ac:dyDescent="0.35">
      <c r="A206" s="41"/>
      <c r="B206" s="73"/>
      <c r="C206" s="231"/>
      <c r="D206" s="41"/>
      <c r="E206" s="645"/>
      <c r="F206" s="73"/>
      <c r="G206" s="73"/>
      <c r="H206" s="396"/>
      <c r="I206" s="328"/>
      <c r="J206" s="328"/>
      <c r="K206" s="328"/>
      <c r="L206" s="231"/>
      <c r="M206" s="73"/>
      <c r="N206" s="73"/>
      <c r="O206" s="41"/>
      <c r="P206" s="41"/>
      <c r="Q206" s="41"/>
      <c r="R206" s="73"/>
      <c r="S206" s="73"/>
      <c r="T206" s="73"/>
      <c r="U206" s="73"/>
      <c r="V206" s="73"/>
      <c r="W206" s="73"/>
      <c r="X206" s="73"/>
      <c r="Y206" s="73"/>
      <c r="Z206" s="73"/>
      <c r="AA206" s="73"/>
      <c r="AB206" s="73"/>
      <c r="AC206" s="73"/>
      <c r="AD206" s="73"/>
      <c r="AE206" s="73"/>
      <c r="AF206" s="73"/>
      <c r="AG206" s="73"/>
      <c r="AH206" s="73"/>
      <c r="AI206" s="73"/>
      <c r="AJ206" s="73"/>
      <c r="AK206" s="73"/>
      <c r="AL206" s="73"/>
      <c r="AM206" s="73"/>
    </row>
    <row r="207" spans="1:39" ht="15.75" customHeight="1" x14ac:dyDescent="0.35">
      <c r="A207" s="41"/>
      <c r="B207" s="73"/>
      <c r="C207" s="231"/>
      <c r="D207" s="41"/>
      <c r="E207" s="645"/>
      <c r="F207" s="73"/>
      <c r="G207" s="73"/>
      <c r="H207" s="396"/>
      <c r="I207" s="328"/>
      <c r="J207" s="328"/>
      <c r="K207" s="328"/>
      <c r="L207" s="231"/>
      <c r="M207" s="73"/>
      <c r="N207" s="73"/>
      <c r="O207" s="41"/>
      <c r="P207" s="41"/>
      <c r="Q207" s="41"/>
      <c r="R207" s="73"/>
      <c r="S207" s="73"/>
      <c r="T207" s="73"/>
      <c r="U207" s="73"/>
      <c r="V207" s="73"/>
      <c r="W207" s="73"/>
      <c r="X207" s="73"/>
      <c r="Y207" s="73"/>
      <c r="Z207" s="73"/>
      <c r="AA207" s="73"/>
      <c r="AB207" s="73"/>
      <c r="AC207" s="73"/>
      <c r="AD207" s="73"/>
      <c r="AE207" s="73"/>
      <c r="AF207" s="73"/>
      <c r="AG207" s="73"/>
      <c r="AH207" s="73"/>
      <c r="AI207" s="73"/>
      <c r="AJ207" s="73"/>
      <c r="AK207" s="73"/>
      <c r="AL207" s="73"/>
      <c r="AM207" s="73"/>
    </row>
    <row r="208" spans="1:39" ht="15.75" customHeight="1" x14ac:dyDescent="0.35">
      <c r="A208" s="41"/>
      <c r="B208" s="73"/>
      <c r="C208" s="231"/>
      <c r="D208" s="41"/>
      <c r="E208" s="645"/>
      <c r="F208" s="73"/>
      <c r="G208" s="73"/>
      <c r="H208" s="396"/>
      <c r="I208" s="328"/>
      <c r="J208" s="328"/>
      <c r="K208" s="328"/>
      <c r="L208" s="231"/>
      <c r="M208" s="73"/>
      <c r="N208" s="73"/>
      <c r="O208" s="41"/>
      <c r="P208" s="41"/>
      <c r="Q208" s="41"/>
      <c r="R208" s="73"/>
      <c r="S208" s="73"/>
      <c r="T208" s="73"/>
      <c r="U208" s="73"/>
      <c r="V208" s="73"/>
      <c r="W208" s="73"/>
      <c r="X208" s="73"/>
      <c r="Y208" s="73"/>
      <c r="Z208" s="73"/>
      <c r="AA208" s="73"/>
      <c r="AB208" s="73"/>
      <c r="AC208" s="73"/>
      <c r="AD208" s="73"/>
      <c r="AE208" s="73"/>
      <c r="AF208" s="73"/>
      <c r="AG208" s="73"/>
      <c r="AH208" s="73"/>
      <c r="AI208" s="73"/>
      <c r="AJ208" s="73"/>
      <c r="AK208" s="73"/>
      <c r="AL208" s="73"/>
      <c r="AM208" s="73"/>
    </row>
    <row r="209" spans="1:39" ht="15.75" customHeight="1" x14ac:dyDescent="0.35">
      <c r="A209" s="41"/>
      <c r="B209" s="73"/>
      <c r="C209" s="231"/>
      <c r="D209" s="41"/>
      <c r="E209" s="645"/>
      <c r="F209" s="73"/>
      <c r="G209" s="73"/>
      <c r="H209" s="396"/>
      <c r="I209" s="328"/>
      <c r="J209" s="328"/>
      <c r="K209" s="328"/>
      <c r="L209" s="231"/>
      <c r="M209" s="73"/>
      <c r="N209" s="73"/>
      <c r="O209" s="41"/>
      <c r="P209" s="41"/>
      <c r="Q209" s="41"/>
      <c r="R209" s="73"/>
      <c r="S209" s="73"/>
      <c r="T209" s="73"/>
      <c r="U209" s="73"/>
      <c r="V209" s="73"/>
      <c r="W209" s="73"/>
      <c r="X209" s="73"/>
      <c r="Y209" s="73"/>
      <c r="Z209" s="73"/>
      <c r="AA209" s="73"/>
      <c r="AB209" s="73"/>
      <c r="AC209" s="73"/>
      <c r="AD209" s="73"/>
      <c r="AE209" s="73"/>
      <c r="AF209" s="73"/>
      <c r="AG209" s="73"/>
      <c r="AH209" s="73"/>
      <c r="AI209" s="73"/>
      <c r="AJ209" s="73"/>
      <c r="AK209" s="73"/>
      <c r="AL209" s="73"/>
      <c r="AM209" s="73"/>
    </row>
    <row r="210" spans="1:39" ht="15.75" customHeight="1" x14ac:dyDescent="0.35">
      <c r="A210" s="41"/>
      <c r="B210" s="73"/>
      <c r="C210" s="231"/>
      <c r="D210" s="41"/>
      <c r="E210" s="645"/>
      <c r="F210" s="73"/>
      <c r="G210" s="73"/>
      <c r="H210" s="396"/>
      <c r="I210" s="328"/>
      <c r="J210" s="328"/>
      <c r="K210" s="328"/>
      <c r="L210" s="231"/>
      <c r="M210" s="73"/>
      <c r="N210" s="73"/>
      <c r="O210" s="41"/>
      <c r="P210" s="41"/>
      <c r="Q210" s="41"/>
      <c r="R210" s="73"/>
      <c r="S210" s="73"/>
      <c r="T210" s="73"/>
      <c r="U210" s="73"/>
      <c r="V210" s="73"/>
      <c r="W210" s="73"/>
      <c r="X210" s="73"/>
      <c r="Y210" s="73"/>
      <c r="Z210" s="73"/>
      <c r="AA210" s="73"/>
      <c r="AB210" s="73"/>
      <c r="AC210" s="73"/>
      <c r="AD210" s="73"/>
      <c r="AE210" s="73"/>
      <c r="AF210" s="73"/>
      <c r="AG210" s="73"/>
      <c r="AH210" s="73"/>
      <c r="AI210" s="73"/>
      <c r="AJ210" s="73"/>
      <c r="AK210" s="73"/>
      <c r="AL210" s="73"/>
      <c r="AM210" s="73"/>
    </row>
    <row r="211" spans="1:39" ht="15.75" customHeight="1" x14ac:dyDescent="0.35">
      <c r="A211" s="41"/>
      <c r="B211" s="73"/>
      <c r="C211" s="231"/>
      <c r="D211" s="41"/>
      <c r="E211" s="645"/>
      <c r="F211" s="73"/>
      <c r="G211" s="73"/>
      <c r="H211" s="396"/>
      <c r="I211" s="328"/>
      <c r="J211" s="328"/>
      <c r="K211" s="328"/>
      <c r="L211" s="231"/>
      <c r="M211" s="73"/>
      <c r="N211" s="73"/>
      <c r="O211" s="41"/>
      <c r="P211" s="41"/>
      <c r="Q211" s="41"/>
      <c r="R211" s="73"/>
      <c r="S211" s="73"/>
      <c r="T211" s="73"/>
      <c r="U211" s="73"/>
      <c r="V211" s="73"/>
      <c r="W211" s="73"/>
      <c r="X211" s="73"/>
      <c r="Y211" s="73"/>
      <c r="Z211" s="73"/>
      <c r="AA211" s="73"/>
      <c r="AB211" s="73"/>
      <c r="AC211" s="73"/>
      <c r="AD211" s="73"/>
      <c r="AE211" s="73"/>
      <c r="AF211" s="73"/>
      <c r="AG211" s="73"/>
      <c r="AH211" s="73"/>
      <c r="AI211" s="73"/>
      <c r="AJ211" s="73"/>
      <c r="AK211" s="73"/>
      <c r="AL211" s="73"/>
      <c r="AM211" s="73"/>
    </row>
    <row r="212" spans="1:39" ht="15.75" customHeight="1" x14ac:dyDescent="0.35">
      <c r="A212" s="41"/>
      <c r="B212" s="73"/>
      <c r="C212" s="231"/>
      <c r="D212" s="41"/>
      <c r="E212" s="645"/>
      <c r="F212" s="73"/>
      <c r="G212" s="73"/>
      <c r="H212" s="396"/>
      <c r="I212" s="328"/>
      <c r="J212" s="328"/>
      <c r="K212" s="328"/>
      <c r="L212" s="231"/>
      <c r="M212" s="73"/>
      <c r="N212" s="73"/>
      <c r="O212" s="41"/>
      <c r="P212" s="41"/>
      <c r="Q212" s="41"/>
      <c r="R212" s="73"/>
      <c r="S212" s="73"/>
      <c r="T212" s="73"/>
      <c r="U212" s="73"/>
      <c r="V212" s="73"/>
      <c r="W212" s="73"/>
      <c r="X212" s="73"/>
      <c r="Y212" s="73"/>
      <c r="Z212" s="73"/>
      <c r="AA212" s="73"/>
      <c r="AB212" s="73"/>
      <c r="AC212" s="73"/>
      <c r="AD212" s="73"/>
      <c r="AE212" s="73"/>
      <c r="AF212" s="73"/>
      <c r="AG212" s="73"/>
      <c r="AH212" s="73"/>
      <c r="AI212" s="73"/>
      <c r="AJ212" s="73"/>
      <c r="AK212" s="73"/>
      <c r="AL212" s="73"/>
      <c r="AM212" s="73"/>
    </row>
    <row r="213" spans="1:39" ht="15.75" customHeight="1" x14ac:dyDescent="0.35">
      <c r="A213" s="41"/>
      <c r="B213" s="73"/>
      <c r="C213" s="231"/>
      <c r="D213" s="41"/>
      <c r="E213" s="645"/>
      <c r="F213" s="73"/>
      <c r="G213" s="73"/>
      <c r="H213" s="396"/>
      <c r="I213" s="328"/>
      <c r="J213" s="328"/>
      <c r="K213" s="328"/>
      <c r="L213" s="231"/>
      <c r="M213" s="73"/>
      <c r="N213" s="73"/>
      <c r="O213" s="41"/>
      <c r="P213" s="41"/>
      <c r="Q213" s="41"/>
      <c r="R213" s="73"/>
      <c r="S213" s="73"/>
      <c r="T213" s="73"/>
      <c r="U213" s="73"/>
      <c r="V213" s="73"/>
      <c r="W213" s="73"/>
      <c r="X213" s="73"/>
      <c r="Y213" s="73"/>
      <c r="Z213" s="73"/>
      <c r="AA213" s="73"/>
      <c r="AB213" s="73"/>
      <c r="AC213" s="73"/>
      <c r="AD213" s="73"/>
      <c r="AE213" s="73"/>
      <c r="AF213" s="73"/>
      <c r="AG213" s="73"/>
      <c r="AH213" s="73"/>
      <c r="AI213" s="73"/>
      <c r="AJ213" s="73"/>
      <c r="AK213" s="73"/>
      <c r="AL213" s="73"/>
      <c r="AM213" s="73"/>
    </row>
    <row r="214" spans="1:39" ht="15.75" customHeight="1" x14ac:dyDescent="0.35">
      <c r="A214" s="41"/>
      <c r="B214" s="73"/>
      <c r="C214" s="231"/>
      <c r="D214" s="41"/>
      <c r="E214" s="645"/>
      <c r="F214" s="73"/>
      <c r="G214" s="73"/>
      <c r="H214" s="396"/>
      <c r="I214" s="328"/>
      <c r="J214" s="328"/>
      <c r="K214" s="328"/>
      <c r="L214" s="231"/>
      <c r="M214" s="73"/>
      <c r="N214" s="73"/>
      <c r="O214" s="41"/>
      <c r="P214" s="41"/>
      <c r="Q214" s="41"/>
      <c r="R214" s="73"/>
      <c r="S214" s="73"/>
      <c r="T214" s="73"/>
      <c r="U214" s="73"/>
      <c r="V214" s="73"/>
      <c r="W214" s="73"/>
      <c r="X214" s="73"/>
      <c r="Y214" s="73"/>
      <c r="Z214" s="73"/>
      <c r="AA214" s="73"/>
      <c r="AB214" s="73"/>
      <c r="AC214" s="73"/>
      <c r="AD214" s="73"/>
      <c r="AE214" s="73"/>
      <c r="AF214" s="73"/>
      <c r="AG214" s="73"/>
      <c r="AH214" s="73"/>
      <c r="AI214" s="73"/>
      <c r="AJ214" s="73"/>
      <c r="AK214" s="73"/>
      <c r="AL214" s="73"/>
      <c r="AM214" s="73"/>
    </row>
    <row r="215" spans="1:39" ht="15.75" customHeight="1" x14ac:dyDescent="0.35">
      <c r="A215" s="41"/>
      <c r="B215" s="73"/>
      <c r="C215" s="231"/>
      <c r="D215" s="41"/>
      <c r="E215" s="645"/>
      <c r="F215" s="73"/>
      <c r="G215" s="73"/>
      <c r="H215" s="396"/>
      <c r="I215" s="328"/>
      <c r="J215" s="328"/>
      <c r="K215" s="328"/>
      <c r="L215" s="231"/>
      <c r="M215" s="73"/>
      <c r="N215" s="73"/>
      <c r="O215" s="41"/>
      <c r="P215" s="41"/>
      <c r="Q215" s="41"/>
      <c r="R215" s="73"/>
      <c r="S215" s="73"/>
      <c r="T215" s="73"/>
      <c r="U215" s="73"/>
      <c r="V215" s="73"/>
      <c r="W215" s="73"/>
      <c r="X215" s="73"/>
      <c r="Y215" s="73"/>
      <c r="Z215" s="73"/>
      <c r="AA215" s="73"/>
      <c r="AB215" s="73"/>
      <c r="AC215" s="73"/>
      <c r="AD215" s="73"/>
      <c r="AE215" s="73"/>
      <c r="AF215" s="73"/>
      <c r="AG215" s="73"/>
      <c r="AH215" s="73"/>
      <c r="AI215" s="73"/>
      <c r="AJ215" s="73"/>
      <c r="AK215" s="73"/>
      <c r="AL215" s="73"/>
      <c r="AM215" s="73"/>
    </row>
    <row r="216" spans="1:39" ht="15.75" customHeight="1" x14ac:dyDescent="0.35">
      <c r="A216" s="41"/>
      <c r="B216" s="73"/>
      <c r="C216" s="231"/>
      <c r="D216" s="41"/>
      <c r="E216" s="645"/>
      <c r="F216" s="73"/>
      <c r="G216" s="73"/>
      <c r="H216" s="396"/>
      <c r="I216" s="328"/>
      <c r="J216" s="328"/>
      <c r="K216" s="328"/>
      <c r="L216" s="231"/>
      <c r="M216" s="73"/>
      <c r="N216" s="73"/>
      <c r="O216" s="41"/>
      <c r="P216" s="41"/>
      <c r="Q216" s="41"/>
      <c r="R216" s="73"/>
      <c r="S216" s="73"/>
      <c r="T216" s="73"/>
      <c r="U216" s="73"/>
      <c r="V216" s="73"/>
      <c r="W216" s="73"/>
      <c r="X216" s="73"/>
      <c r="Y216" s="73"/>
      <c r="Z216" s="73"/>
      <c r="AA216" s="73"/>
      <c r="AB216" s="73"/>
      <c r="AC216" s="73"/>
      <c r="AD216" s="73"/>
      <c r="AE216" s="73"/>
      <c r="AF216" s="73"/>
      <c r="AG216" s="73"/>
      <c r="AH216" s="73"/>
      <c r="AI216" s="73"/>
      <c r="AJ216" s="73"/>
      <c r="AK216" s="73"/>
      <c r="AL216" s="73"/>
      <c r="AM216" s="73"/>
    </row>
    <row r="217" spans="1:39" ht="15.75" customHeight="1" x14ac:dyDescent="0.35">
      <c r="A217" s="41"/>
      <c r="B217" s="73"/>
      <c r="C217" s="231"/>
      <c r="D217" s="41"/>
      <c r="E217" s="645"/>
      <c r="F217" s="73"/>
      <c r="G217" s="73"/>
      <c r="H217" s="396"/>
      <c r="I217" s="328"/>
      <c r="J217" s="328"/>
      <c r="K217" s="328"/>
      <c r="L217" s="231"/>
      <c r="M217" s="73"/>
      <c r="N217" s="73"/>
      <c r="O217" s="41"/>
      <c r="P217" s="41"/>
      <c r="Q217" s="41"/>
      <c r="R217" s="73"/>
      <c r="S217" s="73"/>
      <c r="T217" s="73"/>
      <c r="U217" s="73"/>
      <c r="V217" s="73"/>
      <c r="W217" s="73"/>
      <c r="X217" s="73"/>
      <c r="Y217" s="73"/>
      <c r="Z217" s="73"/>
      <c r="AA217" s="73"/>
      <c r="AB217" s="73"/>
      <c r="AC217" s="73"/>
      <c r="AD217" s="73"/>
      <c r="AE217" s="73"/>
      <c r="AF217" s="73"/>
      <c r="AG217" s="73"/>
      <c r="AH217" s="73"/>
      <c r="AI217" s="73"/>
      <c r="AJ217" s="73"/>
      <c r="AK217" s="73"/>
      <c r="AL217" s="73"/>
      <c r="AM217" s="73"/>
    </row>
    <row r="218" spans="1:39" ht="15.75" customHeight="1" x14ac:dyDescent="0.35">
      <c r="A218" s="41"/>
      <c r="B218" s="73"/>
      <c r="C218" s="231"/>
      <c r="D218" s="41"/>
      <c r="E218" s="645"/>
      <c r="F218" s="73"/>
      <c r="G218" s="73"/>
      <c r="H218" s="396"/>
      <c r="I218" s="328"/>
      <c r="J218" s="328"/>
      <c r="K218" s="328"/>
      <c r="L218" s="231"/>
      <c r="M218" s="73"/>
      <c r="N218" s="73"/>
      <c r="O218" s="41"/>
      <c r="P218" s="41"/>
      <c r="Q218" s="41"/>
      <c r="R218" s="73"/>
      <c r="S218" s="73"/>
      <c r="T218" s="73"/>
      <c r="U218" s="73"/>
      <c r="V218" s="73"/>
      <c r="W218" s="73"/>
      <c r="X218" s="73"/>
      <c r="Y218" s="73"/>
      <c r="Z218" s="73"/>
      <c r="AA218" s="73"/>
      <c r="AB218" s="73"/>
      <c r="AC218" s="73"/>
      <c r="AD218" s="73"/>
      <c r="AE218" s="73"/>
      <c r="AF218" s="73"/>
      <c r="AG218" s="73"/>
      <c r="AH218" s="73"/>
      <c r="AI218" s="73"/>
      <c r="AJ218" s="73"/>
      <c r="AK218" s="73"/>
      <c r="AL218" s="73"/>
      <c r="AM218" s="73"/>
    </row>
    <row r="219" spans="1:39" ht="15.75" customHeight="1" x14ac:dyDescent="0.35">
      <c r="A219" s="41"/>
      <c r="B219" s="73"/>
      <c r="C219" s="231"/>
      <c r="D219" s="41"/>
      <c r="E219" s="645"/>
      <c r="F219" s="73"/>
      <c r="G219" s="73"/>
      <c r="H219" s="396"/>
      <c r="I219" s="328"/>
      <c r="J219" s="328"/>
      <c r="K219" s="328"/>
      <c r="L219" s="231"/>
      <c r="M219" s="73"/>
      <c r="N219" s="73"/>
      <c r="O219" s="41"/>
      <c r="P219" s="41"/>
      <c r="Q219" s="41"/>
      <c r="R219" s="73"/>
      <c r="S219" s="73"/>
      <c r="T219" s="73"/>
      <c r="U219" s="73"/>
      <c r="V219" s="73"/>
      <c r="W219" s="73"/>
      <c r="X219" s="73"/>
      <c r="Y219" s="73"/>
      <c r="Z219" s="73"/>
      <c r="AA219" s="73"/>
      <c r="AB219" s="73"/>
      <c r="AC219" s="73"/>
      <c r="AD219" s="73"/>
      <c r="AE219" s="73"/>
      <c r="AF219" s="73"/>
      <c r="AG219" s="73"/>
      <c r="AH219" s="73"/>
      <c r="AI219" s="73"/>
      <c r="AJ219" s="73"/>
      <c r="AK219" s="73"/>
      <c r="AL219" s="73"/>
      <c r="AM219" s="73"/>
    </row>
    <row r="220" spans="1:39" ht="15.75" customHeight="1" x14ac:dyDescent="0.35">
      <c r="A220" s="41"/>
      <c r="B220" s="73"/>
      <c r="C220" s="231"/>
      <c r="D220" s="41"/>
      <c r="E220" s="645"/>
      <c r="F220" s="73"/>
      <c r="G220" s="73"/>
      <c r="H220" s="396"/>
      <c r="I220" s="328"/>
      <c r="J220" s="328"/>
      <c r="K220" s="328"/>
      <c r="L220" s="231"/>
      <c r="M220" s="73"/>
      <c r="N220" s="73"/>
      <c r="O220" s="41"/>
      <c r="P220" s="41"/>
      <c r="Q220" s="41"/>
      <c r="R220" s="73"/>
      <c r="S220" s="73"/>
      <c r="T220" s="73"/>
      <c r="U220" s="73"/>
      <c r="V220" s="73"/>
      <c r="W220" s="73"/>
      <c r="X220" s="73"/>
      <c r="Y220" s="73"/>
      <c r="Z220" s="73"/>
      <c r="AA220" s="73"/>
      <c r="AB220" s="73"/>
      <c r="AC220" s="73"/>
      <c r="AD220" s="73"/>
      <c r="AE220" s="73"/>
      <c r="AF220" s="73"/>
      <c r="AG220" s="73"/>
      <c r="AH220" s="73"/>
      <c r="AI220" s="73"/>
      <c r="AJ220" s="73"/>
      <c r="AK220" s="73"/>
      <c r="AL220" s="73"/>
      <c r="AM220" s="73"/>
    </row>
    <row r="221" spans="1:39" ht="15.75" customHeight="1" x14ac:dyDescent="0.35">
      <c r="A221" s="41"/>
      <c r="B221" s="73"/>
      <c r="C221" s="231"/>
      <c r="D221" s="41"/>
      <c r="E221" s="645"/>
      <c r="F221" s="73"/>
      <c r="G221" s="73"/>
      <c r="H221" s="396"/>
      <c r="I221" s="328"/>
      <c r="J221" s="328"/>
      <c r="K221" s="328"/>
      <c r="L221" s="231"/>
      <c r="M221" s="73"/>
      <c r="N221" s="73"/>
      <c r="O221" s="41"/>
      <c r="P221" s="41"/>
      <c r="Q221" s="41"/>
      <c r="R221" s="73"/>
      <c r="S221" s="73"/>
      <c r="T221" s="73"/>
      <c r="U221" s="73"/>
      <c r="V221" s="73"/>
      <c r="W221" s="73"/>
      <c r="X221" s="73"/>
      <c r="Y221" s="73"/>
      <c r="Z221" s="73"/>
      <c r="AA221" s="73"/>
      <c r="AB221" s="73"/>
      <c r="AC221" s="73"/>
      <c r="AD221" s="73"/>
      <c r="AE221" s="73"/>
      <c r="AF221" s="73"/>
      <c r="AG221" s="73"/>
      <c r="AH221" s="73"/>
      <c r="AI221" s="73"/>
      <c r="AJ221" s="73"/>
      <c r="AK221" s="73"/>
      <c r="AL221" s="73"/>
      <c r="AM221" s="73"/>
    </row>
    <row r="222" spans="1:39" ht="15.75" customHeight="1" x14ac:dyDescent="0.35">
      <c r="A222" s="41"/>
      <c r="B222" s="73"/>
      <c r="C222" s="231"/>
      <c r="D222" s="41"/>
      <c r="E222" s="645"/>
      <c r="F222" s="73"/>
      <c r="G222" s="73"/>
      <c r="H222" s="396"/>
      <c r="I222" s="328"/>
      <c r="J222" s="328"/>
      <c r="K222" s="328"/>
      <c r="L222" s="231"/>
      <c r="M222" s="73"/>
      <c r="N222" s="73"/>
      <c r="O222" s="41"/>
      <c r="P222" s="41"/>
      <c r="Q222" s="41"/>
      <c r="R222" s="73"/>
      <c r="S222" s="73"/>
      <c r="T222" s="73"/>
      <c r="U222" s="73"/>
      <c r="V222" s="73"/>
      <c r="W222" s="73"/>
      <c r="X222" s="73"/>
      <c r="Y222" s="73"/>
      <c r="Z222" s="73"/>
      <c r="AA222" s="73"/>
      <c r="AB222" s="73"/>
      <c r="AC222" s="73"/>
      <c r="AD222" s="73"/>
      <c r="AE222" s="73"/>
      <c r="AF222" s="73"/>
      <c r="AG222" s="73"/>
      <c r="AH222" s="73"/>
      <c r="AI222" s="73"/>
      <c r="AJ222" s="73"/>
      <c r="AK222" s="73"/>
      <c r="AL222" s="73"/>
      <c r="AM222" s="73"/>
    </row>
    <row r="223" spans="1:39" ht="15.75" customHeight="1" x14ac:dyDescent="0.35">
      <c r="A223" s="41"/>
      <c r="B223" s="73"/>
      <c r="C223" s="231"/>
      <c r="D223" s="41"/>
      <c r="E223" s="645"/>
      <c r="F223" s="73"/>
      <c r="G223" s="73"/>
      <c r="H223" s="396"/>
      <c r="I223" s="328"/>
      <c r="J223" s="328"/>
      <c r="K223" s="328"/>
      <c r="L223" s="231"/>
      <c r="M223" s="73"/>
      <c r="N223" s="73"/>
      <c r="O223" s="41"/>
      <c r="P223" s="41"/>
      <c r="Q223" s="41"/>
      <c r="R223" s="73"/>
      <c r="S223" s="73"/>
      <c r="T223" s="73"/>
      <c r="U223" s="73"/>
      <c r="V223" s="73"/>
      <c r="W223" s="73"/>
      <c r="X223" s="73"/>
      <c r="Y223" s="73"/>
      <c r="Z223" s="73"/>
      <c r="AA223" s="73"/>
      <c r="AB223" s="73"/>
      <c r="AC223" s="73"/>
      <c r="AD223" s="73"/>
      <c r="AE223" s="73"/>
      <c r="AF223" s="73"/>
      <c r="AG223" s="73"/>
      <c r="AH223" s="73"/>
      <c r="AI223" s="73"/>
      <c r="AJ223" s="73"/>
      <c r="AK223" s="73"/>
      <c r="AL223" s="73"/>
      <c r="AM223" s="73"/>
    </row>
    <row r="224" spans="1:39" ht="15.75" customHeight="1" x14ac:dyDescent="0.35">
      <c r="A224" s="41"/>
      <c r="B224" s="73"/>
      <c r="C224" s="231"/>
      <c r="D224" s="41"/>
      <c r="E224" s="645"/>
      <c r="F224" s="73"/>
      <c r="G224" s="73"/>
      <c r="H224" s="396"/>
      <c r="I224" s="328"/>
      <c r="J224" s="328"/>
      <c r="K224" s="328"/>
      <c r="L224" s="231"/>
      <c r="M224" s="73"/>
      <c r="N224" s="73"/>
      <c r="O224" s="41"/>
      <c r="P224" s="41"/>
      <c r="Q224" s="41"/>
      <c r="R224" s="73"/>
      <c r="S224" s="73"/>
      <c r="T224" s="73"/>
      <c r="U224" s="73"/>
      <c r="V224" s="73"/>
      <c r="W224" s="73"/>
      <c r="X224" s="73"/>
      <c r="Y224" s="73"/>
      <c r="Z224" s="73"/>
      <c r="AA224" s="73"/>
      <c r="AB224" s="73"/>
      <c r="AC224" s="73"/>
      <c r="AD224" s="73"/>
      <c r="AE224" s="73"/>
      <c r="AF224" s="73"/>
      <c r="AG224" s="73"/>
      <c r="AH224" s="73"/>
      <c r="AI224" s="73"/>
      <c r="AJ224" s="73"/>
      <c r="AK224" s="73"/>
      <c r="AL224" s="73"/>
      <c r="AM224" s="73"/>
    </row>
    <row r="225" spans="1:39" ht="15.75" customHeight="1" x14ac:dyDescent="0.35">
      <c r="A225" s="41"/>
      <c r="B225" s="73"/>
      <c r="C225" s="231"/>
      <c r="D225" s="41"/>
      <c r="E225" s="645"/>
      <c r="F225" s="73"/>
      <c r="G225" s="73"/>
      <c r="H225" s="396"/>
      <c r="I225" s="328"/>
      <c r="J225" s="328"/>
      <c r="K225" s="328"/>
      <c r="L225" s="231"/>
      <c r="M225" s="73"/>
      <c r="N225" s="73"/>
      <c r="O225" s="41"/>
      <c r="P225" s="41"/>
      <c r="Q225" s="41"/>
      <c r="R225" s="73"/>
      <c r="S225" s="73"/>
      <c r="T225" s="73"/>
      <c r="U225" s="73"/>
      <c r="V225" s="73"/>
      <c r="W225" s="73"/>
      <c r="X225" s="73"/>
      <c r="Y225" s="73"/>
      <c r="Z225" s="73"/>
      <c r="AA225" s="73"/>
      <c r="AB225" s="73"/>
      <c r="AC225" s="73"/>
      <c r="AD225" s="73"/>
      <c r="AE225" s="73"/>
      <c r="AF225" s="73"/>
      <c r="AG225" s="73"/>
      <c r="AH225" s="73"/>
      <c r="AI225" s="73"/>
      <c r="AJ225" s="73"/>
      <c r="AK225" s="73"/>
      <c r="AL225" s="73"/>
      <c r="AM225" s="73"/>
    </row>
    <row r="226" spans="1:39" ht="15.75" customHeight="1" x14ac:dyDescent="0.35">
      <c r="A226" s="41"/>
      <c r="B226" s="73"/>
      <c r="C226" s="231"/>
      <c r="D226" s="41"/>
      <c r="E226" s="645"/>
      <c r="F226" s="73"/>
      <c r="G226" s="73"/>
      <c r="H226" s="396"/>
      <c r="I226" s="328"/>
      <c r="J226" s="328"/>
      <c r="K226" s="328"/>
      <c r="L226" s="231"/>
      <c r="M226" s="73"/>
      <c r="N226" s="73"/>
      <c r="O226" s="41"/>
      <c r="P226" s="41"/>
      <c r="Q226" s="41"/>
      <c r="R226" s="73"/>
      <c r="S226" s="73"/>
      <c r="T226" s="73"/>
      <c r="U226" s="73"/>
      <c r="V226" s="73"/>
      <c r="W226" s="73"/>
      <c r="X226" s="73"/>
      <c r="Y226" s="73"/>
      <c r="Z226" s="73"/>
      <c r="AA226" s="73"/>
      <c r="AB226" s="73"/>
      <c r="AC226" s="73"/>
      <c r="AD226" s="73"/>
      <c r="AE226" s="73"/>
      <c r="AF226" s="73"/>
      <c r="AG226" s="73"/>
      <c r="AH226" s="73"/>
      <c r="AI226" s="73"/>
      <c r="AJ226" s="73"/>
      <c r="AK226" s="73"/>
      <c r="AL226" s="73"/>
      <c r="AM226" s="73"/>
    </row>
    <row r="227" spans="1:39" ht="15.75" customHeight="1" x14ac:dyDescent="0.35">
      <c r="A227" s="41"/>
      <c r="B227" s="73"/>
      <c r="C227" s="231"/>
      <c r="D227" s="41"/>
      <c r="E227" s="645"/>
      <c r="F227" s="73"/>
      <c r="G227" s="73"/>
      <c r="H227" s="396"/>
      <c r="I227" s="328"/>
      <c r="J227" s="328"/>
      <c r="K227" s="328"/>
      <c r="L227" s="231"/>
      <c r="M227" s="73"/>
      <c r="N227" s="73"/>
      <c r="O227" s="41"/>
      <c r="P227" s="41"/>
      <c r="Q227" s="41"/>
      <c r="R227" s="73"/>
      <c r="S227" s="73"/>
      <c r="T227" s="73"/>
      <c r="U227" s="73"/>
      <c r="V227" s="73"/>
      <c r="W227" s="73"/>
      <c r="X227" s="73"/>
      <c r="Y227" s="73"/>
      <c r="Z227" s="73"/>
      <c r="AA227" s="73"/>
      <c r="AB227" s="73"/>
      <c r="AC227" s="73"/>
      <c r="AD227" s="73"/>
      <c r="AE227" s="73"/>
      <c r="AF227" s="73"/>
      <c r="AG227" s="73"/>
      <c r="AH227" s="73"/>
      <c r="AI227" s="73"/>
      <c r="AJ227" s="73"/>
      <c r="AK227" s="73"/>
      <c r="AL227" s="73"/>
      <c r="AM227" s="73"/>
    </row>
    <row r="228" spans="1:39" ht="15.75" customHeight="1" x14ac:dyDescent="0.35">
      <c r="A228" s="41"/>
      <c r="B228" s="73"/>
      <c r="C228" s="231"/>
      <c r="D228" s="41"/>
      <c r="E228" s="645"/>
      <c r="F228" s="73"/>
      <c r="G228" s="73"/>
      <c r="H228" s="396"/>
      <c r="I228" s="328"/>
      <c r="J228" s="328"/>
      <c r="K228" s="328"/>
      <c r="L228" s="231"/>
      <c r="M228" s="73"/>
      <c r="N228" s="73"/>
      <c r="O228" s="41"/>
      <c r="P228" s="41"/>
      <c r="Q228" s="41"/>
      <c r="R228" s="73"/>
      <c r="S228" s="73"/>
      <c r="T228" s="73"/>
      <c r="U228" s="73"/>
      <c r="V228" s="73"/>
      <c r="W228" s="73"/>
      <c r="X228" s="73"/>
      <c r="Y228" s="73"/>
      <c r="Z228" s="73"/>
      <c r="AA228" s="73"/>
      <c r="AB228" s="73"/>
      <c r="AC228" s="73"/>
      <c r="AD228" s="73"/>
      <c r="AE228" s="73"/>
      <c r="AF228" s="73"/>
      <c r="AG228" s="73"/>
      <c r="AH228" s="73"/>
      <c r="AI228" s="73"/>
      <c r="AJ228" s="73"/>
      <c r="AK228" s="73"/>
      <c r="AL228" s="73"/>
      <c r="AM228" s="73"/>
    </row>
    <row r="229" spans="1:39" ht="15.75" customHeight="1" x14ac:dyDescent="0.35">
      <c r="A229" s="41"/>
      <c r="B229" s="73"/>
      <c r="C229" s="231"/>
      <c r="D229" s="41"/>
      <c r="E229" s="645"/>
      <c r="F229" s="73"/>
      <c r="G229" s="73"/>
      <c r="H229" s="396"/>
      <c r="I229" s="328"/>
      <c r="J229" s="328"/>
      <c r="K229" s="328"/>
      <c r="L229" s="231"/>
      <c r="M229" s="73"/>
      <c r="N229" s="73"/>
      <c r="O229" s="41"/>
      <c r="P229" s="41"/>
      <c r="Q229" s="41"/>
      <c r="R229" s="73"/>
      <c r="S229" s="73"/>
      <c r="T229" s="73"/>
      <c r="U229" s="73"/>
      <c r="V229" s="73"/>
      <c r="W229" s="73"/>
      <c r="X229" s="73"/>
      <c r="Y229" s="73"/>
      <c r="Z229" s="73"/>
      <c r="AA229" s="73"/>
      <c r="AB229" s="73"/>
      <c r="AC229" s="73"/>
      <c r="AD229" s="73"/>
      <c r="AE229" s="73"/>
      <c r="AF229" s="73"/>
      <c r="AG229" s="73"/>
      <c r="AH229" s="73"/>
      <c r="AI229" s="73"/>
      <c r="AJ229" s="73"/>
      <c r="AK229" s="73"/>
      <c r="AL229" s="73"/>
      <c r="AM229" s="73"/>
    </row>
    <row r="230" spans="1:39" ht="15.75" customHeight="1" x14ac:dyDescent="0.35">
      <c r="A230" s="41"/>
      <c r="B230" s="73"/>
      <c r="C230" s="231"/>
      <c r="D230" s="41"/>
      <c r="E230" s="645"/>
      <c r="F230" s="73"/>
      <c r="G230" s="73"/>
      <c r="H230" s="396"/>
      <c r="I230" s="328"/>
      <c r="J230" s="328"/>
      <c r="K230" s="328"/>
      <c r="L230" s="231"/>
      <c r="M230" s="73"/>
      <c r="N230" s="73"/>
      <c r="O230" s="41"/>
      <c r="P230" s="41"/>
      <c r="Q230" s="41"/>
      <c r="R230" s="73"/>
      <c r="S230" s="73"/>
      <c r="T230" s="73"/>
      <c r="U230" s="73"/>
      <c r="V230" s="73"/>
      <c r="W230" s="73"/>
      <c r="X230" s="73"/>
      <c r="Y230" s="73"/>
      <c r="Z230" s="73"/>
      <c r="AA230" s="73"/>
      <c r="AB230" s="73"/>
      <c r="AC230" s="73"/>
      <c r="AD230" s="73"/>
      <c r="AE230" s="73"/>
      <c r="AF230" s="73"/>
      <c r="AG230" s="73"/>
      <c r="AH230" s="73"/>
      <c r="AI230" s="73"/>
      <c r="AJ230" s="73"/>
      <c r="AK230" s="73"/>
      <c r="AL230" s="73"/>
      <c r="AM230" s="73"/>
    </row>
    <row r="231" spans="1:39" ht="15.75" customHeight="1" x14ac:dyDescent="0.35">
      <c r="A231" s="41"/>
      <c r="B231" s="73"/>
      <c r="C231" s="231"/>
      <c r="D231" s="41"/>
      <c r="E231" s="645"/>
      <c r="F231" s="73"/>
      <c r="G231" s="73"/>
      <c r="H231" s="396"/>
      <c r="I231" s="328"/>
      <c r="J231" s="328"/>
      <c r="K231" s="328"/>
      <c r="L231" s="231"/>
      <c r="M231" s="73"/>
      <c r="N231" s="73"/>
      <c r="O231" s="41"/>
      <c r="P231" s="41"/>
      <c r="Q231" s="41"/>
      <c r="R231" s="73"/>
      <c r="S231" s="73"/>
      <c r="T231" s="73"/>
      <c r="U231" s="73"/>
      <c r="V231" s="73"/>
      <c r="W231" s="73"/>
      <c r="X231" s="73"/>
      <c r="Y231" s="73"/>
      <c r="Z231" s="73"/>
      <c r="AA231" s="73"/>
      <c r="AB231" s="73"/>
      <c r="AC231" s="73"/>
      <c r="AD231" s="73"/>
      <c r="AE231" s="73"/>
      <c r="AF231" s="73"/>
      <c r="AG231" s="73"/>
      <c r="AH231" s="73"/>
      <c r="AI231" s="73"/>
      <c r="AJ231" s="73"/>
      <c r="AK231" s="73"/>
      <c r="AL231" s="73"/>
      <c r="AM231" s="73"/>
    </row>
    <row r="232" spans="1:39" ht="15.75" customHeight="1" x14ac:dyDescent="0.35">
      <c r="A232" s="41"/>
      <c r="B232" s="73"/>
      <c r="C232" s="231"/>
      <c r="D232" s="41"/>
      <c r="E232" s="645"/>
      <c r="F232" s="73"/>
      <c r="G232" s="73"/>
      <c r="H232" s="396"/>
      <c r="I232" s="328"/>
      <c r="J232" s="328"/>
      <c r="K232" s="328"/>
      <c r="L232" s="231"/>
      <c r="M232" s="73"/>
      <c r="N232" s="73"/>
      <c r="O232" s="41"/>
      <c r="P232" s="41"/>
      <c r="Q232" s="41"/>
      <c r="R232" s="73"/>
      <c r="S232" s="73"/>
      <c r="T232" s="73"/>
      <c r="U232" s="73"/>
      <c r="V232" s="73"/>
      <c r="W232" s="73"/>
      <c r="X232" s="73"/>
      <c r="Y232" s="73"/>
      <c r="Z232" s="73"/>
      <c r="AA232" s="73"/>
      <c r="AB232" s="73"/>
      <c r="AC232" s="73"/>
      <c r="AD232" s="73"/>
      <c r="AE232" s="73"/>
      <c r="AF232" s="73"/>
      <c r="AG232" s="73"/>
      <c r="AH232" s="73"/>
      <c r="AI232" s="73"/>
      <c r="AJ232" s="73"/>
      <c r="AK232" s="73"/>
      <c r="AL232" s="73"/>
      <c r="AM232" s="73"/>
    </row>
    <row r="233" spans="1:39" ht="15.75" customHeight="1" x14ac:dyDescent="0.35">
      <c r="A233" s="41"/>
      <c r="B233" s="73"/>
      <c r="C233" s="231"/>
      <c r="D233" s="41"/>
      <c r="E233" s="645"/>
      <c r="F233" s="73"/>
      <c r="G233" s="73"/>
      <c r="H233" s="396"/>
      <c r="I233" s="328"/>
      <c r="J233" s="328"/>
      <c r="K233" s="328"/>
      <c r="L233" s="231"/>
      <c r="M233" s="73"/>
      <c r="N233" s="73"/>
      <c r="O233" s="41"/>
      <c r="P233" s="41"/>
      <c r="Q233" s="41"/>
      <c r="R233" s="73"/>
      <c r="S233" s="73"/>
      <c r="T233" s="73"/>
      <c r="U233" s="73"/>
      <c r="V233" s="73"/>
      <c r="W233" s="73"/>
      <c r="X233" s="73"/>
      <c r="Y233" s="73"/>
      <c r="Z233" s="73"/>
      <c r="AA233" s="73"/>
      <c r="AB233" s="73"/>
      <c r="AC233" s="73"/>
      <c r="AD233" s="73"/>
      <c r="AE233" s="73"/>
      <c r="AF233" s="73"/>
      <c r="AG233" s="73"/>
      <c r="AH233" s="73"/>
      <c r="AI233" s="73"/>
      <c r="AJ233" s="73"/>
      <c r="AK233" s="73"/>
      <c r="AL233" s="73"/>
      <c r="AM233" s="73"/>
    </row>
    <row r="234" spans="1:39" ht="15.75" customHeight="1" x14ac:dyDescent="0.35">
      <c r="A234" s="41"/>
      <c r="B234" s="73"/>
      <c r="C234" s="231"/>
      <c r="D234" s="41"/>
      <c r="E234" s="645"/>
      <c r="F234" s="73"/>
      <c r="G234" s="73"/>
      <c r="H234" s="396"/>
      <c r="I234" s="328"/>
      <c r="J234" s="328"/>
      <c r="K234" s="328"/>
      <c r="L234" s="231"/>
      <c r="M234" s="73"/>
      <c r="N234" s="73"/>
      <c r="O234" s="41"/>
      <c r="P234" s="41"/>
      <c r="Q234" s="41"/>
      <c r="R234" s="73"/>
      <c r="S234" s="73"/>
      <c r="T234" s="73"/>
      <c r="U234" s="73"/>
      <c r="V234" s="73"/>
      <c r="W234" s="73"/>
      <c r="X234" s="73"/>
      <c r="Y234" s="73"/>
      <c r="Z234" s="73"/>
      <c r="AA234" s="73"/>
      <c r="AB234" s="73"/>
      <c r="AC234" s="73"/>
      <c r="AD234" s="73"/>
      <c r="AE234" s="73"/>
      <c r="AF234" s="73"/>
      <c r="AG234" s="73"/>
      <c r="AH234" s="73"/>
      <c r="AI234" s="73"/>
      <c r="AJ234" s="73"/>
      <c r="AK234" s="73"/>
      <c r="AL234" s="73"/>
      <c r="AM234" s="73"/>
    </row>
    <row r="235" spans="1:39" ht="15.75" customHeight="1" x14ac:dyDescent="0.35">
      <c r="A235" s="41"/>
      <c r="B235" s="73"/>
      <c r="C235" s="231"/>
      <c r="D235" s="41"/>
      <c r="E235" s="645"/>
      <c r="F235" s="73"/>
      <c r="G235" s="73"/>
      <c r="H235" s="396"/>
      <c r="I235" s="328"/>
      <c r="J235" s="328"/>
      <c r="K235" s="328"/>
      <c r="L235" s="231"/>
      <c r="M235" s="73"/>
      <c r="N235" s="73"/>
      <c r="O235" s="41"/>
      <c r="P235" s="41"/>
      <c r="Q235" s="41"/>
      <c r="R235" s="73"/>
      <c r="S235" s="73"/>
      <c r="T235" s="73"/>
      <c r="U235" s="73"/>
      <c r="V235" s="73"/>
      <c r="W235" s="73"/>
      <c r="X235" s="73"/>
      <c r="Y235" s="73"/>
      <c r="Z235" s="73"/>
      <c r="AA235" s="73"/>
      <c r="AB235" s="73"/>
      <c r="AC235" s="73"/>
      <c r="AD235" s="73"/>
      <c r="AE235" s="73"/>
      <c r="AF235" s="73"/>
      <c r="AG235" s="73"/>
      <c r="AH235" s="73"/>
      <c r="AI235" s="73"/>
      <c r="AJ235" s="73"/>
      <c r="AK235" s="73"/>
      <c r="AL235" s="73"/>
      <c r="AM235" s="73"/>
    </row>
    <row r="236" spans="1:39" ht="15.75" customHeight="1" x14ac:dyDescent="0.35">
      <c r="A236" s="41"/>
      <c r="B236" s="73"/>
      <c r="C236" s="231"/>
      <c r="D236" s="41"/>
      <c r="E236" s="645"/>
      <c r="F236" s="73"/>
      <c r="G236" s="73"/>
      <c r="H236" s="396"/>
      <c r="I236" s="328"/>
      <c r="J236" s="328"/>
      <c r="K236" s="328"/>
      <c r="L236" s="231"/>
      <c r="M236" s="73"/>
      <c r="N236" s="73"/>
      <c r="O236" s="41"/>
      <c r="P236" s="41"/>
      <c r="Q236" s="41"/>
      <c r="R236" s="73"/>
      <c r="S236" s="73"/>
      <c r="T236" s="73"/>
      <c r="U236" s="73"/>
      <c r="V236" s="73"/>
      <c r="W236" s="73"/>
      <c r="X236" s="73"/>
      <c r="Y236" s="73"/>
      <c r="Z236" s="73"/>
      <c r="AA236" s="73"/>
      <c r="AB236" s="73"/>
      <c r="AC236" s="73"/>
      <c r="AD236" s="73"/>
      <c r="AE236" s="73"/>
      <c r="AF236" s="73"/>
      <c r="AG236" s="73"/>
      <c r="AH236" s="73"/>
      <c r="AI236" s="73"/>
      <c r="AJ236" s="73"/>
      <c r="AK236" s="73"/>
      <c r="AL236" s="73"/>
      <c r="AM236" s="73"/>
    </row>
    <row r="237" spans="1:39" ht="15.75" customHeight="1" x14ac:dyDescent="0.35">
      <c r="A237" s="41"/>
      <c r="B237" s="73"/>
      <c r="C237" s="231"/>
      <c r="D237" s="41"/>
      <c r="E237" s="645"/>
      <c r="F237" s="73"/>
      <c r="G237" s="73"/>
      <c r="H237" s="396"/>
      <c r="I237" s="328"/>
      <c r="J237" s="328"/>
      <c r="K237" s="328"/>
      <c r="L237" s="231"/>
      <c r="M237" s="73"/>
      <c r="N237" s="73"/>
      <c r="O237" s="41"/>
      <c r="P237" s="41"/>
      <c r="Q237" s="41"/>
      <c r="R237" s="73"/>
      <c r="S237" s="73"/>
      <c r="T237" s="73"/>
      <c r="U237" s="73"/>
      <c r="V237" s="73"/>
      <c r="W237" s="73"/>
      <c r="X237" s="73"/>
      <c r="Y237" s="73"/>
      <c r="Z237" s="73"/>
      <c r="AA237" s="73"/>
      <c r="AB237" s="73"/>
      <c r="AC237" s="73"/>
      <c r="AD237" s="73"/>
      <c r="AE237" s="73"/>
      <c r="AF237" s="73"/>
      <c r="AG237" s="73"/>
      <c r="AH237" s="73"/>
      <c r="AI237" s="73"/>
      <c r="AJ237" s="73"/>
      <c r="AK237" s="73"/>
      <c r="AL237" s="73"/>
      <c r="AM237" s="73"/>
    </row>
    <row r="238" spans="1:39" ht="15.75" customHeight="1" x14ac:dyDescent="0.35">
      <c r="A238" s="41"/>
      <c r="B238" s="73"/>
      <c r="C238" s="231"/>
      <c r="D238" s="41"/>
      <c r="E238" s="645"/>
      <c r="F238" s="73"/>
      <c r="G238" s="73"/>
      <c r="H238" s="396"/>
      <c r="I238" s="328"/>
      <c r="J238" s="328"/>
      <c r="K238" s="328"/>
      <c r="L238" s="231"/>
      <c r="M238" s="73"/>
      <c r="N238" s="73"/>
      <c r="O238" s="41"/>
      <c r="P238" s="41"/>
      <c r="Q238" s="41"/>
      <c r="R238" s="73"/>
      <c r="S238" s="73"/>
      <c r="T238" s="73"/>
      <c r="U238" s="73"/>
      <c r="V238" s="73"/>
      <c r="W238" s="73"/>
      <c r="X238" s="73"/>
      <c r="Y238" s="73"/>
      <c r="Z238" s="73"/>
      <c r="AA238" s="73"/>
      <c r="AB238" s="73"/>
      <c r="AC238" s="73"/>
      <c r="AD238" s="73"/>
      <c r="AE238" s="73"/>
      <c r="AF238" s="73"/>
      <c r="AG238" s="73"/>
      <c r="AH238" s="73"/>
      <c r="AI238" s="73"/>
      <c r="AJ238" s="73"/>
      <c r="AK238" s="73"/>
      <c r="AL238" s="73"/>
      <c r="AM238" s="73"/>
    </row>
    <row r="239" spans="1:39" ht="15.75" customHeight="1" x14ac:dyDescent="0.35">
      <c r="A239" s="41"/>
      <c r="B239" s="73"/>
      <c r="C239" s="231"/>
      <c r="D239" s="41"/>
      <c r="E239" s="645"/>
      <c r="F239" s="73"/>
      <c r="G239" s="73"/>
      <c r="H239" s="396"/>
      <c r="I239" s="328"/>
      <c r="J239" s="328"/>
      <c r="K239" s="328"/>
      <c r="L239" s="231"/>
      <c r="M239" s="73"/>
      <c r="N239" s="73"/>
      <c r="O239" s="41"/>
      <c r="P239" s="41"/>
      <c r="Q239" s="41"/>
      <c r="R239" s="73"/>
      <c r="S239" s="73"/>
      <c r="T239" s="73"/>
      <c r="U239" s="73"/>
      <c r="V239" s="73"/>
      <c r="W239" s="73"/>
      <c r="X239" s="73"/>
      <c r="Y239" s="73"/>
      <c r="Z239" s="73"/>
      <c r="AA239" s="73"/>
      <c r="AB239" s="73"/>
      <c r="AC239" s="73"/>
      <c r="AD239" s="73"/>
      <c r="AE239" s="73"/>
      <c r="AF239" s="73"/>
      <c r="AG239" s="73"/>
      <c r="AH239" s="73"/>
      <c r="AI239" s="73"/>
      <c r="AJ239" s="73"/>
      <c r="AK239" s="73"/>
      <c r="AL239" s="73"/>
      <c r="AM239" s="73"/>
    </row>
    <row r="240" spans="1:39" ht="15.75" customHeight="1" x14ac:dyDescent="0.35">
      <c r="A240" s="41"/>
      <c r="B240" s="73"/>
      <c r="C240" s="231"/>
      <c r="D240" s="41"/>
      <c r="E240" s="645"/>
      <c r="F240" s="73"/>
      <c r="G240" s="73"/>
      <c r="H240" s="396"/>
      <c r="I240" s="328"/>
      <c r="J240" s="328"/>
      <c r="K240" s="328"/>
      <c r="L240" s="231"/>
      <c r="M240" s="73"/>
      <c r="N240" s="73"/>
      <c r="O240" s="41"/>
      <c r="P240" s="41"/>
      <c r="Q240" s="41"/>
      <c r="R240" s="73"/>
      <c r="S240" s="73"/>
      <c r="T240" s="73"/>
      <c r="U240" s="73"/>
      <c r="V240" s="73"/>
      <c r="W240" s="73"/>
      <c r="X240" s="73"/>
      <c r="Y240" s="73"/>
      <c r="Z240" s="73"/>
      <c r="AA240" s="73"/>
      <c r="AB240" s="73"/>
      <c r="AC240" s="73"/>
      <c r="AD240" s="73"/>
      <c r="AE240" s="73"/>
      <c r="AF240" s="73"/>
      <c r="AG240" s="73"/>
      <c r="AH240" s="73"/>
      <c r="AI240" s="73"/>
      <c r="AJ240" s="73"/>
      <c r="AK240" s="73"/>
      <c r="AL240" s="73"/>
      <c r="AM240" s="73"/>
    </row>
    <row r="241" spans="1:39" ht="15.75" customHeight="1" x14ac:dyDescent="0.35">
      <c r="A241" s="41"/>
      <c r="B241" s="73"/>
      <c r="C241" s="231"/>
      <c r="D241" s="41"/>
      <c r="E241" s="645"/>
      <c r="F241" s="73"/>
      <c r="G241" s="73"/>
      <c r="H241" s="396"/>
      <c r="I241" s="328"/>
      <c r="J241" s="328"/>
      <c r="K241" s="328"/>
      <c r="L241" s="231"/>
      <c r="M241" s="73"/>
      <c r="N241" s="73"/>
      <c r="O241" s="41"/>
      <c r="P241" s="41"/>
      <c r="Q241" s="41"/>
      <c r="R241" s="73"/>
      <c r="S241" s="73"/>
      <c r="T241" s="73"/>
      <c r="U241" s="73"/>
      <c r="V241" s="73"/>
      <c r="W241" s="73"/>
      <c r="X241" s="73"/>
      <c r="Y241" s="73"/>
      <c r="Z241" s="73"/>
      <c r="AA241" s="73"/>
      <c r="AB241" s="73"/>
      <c r="AC241" s="73"/>
      <c r="AD241" s="73"/>
      <c r="AE241" s="73"/>
      <c r="AF241" s="73"/>
      <c r="AG241" s="73"/>
      <c r="AH241" s="73"/>
      <c r="AI241" s="73"/>
      <c r="AJ241" s="73"/>
      <c r="AK241" s="73"/>
      <c r="AL241" s="73"/>
      <c r="AM241" s="73"/>
    </row>
    <row r="242" spans="1:39" ht="15.75" customHeight="1" x14ac:dyDescent="0.35">
      <c r="A242" s="41"/>
      <c r="B242" s="73"/>
      <c r="C242" s="231"/>
      <c r="D242" s="41"/>
      <c r="E242" s="645"/>
      <c r="F242" s="73"/>
      <c r="G242" s="73"/>
      <c r="H242" s="396"/>
      <c r="I242" s="328"/>
      <c r="J242" s="328"/>
      <c r="K242" s="328"/>
      <c r="L242" s="231"/>
      <c r="M242" s="73"/>
      <c r="N242" s="73"/>
      <c r="O242" s="41"/>
      <c r="P242" s="41"/>
      <c r="Q242" s="41"/>
      <c r="R242" s="73"/>
      <c r="S242" s="73"/>
      <c r="T242" s="73"/>
      <c r="U242" s="73"/>
      <c r="V242" s="73"/>
      <c r="W242" s="73"/>
      <c r="X242" s="73"/>
      <c r="Y242" s="73"/>
      <c r="Z242" s="73"/>
      <c r="AA242" s="73"/>
      <c r="AB242" s="73"/>
      <c r="AC242" s="73"/>
      <c r="AD242" s="73"/>
      <c r="AE242" s="73"/>
      <c r="AF242" s="73"/>
      <c r="AG242" s="73"/>
      <c r="AH242" s="73"/>
      <c r="AI242" s="73"/>
      <c r="AJ242" s="73"/>
      <c r="AK242" s="73"/>
      <c r="AL242" s="73"/>
      <c r="AM242" s="73"/>
    </row>
    <row r="243" spans="1:39" ht="15.75" customHeight="1" x14ac:dyDescent="0.35">
      <c r="A243" s="41"/>
      <c r="B243" s="73"/>
      <c r="C243" s="231"/>
      <c r="D243" s="41"/>
      <c r="E243" s="645"/>
      <c r="F243" s="73"/>
      <c r="G243" s="73"/>
      <c r="H243" s="396"/>
      <c r="I243" s="328"/>
      <c r="J243" s="328"/>
      <c r="K243" s="328"/>
      <c r="L243" s="231"/>
      <c r="M243" s="73"/>
      <c r="N243" s="73"/>
      <c r="O243" s="41"/>
      <c r="P243" s="41"/>
      <c r="Q243" s="41"/>
      <c r="R243" s="73"/>
      <c r="S243" s="73"/>
      <c r="T243" s="73"/>
      <c r="U243" s="73"/>
      <c r="V243" s="73"/>
      <c r="W243" s="73"/>
      <c r="X243" s="73"/>
      <c r="Y243" s="73"/>
      <c r="Z243" s="73"/>
      <c r="AA243" s="73"/>
      <c r="AB243" s="73"/>
      <c r="AC243" s="73"/>
      <c r="AD243" s="73"/>
      <c r="AE243" s="73"/>
      <c r="AF243" s="73"/>
      <c r="AG243" s="73"/>
      <c r="AH243" s="73"/>
      <c r="AI243" s="73"/>
      <c r="AJ243" s="73"/>
      <c r="AK243" s="73"/>
      <c r="AL243" s="73"/>
      <c r="AM243" s="73"/>
    </row>
    <row r="244" spans="1:39" ht="15.75" customHeight="1" x14ac:dyDescent="0.35">
      <c r="A244" s="41"/>
      <c r="B244" s="73"/>
      <c r="C244" s="231"/>
      <c r="D244" s="41"/>
      <c r="E244" s="645"/>
      <c r="F244" s="73"/>
      <c r="G244" s="73"/>
      <c r="H244" s="396"/>
      <c r="I244" s="328"/>
      <c r="J244" s="328"/>
      <c r="K244" s="328"/>
      <c r="L244" s="231"/>
      <c r="M244" s="73"/>
      <c r="N244" s="73"/>
      <c r="O244" s="41"/>
      <c r="P244" s="41"/>
      <c r="Q244" s="41"/>
      <c r="R244" s="73"/>
      <c r="S244" s="73"/>
      <c r="T244" s="73"/>
      <c r="U244" s="73"/>
      <c r="V244" s="73"/>
      <c r="W244" s="73"/>
      <c r="X244" s="73"/>
      <c r="Y244" s="73"/>
      <c r="Z244" s="73"/>
      <c r="AA244" s="73"/>
      <c r="AB244" s="73"/>
      <c r="AC244" s="73"/>
      <c r="AD244" s="73"/>
      <c r="AE244" s="73"/>
      <c r="AF244" s="73"/>
      <c r="AG244" s="73"/>
      <c r="AH244" s="73"/>
      <c r="AI244" s="73"/>
      <c r="AJ244" s="73"/>
      <c r="AK244" s="73"/>
      <c r="AL244" s="73"/>
      <c r="AM244" s="73"/>
    </row>
    <row r="245" spans="1:39" ht="15.75" customHeight="1" x14ac:dyDescent="0.35">
      <c r="A245" s="41"/>
      <c r="B245" s="73"/>
      <c r="C245" s="231"/>
      <c r="D245" s="41"/>
      <c r="E245" s="645"/>
      <c r="F245" s="73"/>
      <c r="G245" s="73"/>
      <c r="H245" s="396"/>
      <c r="I245" s="328"/>
      <c r="J245" s="328"/>
      <c r="K245" s="328"/>
      <c r="L245" s="231"/>
      <c r="M245" s="73"/>
      <c r="N245" s="73"/>
      <c r="O245" s="41"/>
      <c r="P245" s="41"/>
      <c r="Q245" s="41"/>
      <c r="R245" s="73"/>
      <c r="S245" s="73"/>
      <c r="T245" s="73"/>
      <c r="U245" s="73"/>
      <c r="V245" s="73"/>
      <c r="W245" s="73"/>
      <c r="X245" s="73"/>
      <c r="Y245" s="73"/>
      <c r="Z245" s="73"/>
      <c r="AA245" s="73"/>
      <c r="AB245" s="73"/>
      <c r="AC245" s="73"/>
      <c r="AD245" s="73"/>
      <c r="AE245" s="73"/>
      <c r="AF245" s="73"/>
      <c r="AG245" s="73"/>
      <c r="AH245" s="73"/>
      <c r="AI245" s="73"/>
      <c r="AJ245" s="73"/>
      <c r="AK245" s="73"/>
      <c r="AL245" s="73"/>
      <c r="AM245" s="73"/>
    </row>
    <row r="246" spans="1:39" ht="15.75" customHeight="1" x14ac:dyDescent="0.35">
      <c r="A246" s="41"/>
      <c r="B246" s="73"/>
      <c r="C246" s="231"/>
      <c r="D246" s="41"/>
      <c r="E246" s="645"/>
      <c r="F246" s="73"/>
      <c r="G246" s="73"/>
      <c r="H246" s="396"/>
      <c r="I246" s="328"/>
      <c r="J246" s="328"/>
      <c r="K246" s="328"/>
      <c r="L246" s="231"/>
      <c r="M246" s="73"/>
      <c r="N246" s="73"/>
      <c r="O246" s="41"/>
      <c r="P246" s="41"/>
      <c r="Q246" s="41"/>
      <c r="R246" s="73"/>
      <c r="S246" s="73"/>
      <c r="T246" s="73"/>
      <c r="U246" s="73"/>
      <c r="V246" s="73"/>
      <c r="W246" s="73"/>
      <c r="X246" s="73"/>
      <c r="Y246" s="73"/>
      <c r="Z246" s="73"/>
      <c r="AA246" s="73"/>
      <c r="AB246" s="73"/>
      <c r="AC246" s="73"/>
      <c r="AD246" s="73"/>
      <c r="AE246" s="73"/>
      <c r="AF246" s="73"/>
      <c r="AG246" s="73"/>
      <c r="AH246" s="73"/>
      <c r="AI246" s="73"/>
      <c r="AJ246" s="73"/>
      <c r="AK246" s="73"/>
      <c r="AL246" s="73"/>
      <c r="AM246" s="73"/>
    </row>
    <row r="247" spans="1:39" ht="15.75" customHeight="1" x14ac:dyDescent="0.35">
      <c r="A247" s="41"/>
      <c r="B247" s="73"/>
      <c r="C247" s="231"/>
      <c r="D247" s="41"/>
      <c r="E247" s="645"/>
      <c r="F247" s="73"/>
      <c r="G247" s="73"/>
      <c r="H247" s="396"/>
      <c r="I247" s="328"/>
      <c r="J247" s="328"/>
      <c r="K247" s="328"/>
      <c r="L247" s="231"/>
      <c r="M247" s="73"/>
      <c r="N247" s="73"/>
      <c r="O247" s="41"/>
      <c r="P247" s="41"/>
      <c r="Q247" s="41"/>
      <c r="R247" s="73"/>
      <c r="S247" s="73"/>
      <c r="T247" s="73"/>
      <c r="U247" s="73"/>
      <c r="V247" s="73"/>
      <c r="W247" s="73"/>
      <c r="X247" s="73"/>
      <c r="Y247" s="73"/>
      <c r="Z247" s="73"/>
      <c r="AA247" s="73"/>
      <c r="AB247" s="73"/>
      <c r="AC247" s="73"/>
      <c r="AD247" s="73"/>
      <c r="AE247" s="73"/>
      <c r="AF247" s="73"/>
      <c r="AG247" s="73"/>
      <c r="AH247" s="73"/>
      <c r="AI247" s="73"/>
      <c r="AJ247" s="73"/>
      <c r="AK247" s="73"/>
      <c r="AL247" s="73"/>
      <c r="AM247" s="73"/>
    </row>
    <row r="248" spans="1:39" ht="15.75" customHeight="1" x14ac:dyDescent="0.35">
      <c r="A248" s="41"/>
      <c r="B248" s="73"/>
      <c r="C248" s="231"/>
      <c r="D248" s="41"/>
      <c r="E248" s="645"/>
      <c r="F248" s="73"/>
      <c r="G248" s="73"/>
      <c r="H248" s="396"/>
      <c r="I248" s="328"/>
      <c r="J248" s="328"/>
      <c r="K248" s="328"/>
      <c r="L248" s="231"/>
      <c r="M248" s="73"/>
      <c r="N248" s="73"/>
      <c r="O248" s="41"/>
      <c r="P248" s="41"/>
      <c r="Q248" s="41"/>
      <c r="R248" s="73"/>
      <c r="S248" s="73"/>
      <c r="T248" s="73"/>
      <c r="U248" s="73"/>
      <c r="V248" s="73"/>
      <c r="W248" s="73"/>
      <c r="X248" s="73"/>
      <c r="Y248" s="73"/>
      <c r="Z248" s="73"/>
      <c r="AA248" s="73"/>
      <c r="AB248" s="73"/>
      <c r="AC248" s="73"/>
      <c r="AD248" s="73"/>
      <c r="AE248" s="73"/>
      <c r="AF248" s="73"/>
      <c r="AG248" s="73"/>
      <c r="AH248" s="73"/>
      <c r="AI248" s="73"/>
      <c r="AJ248" s="73"/>
      <c r="AK248" s="73"/>
      <c r="AL248" s="73"/>
      <c r="AM248" s="73"/>
    </row>
    <row r="249" spans="1:39" ht="15.75" customHeight="1" x14ac:dyDescent="0.35">
      <c r="A249" s="41"/>
      <c r="B249" s="73"/>
      <c r="C249" s="231"/>
      <c r="D249" s="41"/>
      <c r="E249" s="645"/>
      <c r="F249" s="73"/>
      <c r="G249" s="73"/>
      <c r="H249" s="396"/>
      <c r="I249" s="328"/>
      <c r="J249" s="328"/>
      <c r="K249" s="328"/>
      <c r="L249" s="231"/>
      <c r="M249" s="73"/>
      <c r="N249" s="73"/>
      <c r="O249" s="41"/>
      <c r="P249" s="41"/>
      <c r="Q249" s="41"/>
      <c r="R249" s="73"/>
      <c r="S249" s="73"/>
      <c r="T249" s="73"/>
      <c r="U249" s="73"/>
      <c r="V249" s="73"/>
      <c r="W249" s="73"/>
      <c r="X249" s="73"/>
      <c r="Y249" s="73"/>
      <c r="Z249" s="73"/>
      <c r="AA249" s="73"/>
      <c r="AB249" s="73"/>
      <c r="AC249" s="73"/>
      <c r="AD249" s="73"/>
      <c r="AE249" s="73"/>
      <c r="AF249" s="73"/>
      <c r="AG249" s="73"/>
      <c r="AH249" s="73"/>
      <c r="AI249" s="73"/>
      <c r="AJ249" s="73"/>
      <c r="AK249" s="73"/>
      <c r="AL249" s="73"/>
      <c r="AM249" s="73"/>
    </row>
    <row r="250" spans="1:39" ht="15.75" customHeight="1" x14ac:dyDescent="0.35">
      <c r="A250" s="41"/>
      <c r="B250" s="73"/>
      <c r="C250" s="231"/>
      <c r="D250" s="41"/>
      <c r="E250" s="645"/>
      <c r="F250" s="73"/>
      <c r="G250" s="73"/>
      <c r="H250" s="396"/>
      <c r="I250" s="328"/>
      <c r="J250" s="328"/>
      <c r="K250" s="328"/>
      <c r="L250" s="231"/>
      <c r="M250" s="73"/>
      <c r="N250" s="73"/>
      <c r="O250" s="41"/>
      <c r="P250" s="41"/>
      <c r="Q250" s="41"/>
      <c r="R250" s="73"/>
      <c r="S250" s="73"/>
      <c r="T250" s="73"/>
      <c r="U250" s="73"/>
      <c r="V250" s="73"/>
      <c r="W250" s="73"/>
      <c r="X250" s="73"/>
      <c r="Y250" s="73"/>
      <c r="Z250" s="73"/>
      <c r="AA250" s="73"/>
      <c r="AB250" s="73"/>
      <c r="AC250" s="73"/>
      <c r="AD250" s="73"/>
      <c r="AE250" s="73"/>
      <c r="AF250" s="73"/>
      <c r="AG250" s="73"/>
      <c r="AH250" s="73"/>
      <c r="AI250" s="73"/>
      <c r="AJ250" s="73"/>
      <c r="AK250" s="73"/>
      <c r="AL250" s="73"/>
      <c r="AM250" s="73"/>
    </row>
    <row r="251" spans="1:39" ht="15.75" customHeight="1" x14ac:dyDescent="0.35">
      <c r="A251" s="41"/>
      <c r="B251" s="73"/>
      <c r="C251" s="231"/>
      <c r="D251" s="41"/>
      <c r="E251" s="645"/>
      <c r="F251" s="73"/>
      <c r="G251" s="73"/>
      <c r="H251" s="396"/>
      <c r="I251" s="328"/>
      <c r="J251" s="328"/>
      <c r="K251" s="328"/>
      <c r="L251" s="231"/>
      <c r="M251" s="73"/>
      <c r="N251" s="73"/>
      <c r="O251" s="41"/>
      <c r="P251" s="41"/>
      <c r="Q251" s="41"/>
      <c r="R251" s="73"/>
      <c r="S251" s="73"/>
      <c r="T251" s="73"/>
      <c r="U251" s="73"/>
      <c r="V251" s="73"/>
      <c r="W251" s="73"/>
      <c r="X251" s="73"/>
      <c r="Y251" s="73"/>
      <c r="Z251" s="73"/>
      <c r="AA251" s="73"/>
      <c r="AB251" s="73"/>
      <c r="AC251" s="73"/>
      <c r="AD251" s="73"/>
      <c r="AE251" s="73"/>
      <c r="AF251" s="73"/>
      <c r="AG251" s="73"/>
      <c r="AH251" s="73"/>
      <c r="AI251" s="73"/>
      <c r="AJ251" s="73"/>
      <c r="AK251" s="73"/>
      <c r="AL251" s="73"/>
      <c r="AM251" s="73"/>
    </row>
    <row r="252" spans="1:39" ht="15.75" customHeight="1" x14ac:dyDescent="0.35">
      <c r="A252" s="41"/>
      <c r="B252" s="73"/>
      <c r="C252" s="231"/>
      <c r="D252" s="41"/>
      <c r="E252" s="645"/>
      <c r="F252" s="73"/>
      <c r="G252" s="73"/>
      <c r="H252" s="396"/>
      <c r="I252" s="328"/>
      <c r="J252" s="328"/>
      <c r="K252" s="328"/>
      <c r="L252" s="231"/>
      <c r="M252" s="73"/>
      <c r="N252" s="73"/>
      <c r="O252" s="41"/>
      <c r="P252" s="41"/>
      <c r="Q252" s="41"/>
      <c r="R252" s="73"/>
      <c r="S252" s="73"/>
      <c r="T252" s="73"/>
      <c r="U252" s="73"/>
      <c r="V252" s="73"/>
      <c r="W252" s="73"/>
      <c r="X252" s="73"/>
      <c r="Y252" s="73"/>
      <c r="Z252" s="73"/>
      <c r="AA252" s="73"/>
      <c r="AB252" s="73"/>
      <c r="AC252" s="73"/>
      <c r="AD252" s="73"/>
      <c r="AE252" s="73"/>
      <c r="AF252" s="73"/>
      <c r="AG252" s="73"/>
      <c r="AH252" s="73"/>
      <c r="AI252" s="73"/>
      <c r="AJ252" s="73"/>
      <c r="AK252" s="73"/>
      <c r="AL252" s="73"/>
      <c r="AM252" s="73"/>
    </row>
    <row r="253" spans="1:39" ht="15.75" customHeight="1" x14ac:dyDescent="0.35">
      <c r="A253" s="41"/>
      <c r="B253" s="73"/>
      <c r="C253" s="231"/>
      <c r="D253" s="41"/>
      <c r="E253" s="645"/>
      <c r="F253" s="73"/>
      <c r="G253" s="73"/>
      <c r="H253" s="396"/>
      <c r="I253" s="328"/>
      <c r="J253" s="328"/>
      <c r="K253" s="328"/>
      <c r="L253" s="231"/>
      <c r="M253" s="73"/>
      <c r="N253" s="73"/>
      <c r="O253" s="41"/>
      <c r="P253" s="41"/>
      <c r="Q253" s="41"/>
      <c r="R253" s="73"/>
      <c r="S253" s="73"/>
      <c r="T253" s="73"/>
      <c r="U253" s="73"/>
      <c r="V253" s="73"/>
      <c r="W253" s="73"/>
      <c r="X253" s="73"/>
      <c r="Y253" s="73"/>
      <c r="Z253" s="73"/>
      <c r="AA253" s="73"/>
      <c r="AB253" s="73"/>
      <c r="AC253" s="73"/>
      <c r="AD253" s="73"/>
      <c r="AE253" s="73"/>
      <c r="AF253" s="73"/>
      <c r="AG253" s="73"/>
      <c r="AH253" s="73"/>
      <c r="AI253" s="73"/>
      <c r="AJ253" s="73"/>
      <c r="AK253" s="73"/>
      <c r="AL253" s="73"/>
      <c r="AM253" s="73"/>
    </row>
    <row r="254" spans="1:39" ht="15.75" customHeight="1" x14ac:dyDescent="0.35">
      <c r="A254" s="41"/>
      <c r="B254" s="73"/>
      <c r="C254" s="231"/>
      <c r="D254" s="41"/>
      <c r="E254" s="645"/>
      <c r="F254" s="73"/>
      <c r="G254" s="73"/>
      <c r="H254" s="396"/>
      <c r="I254" s="328"/>
      <c r="J254" s="328"/>
      <c r="K254" s="328"/>
      <c r="L254" s="231"/>
      <c r="M254" s="73"/>
      <c r="N254" s="73"/>
      <c r="O254" s="41"/>
      <c r="P254" s="41"/>
      <c r="Q254" s="41"/>
      <c r="R254" s="73"/>
      <c r="S254" s="73"/>
      <c r="T254" s="73"/>
      <c r="U254" s="73"/>
      <c r="V254" s="73"/>
      <c r="W254" s="73"/>
      <c r="X254" s="73"/>
      <c r="Y254" s="73"/>
      <c r="Z254" s="73"/>
      <c r="AA254" s="73"/>
      <c r="AB254" s="73"/>
      <c r="AC254" s="73"/>
      <c r="AD254" s="73"/>
      <c r="AE254" s="73"/>
      <c r="AF254" s="73"/>
      <c r="AG254" s="73"/>
      <c r="AH254" s="73"/>
      <c r="AI254" s="73"/>
      <c r="AJ254" s="73"/>
      <c r="AK254" s="73"/>
      <c r="AL254" s="73"/>
      <c r="AM254" s="73"/>
    </row>
    <row r="255" spans="1:39" ht="15.75" customHeight="1" x14ac:dyDescent="0.35">
      <c r="A255" s="41"/>
      <c r="B255" s="73"/>
      <c r="C255" s="231"/>
      <c r="D255" s="41"/>
      <c r="E255" s="645"/>
      <c r="F255" s="73"/>
      <c r="G255" s="73"/>
      <c r="H255" s="396"/>
      <c r="I255" s="328"/>
      <c r="J255" s="328"/>
      <c r="K255" s="328"/>
      <c r="L255" s="231"/>
      <c r="M255" s="73"/>
      <c r="N255" s="73"/>
      <c r="O255" s="41"/>
      <c r="P255" s="41"/>
      <c r="Q255" s="41"/>
      <c r="R255" s="73"/>
      <c r="S255" s="73"/>
      <c r="T255" s="73"/>
      <c r="U255" s="73"/>
      <c r="V255" s="73"/>
      <c r="W255" s="73"/>
      <c r="X255" s="73"/>
      <c r="Y255" s="73"/>
      <c r="Z255" s="73"/>
      <c r="AA255" s="73"/>
      <c r="AB255" s="73"/>
      <c r="AC255" s="73"/>
      <c r="AD255" s="73"/>
      <c r="AE255" s="73"/>
      <c r="AF255" s="73"/>
      <c r="AG255" s="73"/>
      <c r="AH255" s="73"/>
      <c r="AI255" s="73"/>
      <c r="AJ255" s="73"/>
      <c r="AK255" s="73"/>
      <c r="AL255" s="73"/>
      <c r="AM255" s="73"/>
    </row>
    <row r="256" spans="1:39" ht="15.75" customHeight="1" x14ac:dyDescent="0.35">
      <c r="A256" s="41"/>
      <c r="B256" s="73"/>
      <c r="C256" s="231"/>
      <c r="D256" s="41"/>
      <c r="E256" s="645"/>
      <c r="F256" s="73"/>
      <c r="G256" s="73"/>
      <c r="H256" s="396"/>
      <c r="I256" s="328"/>
      <c r="J256" s="328"/>
      <c r="K256" s="328"/>
      <c r="L256" s="231"/>
      <c r="M256" s="73"/>
      <c r="N256" s="73"/>
      <c r="O256" s="41"/>
      <c r="P256" s="41"/>
      <c r="Q256" s="41"/>
      <c r="R256" s="73"/>
      <c r="S256" s="73"/>
      <c r="T256" s="73"/>
      <c r="U256" s="73"/>
      <c r="V256" s="73"/>
      <c r="W256" s="73"/>
      <c r="X256" s="73"/>
      <c r="Y256" s="73"/>
      <c r="Z256" s="73"/>
      <c r="AA256" s="73"/>
      <c r="AB256" s="73"/>
      <c r="AC256" s="73"/>
      <c r="AD256" s="73"/>
      <c r="AE256" s="73"/>
      <c r="AF256" s="73"/>
      <c r="AG256" s="73"/>
      <c r="AH256" s="73"/>
      <c r="AI256" s="73"/>
      <c r="AJ256" s="73"/>
      <c r="AK256" s="73"/>
      <c r="AL256" s="73"/>
      <c r="AM256" s="73"/>
    </row>
    <row r="257" spans="1:39" ht="15.75" customHeight="1" x14ac:dyDescent="0.35">
      <c r="A257" s="41"/>
      <c r="B257" s="73"/>
      <c r="C257" s="231"/>
      <c r="D257" s="41"/>
      <c r="E257" s="645"/>
      <c r="F257" s="73"/>
      <c r="G257" s="73"/>
      <c r="H257" s="396"/>
      <c r="I257" s="328"/>
      <c r="J257" s="328"/>
      <c r="K257" s="328"/>
      <c r="L257" s="231"/>
      <c r="M257" s="73"/>
      <c r="N257" s="73"/>
      <c r="O257" s="41"/>
      <c r="P257" s="41"/>
      <c r="Q257" s="41"/>
      <c r="R257" s="73"/>
      <c r="S257" s="73"/>
      <c r="T257" s="73"/>
      <c r="U257" s="73"/>
      <c r="V257" s="73"/>
      <c r="W257" s="73"/>
      <c r="X257" s="73"/>
      <c r="Y257" s="73"/>
      <c r="Z257" s="73"/>
      <c r="AA257" s="73"/>
      <c r="AB257" s="73"/>
      <c r="AC257" s="73"/>
      <c r="AD257" s="73"/>
      <c r="AE257" s="73"/>
      <c r="AF257" s="73"/>
      <c r="AG257" s="73"/>
      <c r="AH257" s="73"/>
      <c r="AI257" s="73"/>
      <c r="AJ257" s="73"/>
      <c r="AK257" s="73"/>
      <c r="AL257" s="73"/>
      <c r="AM257" s="73"/>
    </row>
    <row r="258" spans="1:39" ht="15.75" customHeight="1" x14ac:dyDescent="0.35">
      <c r="A258" s="41"/>
      <c r="B258" s="73"/>
      <c r="C258" s="231"/>
      <c r="D258" s="41"/>
      <c r="E258" s="645"/>
      <c r="F258" s="73"/>
      <c r="G258" s="73"/>
      <c r="H258" s="396"/>
      <c r="I258" s="328"/>
      <c r="J258" s="328"/>
      <c r="K258" s="328"/>
      <c r="L258" s="231"/>
      <c r="M258" s="73"/>
      <c r="N258" s="73"/>
      <c r="O258" s="41"/>
      <c r="P258" s="41"/>
      <c r="Q258" s="41"/>
      <c r="R258" s="73"/>
      <c r="S258" s="73"/>
      <c r="T258" s="73"/>
      <c r="U258" s="73"/>
      <c r="V258" s="73"/>
      <c r="W258" s="73"/>
      <c r="X258" s="73"/>
      <c r="Y258" s="73"/>
      <c r="Z258" s="73"/>
      <c r="AA258" s="73"/>
      <c r="AB258" s="73"/>
      <c r="AC258" s="73"/>
      <c r="AD258" s="73"/>
      <c r="AE258" s="73"/>
      <c r="AF258" s="73"/>
      <c r="AG258" s="73"/>
      <c r="AH258" s="73"/>
      <c r="AI258" s="73"/>
      <c r="AJ258" s="73"/>
      <c r="AK258" s="73"/>
      <c r="AL258" s="73"/>
      <c r="AM258" s="73"/>
    </row>
    <row r="259" spans="1:39" ht="15.75" customHeight="1" x14ac:dyDescent="0.35">
      <c r="A259" s="41"/>
      <c r="B259" s="73"/>
      <c r="C259" s="231"/>
      <c r="D259" s="41"/>
      <c r="E259" s="645"/>
      <c r="F259" s="73"/>
      <c r="G259" s="73"/>
      <c r="H259" s="396"/>
      <c r="I259" s="328"/>
      <c r="J259" s="328"/>
      <c r="K259" s="328"/>
      <c r="L259" s="231"/>
      <c r="M259" s="73"/>
      <c r="N259" s="73"/>
      <c r="O259" s="41"/>
      <c r="P259" s="41"/>
      <c r="Q259" s="41"/>
      <c r="R259" s="73"/>
      <c r="S259" s="73"/>
      <c r="T259" s="73"/>
      <c r="U259" s="73"/>
      <c r="V259" s="73"/>
      <c r="W259" s="73"/>
      <c r="X259" s="73"/>
      <c r="Y259" s="73"/>
      <c r="Z259" s="73"/>
      <c r="AA259" s="73"/>
      <c r="AB259" s="73"/>
      <c r="AC259" s="73"/>
      <c r="AD259" s="73"/>
      <c r="AE259" s="73"/>
      <c r="AF259" s="73"/>
      <c r="AG259" s="73"/>
      <c r="AH259" s="73"/>
      <c r="AI259" s="73"/>
      <c r="AJ259" s="73"/>
      <c r="AK259" s="73"/>
      <c r="AL259" s="73"/>
      <c r="AM259" s="73"/>
    </row>
    <row r="260" spans="1:39" ht="15.75" customHeight="1" x14ac:dyDescent="0.35">
      <c r="A260" s="41"/>
      <c r="B260" s="73"/>
      <c r="C260" s="231"/>
      <c r="D260" s="41"/>
      <c r="E260" s="645"/>
      <c r="F260" s="73"/>
      <c r="G260" s="73"/>
      <c r="H260" s="396"/>
      <c r="I260" s="328"/>
      <c r="J260" s="328"/>
      <c r="K260" s="328"/>
      <c r="L260" s="231"/>
      <c r="M260" s="73"/>
      <c r="N260" s="73"/>
      <c r="O260" s="41"/>
      <c r="P260" s="41"/>
      <c r="Q260" s="41"/>
      <c r="R260" s="73"/>
      <c r="S260" s="73"/>
      <c r="T260" s="73"/>
      <c r="U260" s="73"/>
      <c r="V260" s="73"/>
      <c r="W260" s="73"/>
      <c r="X260" s="73"/>
      <c r="Y260" s="73"/>
      <c r="Z260" s="73"/>
      <c r="AA260" s="73"/>
      <c r="AB260" s="73"/>
      <c r="AC260" s="73"/>
      <c r="AD260" s="73"/>
      <c r="AE260" s="73"/>
      <c r="AF260" s="73"/>
      <c r="AG260" s="73"/>
      <c r="AH260" s="73"/>
      <c r="AI260" s="73"/>
      <c r="AJ260" s="73"/>
      <c r="AK260" s="73"/>
      <c r="AL260" s="73"/>
      <c r="AM260" s="73"/>
    </row>
    <row r="261" spans="1:39" ht="15.75" customHeight="1" x14ac:dyDescent="0.35">
      <c r="A261" s="41"/>
      <c r="B261" s="73"/>
      <c r="C261" s="231"/>
      <c r="D261" s="41"/>
      <c r="E261" s="645"/>
      <c r="F261" s="73"/>
      <c r="G261" s="73"/>
      <c r="H261" s="396"/>
      <c r="I261" s="328"/>
      <c r="J261" s="328"/>
      <c r="K261" s="328"/>
      <c r="L261" s="231"/>
      <c r="M261" s="73"/>
      <c r="N261" s="73"/>
      <c r="O261" s="41"/>
      <c r="P261" s="41"/>
      <c r="Q261" s="41"/>
      <c r="R261" s="73"/>
      <c r="S261" s="73"/>
      <c r="T261" s="73"/>
      <c r="U261" s="73"/>
      <c r="V261" s="73"/>
      <c r="W261" s="73"/>
      <c r="X261" s="73"/>
      <c r="Y261" s="73"/>
      <c r="Z261" s="73"/>
      <c r="AA261" s="73"/>
      <c r="AB261" s="73"/>
      <c r="AC261" s="73"/>
      <c r="AD261" s="73"/>
      <c r="AE261" s="73"/>
      <c r="AF261" s="73"/>
      <c r="AG261" s="73"/>
      <c r="AH261" s="73"/>
      <c r="AI261" s="73"/>
      <c r="AJ261" s="73"/>
      <c r="AK261" s="73"/>
      <c r="AL261" s="73"/>
      <c r="AM261" s="73"/>
    </row>
    <row r="262" spans="1:39" ht="15.75" customHeight="1" x14ac:dyDescent="0.35">
      <c r="A262" s="41"/>
      <c r="B262" s="73"/>
      <c r="C262" s="231"/>
      <c r="D262" s="41"/>
      <c r="E262" s="645"/>
      <c r="F262" s="73"/>
      <c r="G262" s="73"/>
      <c r="H262" s="396"/>
      <c r="I262" s="328"/>
      <c r="J262" s="328"/>
      <c r="K262" s="328"/>
      <c r="L262" s="231"/>
      <c r="M262" s="73"/>
      <c r="N262" s="73"/>
      <c r="O262" s="41"/>
      <c r="P262" s="41"/>
      <c r="Q262" s="41"/>
      <c r="R262" s="73"/>
      <c r="S262" s="73"/>
      <c r="T262" s="73"/>
      <c r="U262" s="73"/>
      <c r="V262" s="73"/>
      <c r="W262" s="73"/>
      <c r="X262" s="73"/>
      <c r="Y262" s="73"/>
      <c r="Z262" s="73"/>
      <c r="AA262" s="73"/>
      <c r="AB262" s="73"/>
      <c r="AC262" s="73"/>
      <c r="AD262" s="73"/>
      <c r="AE262" s="73"/>
      <c r="AF262" s="73"/>
      <c r="AG262" s="73"/>
      <c r="AH262" s="73"/>
      <c r="AI262" s="73"/>
      <c r="AJ262" s="73"/>
      <c r="AK262" s="73"/>
      <c r="AL262" s="73"/>
      <c r="AM262" s="73"/>
    </row>
    <row r="263" spans="1:39" ht="15.75" customHeight="1" x14ac:dyDescent="0.35">
      <c r="A263" s="41"/>
      <c r="B263" s="73"/>
      <c r="C263" s="231"/>
      <c r="D263" s="41"/>
      <c r="E263" s="645"/>
      <c r="F263" s="73"/>
      <c r="G263" s="73"/>
      <c r="H263" s="396"/>
      <c r="I263" s="328"/>
      <c r="J263" s="328"/>
      <c r="K263" s="328"/>
      <c r="L263" s="231"/>
      <c r="M263" s="73"/>
      <c r="N263" s="73"/>
      <c r="O263" s="41"/>
      <c r="P263" s="41"/>
      <c r="Q263" s="41"/>
      <c r="R263" s="73"/>
      <c r="S263" s="73"/>
      <c r="T263" s="73"/>
      <c r="U263" s="73"/>
      <c r="V263" s="73"/>
      <c r="W263" s="73"/>
      <c r="X263" s="73"/>
      <c r="Y263" s="73"/>
      <c r="Z263" s="73"/>
      <c r="AA263" s="73"/>
      <c r="AB263" s="73"/>
      <c r="AC263" s="73"/>
      <c r="AD263" s="73"/>
      <c r="AE263" s="73"/>
      <c r="AF263" s="73"/>
      <c r="AG263" s="73"/>
      <c r="AH263" s="73"/>
      <c r="AI263" s="73"/>
      <c r="AJ263" s="73"/>
      <c r="AK263" s="73"/>
      <c r="AL263" s="73"/>
      <c r="AM263" s="73"/>
    </row>
    <row r="264" spans="1:39" ht="15.75" customHeight="1" x14ac:dyDescent="0.35">
      <c r="A264" s="41"/>
      <c r="B264" s="73"/>
      <c r="C264" s="231"/>
      <c r="D264" s="41"/>
      <c r="E264" s="645"/>
      <c r="F264" s="73"/>
      <c r="G264" s="73"/>
      <c r="H264" s="396"/>
      <c r="I264" s="328"/>
      <c r="J264" s="328"/>
      <c r="K264" s="328"/>
      <c r="L264" s="231"/>
      <c r="M264" s="73"/>
      <c r="N264" s="73"/>
      <c r="O264" s="41"/>
      <c r="P264" s="41"/>
      <c r="Q264" s="41"/>
      <c r="R264" s="73"/>
      <c r="S264" s="73"/>
      <c r="T264" s="73"/>
      <c r="U264" s="73"/>
      <c r="V264" s="73"/>
      <c r="W264" s="73"/>
      <c r="X264" s="73"/>
      <c r="Y264" s="73"/>
      <c r="Z264" s="73"/>
      <c r="AA264" s="73"/>
      <c r="AB264" s="73"/>
      <c r="AC264" s="73"/>
      <c r="AD264" s="73"/>
      <c r="AE264" s="73"/>
      <c r="AF264" s="73"/>
      <c r="AG264" s="73"/>
      <c r="AH264" s="73"/>
      <c r="AI264" s="73"/>
      <c r="AJ264" s="73"/>
      <c r="AK264" s="73"/>
      <c r="AL264" s="73"/>
      <c r="AM264" s="73"/>
    </row>
    <row r="265" spans="1:39" ht="15.75" customHeight="1" x14ac:dyDescent="0.35">
      <c r="A265" s="41"/>
      <c r="B265" s="73"/>
      <c r="C265" s="231"/>
      <c r="D265" s="41"/>
      <c r="E265" s="645"/>
      <c r="F265" s="73"/>
      <c r="G265" s="73"/>
      <c r="H265" s="396"/>
      <c r="I265" s="328"/>
      <c r="J265" s="328"/>
      <c r="K265" s="328"/>
      <c r="L265" s="231"/>
      <c r="M265" s="73"/>
      <c r="N265" s="73"/>
      <c r="O265" s="41"/>
      <c r="P265" s="41"/>
      <c r="Q265" s="41"/>
      <c r="R265" s="73"/>
      <c r="S265" s="73"/>
      <c r="T265" s="73"/>
      <c r="U265" s="73"/>
      <c r="V265" s="73"/>
      <c r="W265" s="73"/>
      <c r="X265" s="73"/>
      <c r="Y265" s="73"/>
      <c r="Z265" s="73"/>
      <c r="AA265" s="73"/>
      <c r="AB265" s="73"/>
      <c r="AC265" s="73"/>
      <c r="AD265" s="73"/>
      <c r="AE265" s="73"/>
      <c r="AF265" s="73"/>
      <c r="AG265" s="73"/>
      <c r="AH265" s="73"/>
      <c r="AI265" s="73"/>
      <c r="AJ265" s="73"/>
      <c r="AK265" s="73"/>
      <c r="AL265" s="73"/>
      <c r="AM265" s="73"/>
    </row>
    <row r="266" spans="1:39" ht="15.75" customHeight="1" x14ac:dyDescent="0.35">
      <c r="A266" s="41"/>
      <c r="B266" s="73"/>
      <c r="C266" s="231"/>
      <c r="D266" s="41"/>
      <c r="E266" s="645"/>
      <c r="F266" s="73"/>
      <c r="G266" s="73"/>
      <c r="H266" s="396"/>
      <c r="I266" s="328"/>
      <c r="J266" s="328"/>
      <c r="K266" s="328"/>
      <c r="L266" s="231"/>
      <c r="M266" s="73"/>
      <c r="N266" s="73"/>
      <c r="O266" s="41"/>
      <c r="P266" s="41"/>
      <c r="Q266" s="41"/>
      <c r="R266" s="73"/>
      <c r="S266" s="73"/>
      <c r="T266" s="73"/>
      <c r="U266" s="73"/>
      <c r="V266" s="73"/>
      <c r="W266" s="73"/>
      <c r="X266" s="73"/>
      <c r="Y266" s="73"/>
      <c r="Z266" s="73"/>
      <c r="AA266" s="73"/>
      <c r="AB266" s="73"/>
      <c r="AC266" s="73"/>
      <c r="AD266" s="73"/>
      <c r="AE266" s="73"/>
      <c r="AF266" s="73"/>
      <c r="AG266" s="73"/>
      <c r="AH266" s="73"/>
      <c r="AI266" s="73"/>
      <c r="AJ266" s="73"/>
      <c r="AK266" s="73"/>
      <c r="AL266" s="73"/>
      <c r="AM266" s="73"/>
    </row>
    <row r="267" spans="1:39" ht="15.75" customHeight="1" x14ac:dyDescent="0.35">
      <c r="A267" s="41"/>
      <c r="B267" s="73"/>
      <c r="C267" s="231"/>
      <c r="D267" s="41"/>
      <c r="E267" s="645"/>
      <c r="F267" s="73"/>
      <c r="G267" s="73"/>
      <c r="H267" s="396"/>
      <c r="I267" s="328"/>
      <c r="J267" s="328"/>
      <c r="K267" s="328"/>
      <c r="L267" s="231"/>
      <c r="M267" s="73"/>
      <c r="N267" s="73"/>
      <c r="O267" s="41"/>
      <c r="P267" s="41"/>
      <c r="Q267" s="41"/>
      <c r="R267" s="73"/>
      <c r="S267" s="73"/>
      <c r="T267" s="73"/>
      <c r="U267" s="73"/>
      <c r="V267" s="73"/>
      <c r="W267" s="73"/>
      <c r="X267" s="73"/>
      <c r="Y267" s="73"/>
      <c r="Z267" s="73"/>
      <c r="AA267" s="73"/>
      <c r="AB267" s="73"/>
      <c r="AC267" s="73"/>
      <c r="AD267" s="73"/>
      <c r="AE267" s="73"/>
      <c r="AF267" s="73"/>
      <c r="AG267" s="73"/>
      <c r="AH267" s="73"/>
      <c r="AI267" s="73"/>
      <c r="AJ267" s="73"/>
      <c r="AK267" s="73"/>
      <c r="AL267" s="73"/>
      <c r="AM267" s="73"/>
    </row>
    <row r="268" spans="1:39" ht="15.75" customHeight="1" x14ac:dyDescent="0.35">
      <c r="A268" s="41"/>
      <c r="B268" s="73"/>
      <c r="C268" s="231"/>
      <c r="D268" s="41"/>
      <c r="E268" s="645"/>
      <c r="F268" s="73"/>
      <c r="G268" s="73"/>
      <c r="H268" s="396"/>
      <c r="I268" s="328"/>
      <c r="J268" s="328"/>
      <c r="K268" s="328"/>
      <c r="L268" s="231"/>
      <c r="M268" s="73"/>
      <c r="N268" s="73"/>
      <c r="O268" s="41"/>
      <c r="P268" s="41"/>
      <c r="Q268" s="41"/>
      <c r="R268" s="73"/>
      <c r="S268" s="73"/>
      <c r="T268" s="73"/>
      <c r="U268" s="73"/>
      <c r="V268" s="73"/>
      <c r="W268" s="73"/>
      <c r="X268" s="73"/>
      <c r="Y268" s="73"/>
      <c r="Z268" s="73"/>
      <c r="AA268" s="73"/>
      <c r="AB268" s="73"/>
      <c r="AC268" s="73"/>
      <c r="AD268" s="73"/>
      <c r="AE268" s="73"/>
      <c r="AF268" s="73"/>
      <c r="AG268" s="73"/>
      <c r="AH268" s="73"/>
      <c r="AI268" s="73"/>
      <c r="AJ268" s="73"/>
      <c r="AK268" s="73"/>
      <c r="AL268" s="73"/>
      <c r="AM268" s="73"/>
    </row>
    <row r="269" spans="1:39" ht="15.75" customHeight="1" x14ac:dyDescent="0.35">
      <c r="A269" s="41"/>
      <c r="B269" s="73"/>
      <c r="C269" s="231"/>
      <c r="D269" s="41"/>
      <c r="E269" s="645"/>
      <c r="F269" s="73"/>
      <c r="G269" s="73"/>
      <c r="H269" s="396"/>
      <c r="I269" s="328"/>
      <c r="J269" s="328"/>
      <c r="K269" s="328"/>
      <c r="L269" s="231"/>
      <c r="M269" s="73"/>
      <c r="N269" s="73"/>
      <c r="O269" s="41"/>
      <c r="P269" s="41"/>
      <c r="Q269" s="41"/>
      <c r="R269" s="73"/>
      <c r="S269" s="73"/>
      <c r="T269" s="73"/>
      <c r="U269" s="73"/>
      <c r="V269" s="73"/>
      <c r="W269" s="73"/>
      <c r="X269" s="73"/>
      <c r="Y269" s="73"/>
      <c r="Z269" s="73"/>
      <c r="AA269" s="73"/>
      <c r="AB269" s="73"/>
      <c r="AC269" s="73"/>
      <c r="AD269" s="73"/>
      <c r="AE269" s="73"/>
      <c r="AF269" s="73"/>
      <c r="AG269" s="73"/>
      <c r="AH269" s="73"/>
      <c r="AI269" s="73"/>
      <c r="AJ269" s="73"/>
      <c r="AK269" s="73"/>
      <c r="AL269" s="73"/>
      <c r="AM269" s="73"/>
    </row>
    <row r="270" spans="1:39" ht="15.75" customHeight="1" x14ac:dyDescent="0.35">
      <c r="A270" s="41"/>
      <c r="B270" s="73"/>
      <c r="C270" s="231"/>
      <c r="D270" s="41"/>
      <c r="E270" s="645"/>
      <c r="F270" s="73"/>
      <c r="G270" s="73"/>
      <c r="H270" s="396"/>
      <c r="I270" s="328"/>
      <c r="J270" s="328"/>
      <c r="K270" s="328"/>
      <c r="L270" s="231"/>
      <c r="M270" s="73"/>
      <c r="N270" s="73"/>
      <c r="O270" s="41"/>
      <c r="P270" s="41"/>
      <c r="Q270" s="41"/>
      <c r="R270" s="73"/>
      <c r="S270" s="73"/>
      <c r="T270" s="73"/>
      <c r="U270" s="73"/>
      <c r="V270" s="73"/>
      <c r="W270" s="73"/>
      <c r="X270" s="73"/>
      <c r="Y270" s="73"/>
      <c r="Z270" s="73"/>
      <c r="AA270" s="73"/>
      <c r="AB270" s="73"/>
      <c r="AC270" s="73"/>
      <c r="AD270" s="73"/>
      <c r="AE270" s="73"/>
      <c r="AF270" s="73"/>
      <c r="AG270" s="73"/>
      <c r="AH270" s="73"/>
      <c r="AI270" s="73"/>
      <c r="AJ270" s="73"/>
      <c r="AK270" s="73"/>
      <c r="AL270" s="73"/>
      <c r="AM270" s="73"/>
    </row>
    <row r="271" spans="1:39" ht="15.75" customHeight="1" x14ac:dyDescent="0.35">
      <c r="A271" s="41"/>
      <c r="B271" s="73"/>
      <c r="C271" s="231"/>
      <c r="D271" s="41"/>
      <c r="E271" s="645"/>
      <c r="F271" s="73"/>
      <c r="G271" s="73"/>
      <c r="H271" s="396"/>
      <c r="I271" s="328"/>
      <c r="J271" s="328"/>
      <c r="K271" s="328"/>
      <c r="L271" s="231"/>
      <c r="M271" s="73"/>
      <c r="N271" s="73"/>
      <c r="O271" s="41"/>
      <c r="P271" s="41"/>
      <c r="Q271" s="41"/>
      <c r="R271" s="73"/>
      <c r="S271" s="73"/>
      <c r="T271" s="73"/>
      <c r="U271" s="73"/>
      <c r="V271" s="73"/>
      <c r="W271" s="73"/>
      <c r="X271" s="73"/>
      <c r="Y271" s="73"/>
      <c r="Z271" s="73"/>
      <c r="AA271" s="73"/>
      <c r="AB271" s="73"/>
      <c r="AC271" s="73"/>
      <c r="AD271" s="73"/>
      <c r="AE271" s="73"/>
      <c r="AF271" s="73"/>
      <c r="AG271" s="73"/>
      <c r="AH271" s="73"/>
      <c r="AI271" s="73"/>
      <c r="AJ271" s="73"/>
      <c r="AK271" s="73"/>
      <c r="AL271" s="73"/>
      <c r="AM271" s="73"/>
    </row>
    <row r="272" spans="1:39" ht="15.75" customHeight="1" x14ac:dyDescent="0.35">
      <c r="A272" s="41"/>
      <c r="B272" s="73"/>
      <c r="C272" s="231"/>
      <c r="D272" s="41"/>
      <c r="E272" s="645"/>
      <c r="F272" s="73"/>
      <c r="G272" s="73"/>
      <c r="H272" s="396"/>
      <c r="I272" s="328"/>
      <c r="J272" s="328"/>
      <c r="K272" s="328"/>
      <c r="L272" s="231"/>
      <c r="M272" s="73"/>
      <c r="N272" s="73"/>
      <c r="O272" s="41"/>
      <c r="P272" s="41"/>
      <c r="Q272" s="41"/>
      <c r="R272" s="73"/>
      <c r="S272" s="73"/>
      <c r="T272" s="73"/>
      <c r="U272" s="73"/>
      <c r="V272" s="73"/>
      <c r="W272" s="73"/>
      <c r="X272" s="73"/>
      <c r="Y272" s="73"/>
      <c r="Z272" s="73"/>
      <c r="AA272" s="73"/>
      <c r="AB272" s="73"/>
      <c r="AC272" s="73"/>
      <c r="AD272" s="73"/>
      <c r="AE272" s="73"/>
      <c r="AF272" s="73"/>
      <c r="AG272" s="73"/>
      <c r="AH272" s="73"/>
      <c r="AI272" s="73"/>
      <c r="AJ272" s="73"/>
      <c r="AK272" s="73"/>
      <c r="AL272" s="73"/>
      <c r="AM272" s="73"/>
    </row>
    <row r="273" spans="1:39" ht="15.75" customHeight="1" x14ac:dyDescent="0.35">
      <c r="A273" s="41"/>
      <c r="B273" s="73"/>
      <c r="C273" s="231"/>
      <c r="D273" s="41"/>
      <c r="E273" s="645"/>
      <c r="F273" s="73"/>
      <c r="G273" s="73"/>
      <c r="H273" s="396"/>
      <c r="I273" s="328"/>
      <c r="J273" s="328"/>
      <c r="K273" s="328"/>
      <c r="L273" s="231"/>
      <c r="M273" s="73"/>
      <c r="N273" s="73"/>
      <c r="O273" s="41"/>
      <c r="P273" s="41"/>
      <c r="Q273" s="41"/>
      <c r="R273" s="73"/>
      <c r="S273" s="73"/>
      <c r="T273" s="73"/>
      <c r="U273" s="73"/>
      <c r="V273" s="73"/>
      <c r="W273" s="73"/>
      <c r="X273" s="73"/>
      <c r="Y273" s="73"/>
      <c r="Z273" s="73"/>
      <c r="AA273" s="73"/>
      <c r="AB273" s="73"/>
      <c r="AC273" s="73"/>
      <c r="AD273" s="73"/>
      <c r="AE273" s="73"/>
      <c r="AF273" s="73"/>
      <c r="AG273" s="73"/>
      <c r="AH273" s="73"/>
      <c r="AI273" s="73"/>
      <c r="AJ273" s="73"/>
      <c r="AK273" s="73"/>
      <c r="AL273" s="73"/>
      <c r="AM273" s="73"/>
    </row>
    <row r="274" spans="1:39" ht="15.75" customHeight="1" x14ac:dyDescent="0.35">
      <c r="A274" s="41"/>
      <c r="B274" s="73"/>
      <c r="C274" s="231"/>
      <c r="D274" s="41"/>
      <c r="E274" s="645"/>
      <c r="F274" s="73"/>
      <c r="G274" s="73"/>
      <c r="H274" s="396"/>
      <c r="I274" s="328"/>
      <c r="J274" s="328"/>
      <c r="K274" s="328"/>
      <c r="L274" s="231"/>
      <c r="M274" s="73"/>
      <c r="N274" s="73"/>
      <c r="O274" s="41"/>
      <c r="P274" s="41"/>
      <c r="Q274" s="41"/>
      <c r="R274" s="73"/>
      <c r="S274" s="73"/>
      <c r="T274" s="73"/>
      <c r="U274" s="73"/>
      <c r="V274" s="73"/>
      <c r="W274" s="73"/>
      <c r="X274" s="73"/>
      <c r="Y274" s="73"/>
      <c r="Z274" s="73"/>
      <c r="AA274" s="73"/>
      <c r="AB274" s="73"/>
      <c r="AC274" s="73"/>
      <c r="AD274" s="73"/>
      <c r="AE274" s="73"/>
      <c r="AF274" s="73"/>
      <c r="AG274" s="73"/>
      <c r="AH274" s="73"/>
      <c r="AI274" s="73"/>
      <c r="AJ274" s="73"/>
      <c r="AK274" s="73"/>
      <c r="AL274" s="73"/>
      <c r="AM274" s="73"/>
    </row>
    <row r="275" spans="1:39" ht="15.75" customHeight="1" x14ac:dyDescent="0.35">
      <c r="A275" s="41"/>
      <c r="B275" s="73"/>
      <c r="C275" s="231"/>
      <c r="D275" s="41"/>
      <c r="E275" s="645"/>
      <c r="F275" s="73"/>
      <c r="G275" s="73"/>
      <c r="H275" s="396"/>
      <c r="I275" s="328"/>
      <c r="J275" s="328"/>
      <c r="K275" s="328"/>
      <c r="L275" s="231"/>
      <c r="M275" s="73"/>
      <c r="N275" s="73"/>
      <c r="O275" s="41"/>
      <c r="P275" s="41"/>
      <c r="Q275" s="41"/>
      <c r="R275" s="73"/>
      <c r="S275" s="73"/>
      <c r="T275" s="73"/>
      <c r="U275" s="73"/>
      <c r="V275" s="73"/>
      <c r="W275" s="73"/>
      <c r="X275" s="73"/>
      <c r="Y275" s="73"/>
      <c r="Z275" s="73"/>
      <c r="AA275" s="73"/>
      <c r="AB275" s="73"/>
      <c r="AC275" s="73"/>
      <c r="AD275" s="73"/>
      <c r="AE275" s="73"/>
      <c r="AF275" s="73"/>
      <c r="AG275" s="73"/>
      <c r="AH275" s="73"/>
      <c r="AI275" s="73"/>
      <c r="AJ275" s="73"/>
      <c r="AK275" s="73"/>
      <c r="AL275" s="73"/>
      <c r="AM275" s="73"/>
    </row>
    <row r="276" spans="1:39" ht="15.75" customHeight="1" x14ac:dyDescent="0.35">
      <c r="A276" s="41"/>
      <c r="B276" s="73"/>
      <c r="C276" s="231"/>
      <c r="D276" s="41"/>
      <c r="E276" s="645"/>
      <c r="F276" s="73"/>
      <c r="G276" s="73"/>
      <c r="H276" s="396"/>
      <c r="I276" s="328"/>
      <c r="J276" s="328"/>
      <c r="K276" s="328"/>
      <c r="L276" s="231"/>
      <c r="M276" s="73"/>
      <c r="N276" s="73"/>
      <c r="O276" s="41"/>
      <c r="P276" s="41"/>
      <c r="Q276" s="41"/>
      <c r="R276" s="73"/>
      <c r="S276" s="73"/>
      <c r="T276" s="73"/>
      <c r="U276" s="73"/>
      <c r="V276" s="73"/>
      <c r="W276" s="73"/>
      <c r="X276" s="73"/>
      <c r="Y276" s="73"/>
      <c r="Z276" s="73"/>
      <c r="AA276" s="73"/>
      <c r="AB276" s="73"/>
      <c r="AC276" s="73"/>
      <c r="AD276" s="73"/>
      <c r="AE276" s="73"/>
      <c r="AF276" s="73"/>
      <c r="AG276" s="73"/>
      <c r="AH276" s="73"/>
      <c r="AI276" s="73"/>
      <c r="AJ276" s="73"/>
      <c r="AK276" s="73"/>
      <c r="AL276" s="73"/>
      <c r="AM276" s="73"/>
    </row>
    <row r="277" spans="1:39" ht="15.75" customHeight="1" x14ac:dyDescent="0.35">
      <c r="A277" s="41"/>
      <c r="B277" s="73"/>
      <c r="C277" s="231"/>
      <c r="D277" s="41"/>
      <c r="E277" s="645"/>
      <c r="F277" s="73"/>
      <c r="G277" s="73"/>
      <c r="H277" s="396"/>
      <c r="I277" s="328"/>
      <c r="J277" s="328"/>
      <c r="K277" s="328"/>
      <c r="L277" s="231"/>
      <c r="M277" s="73"/>
      <c r="N277" s="73"/>
      <c r="O277" s="41"/>
      <c r="P277" s="41"/>
      <c r="Q277" s="41"/>
      <c r="R277" s="73"/>
      <c r="S277" s="73"/>
      <c r="T277" s="73"/>
      <c r="U277" s="73"/>
      <c r="V277" s="73"/>
      <c r="W277" s="73"/>
      <c r="X277" s="73"/>
      <c r="Y277" s="73"/>
      <c r="Z277" s="73"/>
      <c r="AA277" s="73"/>
      <c r="AB277" s="73"/>
      <c r="AC277" s="73"/>
      <c r="AD277" s="73"/>
      <c r="AE277" s="73"/>
      <c r="AF277" s="73"/>
      <c r="AG277" s="73"/>
      <c r="AH277" s="73"/>
      <c r="AI277" s="73"/>
      <c r="AJ277" s="73"/>
      <c r="AK277" s="73"/>
      <c r="AL277" s="73"/>
      <c r="AM277" s="73"/>
    </row>
    <row r="278" spans="1:39" ht="15.75" customHeight="1" x14ac:dyDescent="0.35">
      <c r="A278" s="41"/>
      <c r="B278" s="73"/>
      <c r="C278" s="231"/>
      <c r="D278" s="41"/>
      <c r="E278" s="645"/>
      <c r="F278" s="73"/>
      <c r="G278" s="73"/>
      <c r="H278" s="396"/>
      <c r="I278" s="328"/>
      <c r="J278" s="328"/>
      <c r="K278" s="328"/>
      <c r="L278" s="231"/>
      <c r="M278" s="73"/>
      <c r="N278" s="73"/>
      <c r="O278" s="41"/>
      <c r="P278" s="41"/>
      <c r="Q278" s="41"/>
      <c r="R278" s="73"/>
      <c r="S278" s="73"/>
      <c r="T278" s="73"/>
      <c r="U278" s="73"/>
      <c r="V278" s="73"/>
      <c r="W278" s="73"/>
      <c r="X278" s="73"/>
      <c r="Y278" s="73"/>
      <c r="Z278" s="73"/>
      <c r="AA278" s="73"/>
      <c r="AB278" s="73"/>
      <c r="AC278" s="73"/>
      <c r="AD278" s="73"/>
      <c r="AE278" s="73"/>
      <c r="AF278" s="73"/>
      <c r="AG278" s="73"/>
      <c r="AH278" s="73"/>
      <c r="AI278" s="73"/>
      <c r="AJ278" s="73"/>
      <c r="AK278" s="73"/>
      <c r="AL278" s="73"/>
      <c r="AM278" s="73"/>
    </row>
    <row r="279" spans="1:39" ht="15.75" customHeight="1" x14ac:dyDescent="0.35">
      <c r="A279" s="41"/>
      <c r="B279" s="73"/>
      <c r="C279" s="231"/>
      <c r="D279" s="41"/>
      <c r="E279" s="645"/>
      <c r="F279" s="73"/>
      <c r="G279" s="73"/>
      <c r="H279" s="396"/>
      <c r="I279" s="328"/>
      <c r="J279" s="328"/>
      <c r="K279" s="328"/>
      <c r="L279" s="231"/>
      <c r="M279" s="73"/>
      <c r="N279" s="73"/>
      <c r="O279" s="41"/>
      <c r="P279" s="41"/>
      <c r="Q279" s="41"/>
      <c r="R279" s="73"/>
      <c r="S279" s="73"/>
      <c r="T279" s="73"/>
      <c r="U279" s="73"/>
      <c r="V279" s="73"/>
      <c r="W279" s="73"/>
      <c r="X279" s="73"/>
      <c r="Y279" s="73"/>
      <c r="Z279" s="73"/>
      <c r="AA279" s="73"/>
      <c r="AB279" s="73"/>
      <c r="AC279" s="73"/>
      <c r="AD279" s="73"/>
      <c r="AE279" s="73"/>
      <c r="AF279" s="73"/>
      <c r="AG279" s="73"/>
      <c r="AH279" s="73"/>
      <c r="AI279" s="73"/>
      <c r="AJ279" s="73"/>
      <c r="AK279" s="73"/>
      <c r="AL279" s="73"/>
      <c r="AM279" s="73"/>
    </row>
    <row r="280" spans="1:39" ht="15.75" customHeight="1" x14ac:dyDescent="0.35">
      <c r="A280" s="41"/>
      <c r="B280" s="73"/>
      <c r="C280" s="231"/>
      <c r="D280" s="41"/>
      <c r="E280" s="645"/>
      <c r="F280" s="73"/>
      <c r="G280" s="73"/>
      <c r="H280" s="396"/>
      <c r="I280" s="328"/>
      <c r="J280" s="328"/>
      <c r="K280" s="328"/>
      <c r="L280" s="231"/>
      <c r="M280" s="73"/>
      <c r="N280" s="73"/>
      <c r="O280" s="41"/>
      <c r="P280" s="41"/>
      <c r="Q280" s="41"/>
      <c r="R280" s="73"/>
      <c r="S280" s="73"/>
      <c r="T280" s="73"/>
      <c r="U280" s="73"/>
      <c r="V280" s="73"/>
      <c r="W280" s="73"/>
      <c r="X280" s="73"/>
      <c r="Y280" s="73"/>
      <c r="Z280" s="73"/>
      <c r="AA280" s="73"/>
      <c r="AB280" s="73"/>
      <c r="AC280" s="73"/>
      <c r="AD280" s="73"/>
      <c r="AE280" s="73"/>
      <c r="AF280" s="73"/>
      <c r="AG280" s="73"/>
      <c r="AH280" s="73"/>
      <c r="AI280" s="73"/>
      <c r="AJ280" s="73"/>
      <c r="AK280" s="73"/>
      <c r="AL280" s="73"/>
      <c r="AM280" s="73"/>
    </row>
    <row r="281" spans="1:39" ht="15.75" customHeight="1" x14ac:dyDescent="0.35">
      <c r="A281" s="41"/>
      <c r="B281" s="73"/>
      <c r="C281" s="231"/>
      <c r="D281" s="41"/>
      <c r="E281" s="645"/>
      <c r="F281" s="73"/>
      <c r="G281" s="73"/>
      <c r="H281" s="396"/>
      <c r="I281" s="328"/>
      <c r="J281" s="328"/>
      <c r="K281" s="328"/>
      <c r="L281" s="231"/>
      <c r="M281" s="73"/>
      <c r="N281" s="73"/>
      <c r="O281" s="41"/>
      <c r="P281" s="41"/>
      <c r="Q281" s="41"/>
      <c r="R281" s="73"/>
      <c r="S281" s="73"/>
      <c r="T281" s="73"/>
      <c r="U281" s="73"/>
      <c r="V281" s="73"/>
      <c r="W281" s="73"/>
      <c r="X281" s="73"/>
      <c r="Y281" s="73"/>
      <c r="Z281" s="73"/>
      <c r="AA281" s="73"/>
      <c r="AB281" s="73"/>
      <c r="AC281" s="73"/>
      <c r="AD281" s="73"/>
      <c r="AE281" s="73"/>
      <c r="AF281" s="73"/>
      <c r="AG281" s="73"/>
      <c r="AH281" s="73"/>
      <c r="AI281" s="73"/>
      <c r="AJ281" s="73"/>
      <c r="AK281" s="73"/>
      <c r="AL281" s="73"/>
      <c r="AM281" s="73"/>
    </row>
    <row r="282" spans="1:39" ht="15.75" customHeight="1" x14ac:dyDescent="0.35">
      <c r="A282" s="41"/>
      <c r="B282" s="73"/>
      <c r="C282" s="231"/>
      <c r="D282" s="41"/>
      <c r="E282" s="645"/>
      <c r="F282" s="73"/>
      <c r="G282" s="73"/>
      <c r="H282" s="396"/>
      <c r="I282" s="328"/>
      <c r="J282" s="328"/>
      <c r="K282" s="328"/>
      <c r="L282" s="231"/>
      <c r="M282" s="73"/>
      <c r="N282" s="73"/>
      <c r="O282" s="41"/>
      <c r="P282" s="41"/>
      <c r="Q282" s="41"/>
      <c r="R282" s="73"/>
      <c r="S282" s="73"/>
      <c r="T282" s="73"/>
      <c r="U282" s="73"/>
      <c r="V282" s="73"/>
      <c r="W282" s="73"/>
      <c r="X282" s="73"/>
      <c r="Y282" s="73"/>
      <c r="Z282" s="73"/>
      <c r="AA282" s="73"/>
      <c r="AB282" s="73"/>
      <c r="AC282" s="73"/>
      <c r="AD282" s="73"/>
      <c r="AE282" s="73"/>
      <c r="AF282" s="73"/>
      <c r="AG282" s="73"/>
      <c r="AH282" s="73"/>
      <c r="AI282" s="73"/>
      <c r="AJ282" s="73"/>
      <c r="AK282" s="73"/>
      <c r="AL282" s="73"/>
      <c r="AM282" s="73"/>
    </row>
    <row r="283" spans="1:39" ht="15.75" customHeight="1" x14ac:dyDescent="0.35">
      <c r="A283" s="41"/>
      <c r="B283" s="73"/>
      <c r="C283" s="231"/>
      <c r="D283" s="41"/>
      <c r="E283" s="645"/>
      <c r="F283" s="73"/>
      <c r="G283" s="73"/>
      <c r="H283" s="396"/>
      <c r="I283" s="328"/>
      <c r="J283" s="328"/>
      <c r="K283" s="328"/>
      <c r="L283" s="231"/>
      <c r="M283" s="73"/>
      <c r="N283" s="73"/>
      <c r="O283" s="41"/>
      <c r="P283" s="41"/>
      <c r="Q283" s="41"/>
      <c r="R283" s="73"/>
      <c r="S283" s="73"/>
      <c r="T283" s="73"/>
      <c r="U283" s="73"/>
      <c r="V283" s="73"/>
      <c r="W283" s="73"/>
      <c r="X283" s="73"/>
      <c r="Y283" s="73"/>
      <c r="Z283" s="73"/>
      <c r="AA283" s="73"/>
      <c r="AB283" s="73"/>
      <c r="AC283" s="73"/>
      <c r="AD283" s="73"/>
      <c r="AE283" s="73"/>
      <c r="AF283" s="73"/>
      <c r="AG283" s="73"/>
      <c r="AH283" s="73"/>
      <c r="AI283" s="73"/>
      <c r="AJ283" s="73"/>
      <c r="AK283" s="73"/>
      <c r="AL283" s="73"/>
      <c r="AM283" s="73"/>
    </row>
    <row r="284" spans="1:39" ht="15.75" customHeight="1" x14ac:dyDescent="0.35">
      <c r="A284" s="41"/>
      <c r="B284" s="73"/>
      <c r="C284" s="231"/>
      <c r="D284" s="41"/>
      <c r="E284" s="645"/>
      <c r="F284" s="73"/>
      <c r="G284" s="73"/>
      <c r="H284" s="396"/>
      <c r="I284" s="328"/>
      <c r="J284" s="328"/>
      <c r="K284" s="328"/>
      <c r="L284" s="231"/>
      <c r="M284" s="73"/>
      <c r="N284" s="73"/>
      <c r="O284" s="41"/>
      <c r="P284" s="41"/>
      <c r="Q284" s="41"/>
      <c r="R284" s="73"/>
      <c r="S284" s="73"/>
      <c r="T284" s="73"/>
      <c r="U284" s="73"/>
      <c r="V284" s="73"/>
      <c r="W284" s="73"/>
      <c r="X284" s="73"/>
      <c r="Y284" s="73"/>
      <c r="Z284" s="73"/>
      <c r="AA284" s="73"/>
      <c r="AB284" s="73"/>
      <c r="AC284" s="73"/>
      <c r="AD284" s="73"/>
      <c r="AE284" s="73"/>
      <c r="AF284" s="73"/>
      <c r="AG284" s="73"/>
      <c r="AH284" s="73"/>
      <c r="AI284" s="73"/>
      <c r="AJ284" s="73"/>
      <c r="AK284" s="73"/>
      <c r="AL284" s="73"/>
      <c r="AM284" s="73"/>
    </row>
    <row r="285" spans="1:39" ht="15.75" customHeight="1" x14ac:dyDescent="0.35">
      <c r="A285" s="41"/>
      <c r="B285" s="73"/>
      <c r="C285" s="231"/>
      <c r="D285" s="41"/>
      <c r="E285" s="645"/>
      <c r="F285" s="73"/>
      <c r="G285" s="73"/>
      <c r="H285" s="396"/>
      <c r="I285" s="328"/>
      <c r="J285" s="328"/>
      <c r="K285" s="328"/>
      <c r="L285" s="231"/>
      <c r="M285" s="73"/>
      <c r="N285" s="73"/>
      <c r="O285" s="41"/>
      <c r="P285" s="41"/>
      <c r="Q285" s="41"/>
      <c r="R285" s="73"/>
      <c r="S285" s="73"/>
      <c r="T285" s="73"/>
      <c r="U285" s="73"/>
      <c r="V285" s="73"/>
      <c r="W285" s="73"/>
      <c r="X285" s="73"/>
      <c r="Y285" s="73"/>
      <c r="Z285" s="73"/>
      <c r="AA285" s="73"/>
      <c r="AB285" s="73"/>
      <c r="AC285" s="73"/>
      <c r="AD285" s="73"/>
      <c r="AE285" s="73"/>
      <c r="AF285" s="73"/>
      <c r="AG285" s="73"/>
      <c r="AH285" s="73"/>
      <c r="AI285" s="73"/>
      <c r="AJ285" s="73"/>
      <c r="AK285" s="73"/>
      <c r="AL285" s="73"/>
      <c r="AM285" s="73"/>
    </row>
    <row r="286" spans="1:39" ht="15.75" customHeight="1" x14ac:dyDescent="0.35">
      <c r="A286" s="41"/>
      <c r="B286" s="73"/>
      <c r="C286" s="231"/>
      <c r="D286" s="41"/>
      <c r="E286" s="645"/>
      <c r="F286" s="73"/>
      <c r="G286" s="73"/>
      <c r="H286" s="396"/>
      <c r="I286" s="328"/>
      <c r="J286" s="328"/>
      <c r="K286" s="328"/>
      <c r="L286" s="231"/>
      <c r="M286" s="73"/>
      <c r="N286" s="73"/>
      <c r="O286" s="41"/>
      <c r="P286" s="41"/>
      <c r="Q286" s="41"/>
      <c r="R286" s="73"/>
      <c r="S286" s="73"/>
      <c r="T286" s="73"/>
      <c r="U286" s="73"/>
      <c r="V286" s="73"/>
      <c r="W286" s="73"/>
      <c r="X286" s="73"/>
      <c r="Y286" s="73"/>
      <c r="Z286" s="73"/>
      <c r="AA286" s="73"/>
      <c r="AB286" s="73"/>
      <c r="AC286" s="73"/>
      <c r="AD286" s="73"/>
      <c r="AE286" s="73"/>
      <c r="AF286" s="73"/>
      <c r="AG286" s="73"/>
      <c r="AH286" s="73"/>
      <c r="AI286" s="73"/>
      <c r="AJ286" s="73"/>
      <c r="AK286" s="73"/>
      <c r="AL286" s="73"/>
      <c r="AM286" s="73"/>
    </row>
    <row r="287" spans="1:39" ht="15.75" customHeight="1" x14ac:dyDescent="0.35">
      <c r="A287" s="41"/>
      <c r="B287" s="73"/>
      <c r="C287" s="231"/>
      <c r="D287" s="41"/>
      <c r="E287" s="645"/>
      <c r="F287" s="73"/>
      <c r="G287" s="73"/>
      <c r="H287" s="396"/>
      <c r="I287" s="328"/>
      <c r="J287" s="328"/>
      <c r="K287" s="328"/>
      <c r="L287" s="231"/>
      <c r="M287" s="73"/>
      <c r="N287" s="73"/>
      <c r="O287" s="41"/>
      <c r="P287" s="41"/>
      <c r="Q287" s="41"/>
      <c r="R287" s="73"/>
      <c r="S287" s="73"/>
      <c r="T287" s="73"/>
      <c r="U287" s="73"/>
      <c r="V287" s="73"/>
      <c r="W287" s="73"/>
      <c r="X287" s="73"/>
      <c r="Y287" s="73"/>
      <c r="Z287" s="73"/>
      <c r="AA287" s="73"/>
      <c r="AB287" s="73"/>
      <c r="AC287" s="73"/>
      <c r="AD287" s="73"/>
      <c r="AE287" s="73"/>
      <c r="AF287" s="73"/>
      <c r="AG287" s="73"/>
      <c r="AH287" s="73"/>
      <c r="AI287" s="73"/>
      <c r="AJ287" s="73"/>
      <c r="AK287" s="73"/>
      <c r="AL287" s="73"/>
      <c r="AM287" s="73"/>
    </row>
    <row r="288" spans="1:39" ht="15.75" customHeight="1" x14ac:dyDescent="0.35">
      <c r="A288" s="41"/>
      <c r="B288" s="73"/>
      <c r="C288" s="231"/>
      <c r="D288" s="41"/>
      <c r="E288" s="645"/>
      <c r="F288" s="73"/>
      <c r="G288" s="73"/>
      <c r="H288" s="396"/>
      <c r="I288" s="328"/>
      <c r="J288" s="328"/>
      <c r="K288" s="328"/>
      <c r="L288" s="231"/>
      <c r="M288" s="73"/>
      <c r="N288" s="73"/>
      <c r="O288" s="41"/>
      <c r="P288" s="41"/>
      <c r="Q288" s="41"/>
      <c r="R288" s="73"/>
      <c r="S288" s="73"/>
      <c r="T288" s="73"/>
      <c r="U288" s="73"/>
      <c r="V288" s="73"/>
      <c r="W288" s="73"/>
      <c r="X288" s="73"/>
      <c r="Y288" s="73"/>
      <c r="Z288" s="73"/>
      <c r="AA288" s="73"/>
      <c r="AB288" s="73"/>
      <c r="AC288" s="73"/>
      <c r="AD288" s="73"/>
      <c r="AE288" s="73"/>
      <c r="AF288" s="73"/>
      <c r="AG288" s="73"/>
      <c r="AH288" s="73"/>
      <c r="AI288" s="73"/>
      <c r="AJ288" s="73"/>
      <c r="AK288" s="73"/>
      <c r="AL288" s="73"/>
      <c r="AM288" s="73"/>
    </row>
    <row r="289" spans="1:39" ht="15.75" customHeight="1" x14ac:dyDescent="0.35">
      <c r="A289" s="41"/>
      <c r="B289" s="73"/>
      <c r="C289" s="231"/>
      <c r="D289" s="41"/>
      <c r="E289" s="645"/>
      <c r="F289" s="73"/>
      <c r="G289" s="73"/>
      <c r="H289" s="396"/>
      <c r="I289" s="328"/>
      <c r="J289" s="328"/>
      <c r="K289" s="328"/>
      <c r="L289" s="231"/>
      <c r="M289" s="73"/>
      <c r="N289" s="73"/>
      <c r="O289" s="41"/>
      <c r="P289" s="41"/>
      <c r="Q289" s="41"/>
      <c r="R289" s="73"/>
      <c r="S289" s="73"/>
      <c r="T289" s="73"/>
      <c r="U289" s="73"/>
      <c r="V289" s="73"/>
      <c r="W289" s="73"/>
      <c r="X289" s="73"/>
      <c r="Y289" s="73"/>
      <c r="Z289" s="73"/>
      <c r="AA289" s="73"/>
      <c r="AB289" s="73"/>
      <c r="AC289" s="73"/>
      <c r="AD289" s="73"/>
      <c r="AE289" s="73"/>
      <c r="AF289" s="73"/>
      <c r="AG289" s="73"/>
      <c r="AH289" s="73"/>
      <c r="AI289" s="73"/>
      <c r="AJ289" s="73"/>
      <c r="AK289" s="73"/>
      <c r="AL289" s="73"/>
      <c r="AM289" s="73"/>
    </row>
    <row r="290" spans="1:39" ht="15.75" customHeight="1" x14ac:dyDescent="0.35">
      <c r="A290" s="41"/>
      <c r="B290" s="73"/>
      <c r="C290" s="231"/>
      <c r="D290" s="41"/>
      <c r="E290" s="645"/>
      <c r="F290" s="73"/>
      <c r="G290" s="73"/>
      <c r="H290" s="396"/>
      <c r="I290" s="328"/>
      <c r="J290" s="328"/>
      <c r="K290" s="328"/>
      <c r="L290" s="231"/>
      <c r="M290" s="73"/>
      <c r="N290" s="73"/>
      <c r="O290" s="41"/>
      <c r="P290" s="41"/>
      <c r="Q290" s="41"/>
      <c r="R290" s="73"/>
      <c r="S290" s="73"/>
      <c r="T290" s="73"/>
      <c r="U290" s="73"/>
      <c r="V290" s="73"/>
      <c r="W290" s="73"/>
      <c r="X290" s="73"/>
      <c r="Y290" s="73"/>
      <c r="Z290" s="73"/>
      <c r="AA290" s="73"/>
      <c r="AB290" s="73"/>
      <c r="AC290" s="73"/>
      <c r="AD290" s="73"/>
      <c r="AE290" s="73"/>
      <c r="AF290" s="73"/>
      <c r="AG290" s="73"/>
      <c r="AH290" s="73"/>
      <c r="AI290" s="73"/>
      <c r="AJ290" s="73"/>
      <c r="AK290" s="73"/>
      <c r="AL290" s="73"/>
      <c r="AM290" s="73"/>
    </row>
    <row r="291" spans="1:39" ht="15.75" customHeight="1" x14ac:dyDescent="0.35">
      <c r="A291" s="41"/>
      <c r="B291" s="73"/>
      <c r="C291" s="231"/>
      <c r="D291" s="41"/>
      <c r="E291" s="645"/>
      <c r="F291" s="73"/>
      <c r="G291" s="73"/>
      <c r="H291" s="396"/>
      <c r="I291" s="328"/>
      <c r="J291" s="328"/>
      <c r="K291" s="328"/>
      <c r="L291" s="231"/>
      <c r="M291" s="73"/>
      <c r="N291" s="73"/>
      <c r="O291" s="41"/>
      <c r="P291" s="41"/>
      <c r="Q291" s="41"/>
      <c r="R291" s="73"/>
      <c r="S291" s="73"/>
      <c r="T291" s="73"/>
      <c r="U291" s="73"/>
      <c r="V291" s="73"/>
      <c r="W291" s="73"/>
      <c r="X291" s="73"/>
      <c r="Y291" s="73"/>
      <c r="Z291" s="73"/>
      <c r="AA291" s="73"/>
      <c r="AB291" s="73"/>
      <c r="AC291" s="73"/>
      <c r="AD291" s="73"/>
      <c r="AE291" s="73"/>
      <c r="AF291" s="73"/>
      <c r="AG291" s="73"/>
      <c r="AH291" s="73"/>
      <c r="AI291" s="73"/>
      <c r="AJ291" s="73"/>
      <c r="AK291" s="73"/>
      <c r="AL291" s="73"/>
      <c r="AM291" s="73"/>
    </row>
    <row r="292" spans="1:39" ht="15.75" customHeight="1" x14ac:dyDescent="0.35">
      <c r="A292" s="41"/>
      <c r="B292" s="73"/>
      <c r="C292" s="231"/>
      <c r="D292" s="41"/>
      <c r="E292" s="645"/>
      <c r="F292" s="73"/>
      <c r="G292" s="73"/>
      <c r="H292" s="396"/>
      <c r="I292" s="328"/>
      <c r="J292" s="328"/>
      <c r="K292" s="328"/>
      <c r="L292" s="231"/>
      <c r="M292" s="73"/>
      <c r="N292" s="73"/>
      <c r="O292" s="41"/>
      <c r="P292" s="41"/>
      <c r="Q292" s="41"/>
      <c r="R292" s="73"/>
      <c r="S292" s="73"/>
      <c r="T292" s="73"/>
      <c r="U292" s="73"/>
      <c r="V292" s="73"/>
      <c r="W292" s="73"/>
      <c r="X292" s="73"/>
      <c r="Y292" s="73"/>
      <c r="Z292" s="73"/>
      <c r="AA292" s="73"/>
      <c r="AB292" s="73"/>
      <c r="AC292" s="73"/>
      <c r="AD292" s="73"/>
      <c r="AE292" s="73"/>
      <c r="AF292" s="73"/>
      <c r="AG292" s="73"/>
      <c r="AH292" s="73"/>
      <c r="AI292" s="73"/>
      <c r="AJ292" s="73"/>
      <c r="AK292" s="73"/>
      <c r="AL292" s="73"/>
      <c r="AM292" s="73"/>
    </row>
    <row r="293" spans="1:39" ht="15.75" customHeight="1" x14ac:dyDescent="0.35">
      <c r="A293" s="41"/>
      <c r="B293" s="73"/>
      <c r="C293" s="231"/>
      <c r="D293" s="41"/>
      <c r="E293" s="645"/>
      <c r="F293" s="73"/>
      <c r="G293" s="73"/>
      <c r="H293" s="396"/>
      <c r="I293" s="328"/>
      <c r="J293" s="328"/>
      <c r="K293" s="328"/>
      <c r="L293" s="231"/>
      <c r="M293" s="73"/>
      <c r="N293" s="73"/>
      <c r="O293" s="41"/>
      <c r="P293" s="41"/>
      <c r="Q293" s="41"/>
      <c r="R293" s="73"/>
      <c r="S293" s="73"/>
      <c r="T293" s="73"/>
      <c r="U293" s="73"/>
      <c r="V293" s="73"/>
      <c r="W293" s="73"/>
      <c r="X293" s="73"/>
      <c r="Y293" s="73"/>
      <c r="Z293" s="73"/>
      <c r="AA293" s="73"/>
      <c r="AB293" s="73"/>
      <c r="AC293" s="73"/>
      <c r="AD293" s="73"/>
      <c r="AE293" s="73"/>
      <c r="AF293" s="73"/>
      <c r="AG293" s="73"/>
      <c r="AH293" s="73"/>
      <c r="AI293" s="73"/>
      <c r="AJ293" s="73"/>
      <c r="AK293" s="73"/>
      <c r="AL293" s="73"/>
      <c r="AM293" s="73"/>
    </row>
    <row r="294" spans="1:39" ht="15.75" customHeight="1" x14ac:dyDescent="0.35">
      <c r="A294" s="41"/>
      <c r="B294" s="73"/>
      <c r="C294" s="231"/>
      <c r="D294" s="41"/>
      <c r="E294" s="645"/>
      <c r="F294" s="73"/>
      <c r="G294" s="73"/>
      <c r="H294" s="396"/>
      <c r="I294" s="328"/>
      <c r="J294" s="328"/>
      <c r="K294" s="328"/>
      <c r="L294" s="231"/>
      <c r="M294" s="73"/>
      <c r="N294" s="73"/>
      <c r="O294" s="41"/>
      <c r="P294" s="41"/>
      <c r="Q294" s="41"/>
      <c r="R294" s="73"/>
      <c r="S294" s="73"/>
      <c r="T294" s="73"/>
      <c r="U294" s="73"/>
      <c r="V294" s="73"/>
      <c r="W294" s="73"/>
      <c r="X294" s="73"/>
      <c r="Y294" s="73"/>
      <c r="Z294" s="73"/>
      <c r="AA294" s="73"/>
      <c r="AB294" s="73"/>
      <c r="AC294" s="73"/>
      <c r="AD294" s="73"/>
      <c r="AE294" s="73"/>
      <c r="AF294" s="73"/>
      <c r="AG294" s="73"/>
      <c r="AH294" s="73"/>
      <c r="AI294" s="73"/>
      <c r="AJ294" s="73"/>
      <c r="AK294" s="73"/>
      <c r="AL294" s="73"/>
      <c r="AM294" s="73"/>
    </row>
    <row r="295" spans="1:39" ht="15.75" customHeight="1" x14ac:dyDescent="0.35">
      <c r="A295" s="41"/>
      <c r="B295" s="73"/>
      <c r="C295" s="231"/>
      <c r="D295" s="41"/>
      <c r="E295" s="645"/>
      <c r="F295" s="73"/>
      <c r="G295" s="73"/>
      <c r="H295" s="396"/>
      <c r="I295" s="328"/>
      <c r="J295" s="328"/>
      <c r="K295" s="328"/>
      <c r="L295" s="231"/>
      <c r="M295" s="73"/>
      <c r="N295" s="73"/>
      <c r="O295" s="41"/>
      <c r="P295" s="41"/>
      <c r="Q295" s="41"/>
      <c r="R295" s="73"/>
      <c r="S295" s="73"/>
      <c r="T295" s="73"/>
      <c r="U295" s="73"/>
      <c r="V295" s="73"/>
      <c r="W295" s="73"/>
      <c r="X295" s="73"/>
      <c r="Y295" s="73"/>
      <c r="Z295" s="73"/>
      <c r="AA295" s="73"/>
      <c r="AB295" s="73"/>
      <c r="AC295" s="73"/>
      <c r="AD295" s="73"/>
      <c r="AE295" s="73"/>
      <c r="AF295" s="73"/>
      <c r="AG295" s="73"/>
      <c r="AH295" s="73"/>
      <c r="AI295" s="73"/>
      <c r="AJ295" s="73"/>
      <c r="AK295" s="73"/>
      <c r="AL295" s="73"/>
      <c r="AM295" s="73"/>
    </row>
    <row r="296" spans="1:39" ht="15.75" customHeight="1" x14ac:dyDescent="0.35">
      <c r="A296" s="41"/>
      <c r="B296" s="73"/>
      <c r="C296" s="231"/>
      <c r="D296" s="41"/>
      <c r="E296" s="645"/>
      <c r="F296" s="73"/>
      <c r="G296" s="73"/>
      <c r="H296" s="396"/>
      <c r="I296" s="328"/>
      <c r="J296" s="328"/>
      <c r="K296" s="328"/>
      <c r="L296" s="231"/>
      <c r="M296" s="73"/>
      <c r="N296" s="73"/>
      <c r="O296" s="41"/>
      <c r="P296" s="41"/>
      <c r="Q296" s="41"/>
      <c r="R296" s="73"/>
      <c r="S296" s="73"/>
      <c r="T296" s="73"/>
      <c r="U296" s="73"/>
      <c r="V296" s="73"/>
      <c r="W296" s="73"/>
      <c r="X296" s="73"/>
      <c r="Y296" s="73"/>
      <c r="Z296" s="73"/>
      <c r="AA296" s="73"/>
      <c r="AB296" s="73"/>
      <c r="AC296" s="73"/>
      <c r="AD296" s="73"/>
      <c r="AE296" s="73"/>
      <c r="AF296" s="73"/>
      <c r="AG296" s="73"/>
      <c r="AH296" s="73"/>
      <c r="AI296" s="73"/>
      <c r="AJ296" s="73"/>
      <c r="AK296" s="73"/>
      <c r="AL296" s="73"/>
      <c r="AM296" s="73"/>
    </row>
    <row r="297" spans="1:39" ht="15.75" customHeight="1" x14ac:dyDescent="0.35">
      <c r="A297" s="41"/>
      <c r="B297" s="73"/>
      <c r="C297" s="231"/>
      <c r="D297" s="41"/>
      <c r="E297" s="645"/>
      <c r="F297" s="73"/>
      <c r="G297" s="73"/>
      <c r="H297" s="396"/>
      <c r="I297" s="328"/>
      <c r="J297" s="328"/>
      <c r="K297" s="328"/>
      <c r="L297" s="231"/>
      <c r="M297" s="73"/>
      <c r="N297" s="73"/>
      <c r="O297" s="41"/>
      <c r="P297" s="41"/>
      <c r="Q297" s="41"/>
      <c r="R297" s="73"/>
      <c r="S297" s="73"/>
      <c r="T297" s="73"/>
      <c r="U297" s="73"/>
      <c r="V297" s="73"/>
      <c r="W297" s="73"/>
      <c r="X297" s="73"/>
      <c r="Y297" s="73"/>
      <c r="Z297" s="73"/>
      <c r="AA297" s="73"/>
      <c r="AB297" s="73"/>
      <c r="AC297" s="73"/>
      <c r="AD297" s="73"/>
      <c r="AE297" s="73"/>
      <c r="AF297" s="73"/>
      <c r="AG297" s="73"/>
      <c r="AH297" s="73"/>
      <c r="AI297" s="73"/>
      <c r="AJ297" s="73"/>
      <c r="AK297" s="73"/>
      <c r="AL297" s="73"/>
      <c r="AM297" s="73"/>
    </row>
    <row r="298" spans="1:39" ht="15.75" customHeight="1" x14ac:dyDescent="0.35">
      <c r="A298" s="41"/>
      <c r="B298" s="73"/>
      <c r="C298" s="231"/>
      <c r="D298" s="41"/>
      <c r="E298" s="645"/>
      <c r="F298" s="73"/>
      <c r="G298" s="73"/>
      <c r="H298" s="396"/>
      <c r="I298" s="328"/>
      <c r="J298" s="328"/>
      <c r="K298" s="328"/>
      <c r="L298" s="231"/>
      <c r="M298" s="73"/>
      <c r="N298" s="73"/>
      <c r="O298" s="41"/>
      <c r="P298" s="41"/>
      <c r="Q298" s="41"/>
      <c r="R298" s="73"/>
      <c r="S298" s="73"/>
      <c r="T298" s="73"/>
      <c r="U298" s="73"/>
      <c r="V298" s="73"/>
      <c r="W298" s="73"/>
      <c r="X298" s="73"/>
      <c r="Y298" s="73"/>
      <c r="Z298" s="73"/>
      <c r="AA298" s="73"/>
      <c r="AB298" s="73"/>
      <c r="AC298" s="73"/>
      <c r="AD298" s="73"/>
      <c r="AE298" s="73"/>
      <c r="AF298" s="73"/>
      <c r="AG298" s="73"/>
      <c r="AH298" s="73"/>
      <c r="AI298" s="73"/>
      <c r="AJ298" s="73"/>
      <c r="AK298" s="73"/>
      <c r="AL298" s="73"/>
      <c r="AM298" s="73"/>
    </row>
    <row r="299" spans="1:39" ht="15.75" customHeight="1" x14ac:dyDescent="0.35">
      <c r="A299" s="41"/>
      <c r="B299" s="73"/>
      <c r="C299" s="231"/>
      <c r="D299" s="41"/>
      <c r="E299" s="645"/>
      <c r="F299" s="73"/>
      <c r="G299" s="73"/>
      <c r="H299" s="396"/>
      <c r="I299" s="328"/>
      <c r="J299" s="328"/>
      <c r="K299" s="328"/>
      <c r="L299" s="231"/>
      <c r="M299" s="73"/>
      <c r="N299" s="73"/>
      <c r="O299" s="41"/>
      <c r="P299" s="41"/>
      <c r="Q299" s="41"/>
      <c r="R299" s="73"/>
      <c r="S299" s="73"/>
      <c r="T299" s="73"/>
      <c r="U299" s="73"/>
      <c r="V299" s="73"/>
      <c r="W299" s="73"/>
      <c r="X299" s="73"/>
      <c r="Y299" s="73"/>
      <c r="Z299" s="73"/>
      <c r="AA299" s="73"/>
      <c r="AB299" s="73"/>
      <c r="AC299" s="73"/>
      <c r="AD299" s="73"/>
      <c r="AE299" s="73"/>
      <c r="AF299" s="73"/>
      <c r="AG299" s="73"/>
      <c r="AH299" s="73"/>
      <c r="AI299" s="73"/>
      <c r="AJ299" s="73"/>
      <c r="AK299" s="73"/>
      <c r="AL299" s="73"/>
      <c r="AM299" s="73"/>
    </row>
    <row r="300" spans="1:39" ht="15.75" customHeight="1" x14ac:dyDescent="0.35">
      <c r="A300" s="41"/>
      <c r="B300" s="73"/>
      <c r="C300" s="231"/>
      <c r="D300" s="41"/>
      <c r="E300" s="645"/>
      <c r="F300" s="73"/>
      <c r="G300" s="73"/>
      <c r="H300" s="396"/>
      <c r="I300" s="328"/>
      <c r="J300" s="328"/>
      <c r="K300" s="328"/>
      <c r="L300" s="231"/>
      <c r="M300" s="73"/>
      <c r="N300" s="73"/>
      <c r="O300" s="41"/>
      <c r="P300" s="41"/>
      <c r="Q300" s="41"/>
      <c r="R300" s="73"/>
      <c r="S300" s="73"/>
      <c r="T300" s="73"/>
      <c r="U300" s="73"/>
      <c r="V300" s="73"/>
      <c r="W300" s="73"/>
      <c r="X300" s="73"/>
      <c r="Y300" s="73"/>
      <c r="Z300" s="73"/>
      <c r="AA300" s="73"/>
      <c r="AB300" s="73"/>
      <c r="AC300" s="73"/>
      <c r="AD300" s="73"/>
      <c r="AE300" s="73"/>
      <c r="AF300" s="73"/>
      <c r="AG300" s="73"/>
      <c r="AH300" s="73"/>
      <c r="AI300" s="73"/>
      <c r="AJ300" s="73"/>
      <c r="AK300" s="73"/>
      <c r="AL300" s="73"/>
      <c r="AM300" s="73"/>
    </row>
    <row r="301" spans="1:39" ht="15.75" customHeight="1" x14ac:dyDescent="0.35">
      <c r="A301" s="41"/>
      <c r="B301" s="73"/>
      <c r="C301" s="231"/>
      <c r="D301" s="41"/>
      <c r="E301" s="645"/>
      <c r="F301" s="73"/>
      <c r="G301" s="73"/>
      <c r="H301" s="396"/>
      <c r="I301" s="328"/>
      <c r="J301" s="328"/>
      <c r="K301" s="328"/>
      <c r="L301" s="231"/>
      <c r="M301" s="73"/>
      <c r="N301" s="73"/>
      <c r="O301" s="41"/>
      <c r="P301" s="41"/>
      <c r="Q301" s="41"/>
      <c r="R301" s="73"/>
      <c r="S301" s="73"/>
      <c r="T301" s="73"/>
      <c r="U301" s="73"/>
      <c r="V301" s="73"/>
      <c r="W301" s="73"/>
      <c r="X301" s="73"/>
      <c r="Y301" s="73"/>
      <c r="Z301" s="73"/>
      <c r="AA301" s="73"/>
      <c r="AB301" s="73"/>
      <c r="AC301" s="73"/>
      <c r="AD301" s="73"/>
      <c r="AE301" s="73"/>
      <c r="AF301" s="73"/>
      <c r="AG301" s="73"/>
      <c r="AH301" s="73"/>
      <c r="AI301" s="73"/>
      <c r="AJ301" s="73"/>
      <c r="AK301" s="73"/>
      <c r="AL301" s="73"/>
      <c r="AM301" s="73"/>
    </row>
    <row r="302" spans="1:39" ht="15.75" customHeight="1" x14ac:dyDescent="0.35">
      <c r="A302" s="41"/>
      <c r="B302" s="73"/>
      <c r="C302" s="231"/>
      <c r="D302" s="41"/>
      <c r="E302" s="645"/>
      <c r="F302" s="73"/>
      <c r="G302" s="73"/>
      <c r="H302" s="396"/>
      <c r="I302" s="328"/>
      <c r="J302" s="328"/>
      <c r="K302" s="328"/>
      <c r="L302" s="231"/>
      <c r="M302" s="73"/>
      <c r="N302" s="73"/>
      <c r="O302" s="41"/>
      <c r="P302" s="41"/>
      <c r="Q302" s="41"/>
      <c r="R302" s="73"/>
      <c r="S302" s="73"/>
      <c r="T302" s="73"/>
      <c r="U302" s="73"/>
      <c r="V302" s="73"/>
      <c r="W302" s="73"/>
      <c r="X302" s="73"/>
      <c r="Y302" s="73"/>
      <c r="Z302" s="73"/>
      <c r="AA302" s="73"/>
      <c r="AB302" s="73"/>
      <c r="AC302" s="73"/>
      <c r="AD302" s="73"/>
      <c r="AE302" s="73"/>
      <c r="AF302" s="73"/>
      <c r="AG302" s="73"/>
      <c r="AH302" s="73"/>
      <c r="AI302" s="73"/>
      <c r="AJ302" s="73"/>
      <c r="AK302" s="73"/>
      <c r="AL302" s="73"/>
      <c r="AM302" s="73"/>
    </row>
    <row r="303" spans="1:39" ht="15.75" customHeight="1" x14ac:dyDescent="0.35">
      <c r="A303" s="41"/>
      <c r="B303" s="73"/>
      <c r="C303" s="231"/>
      <c r="D303" s="41"/>
      <c r="E303" s="645"/>
      <c r="F303" s="73"/>
      <c r="G303" s="73"/>
      <c r="H303" s="396"/>
      <c r="I303" s="328"/>
      <c r="J303" s="328"/>
      <c r="K303" s="328"/>
      <c r="L303" s="231"/>
      <c r="M303" s="73"/>
      <c r="N303" s="73"/>
      <c r="O303" s="41"/>
      <c r="P303" s="41"/>
      <c r="Q303" s="41"/>
      <c r="R303" s="73"/>
      <c r="S303" s="73"/>
      <c r="T303" s="73"/>
      <c r="U303" s="73"/>
      <c r="V303" s="73"/>
      <c r="W303" s="73"/>
      <c r="X303" s="73"/>
      <c r="Y303" s="73"/>
      <c r="Z303" s="73"/>
      <c r="AA303" s="73"/>
      <c r="AB303" s="73"/>
      <c r="AC303" s="73"/>
      <c r="AD303" s="73"/>
      <c r="AE303" s="73"/>
      <c r="AF303" s="73"/>
      <c r="AG303" s="73"/>
      <c r="AH303" s="73"/>
      <c r="AI303" s="73"/>
      <c r="AJ303" s="73"/>
      <c r="AK303" s="73"/>
      <c r="AL303" s="73"/>
      <c r="AM303" s="73"/>
    </row>
    <row r="304" spans="1:39" ht="15.75" customHeight="1" x14ac:dyDescent="0.35">
      <c r="A304" s="41"/>
      <c r="B304" s="73"/>
      <c r="C304" s="231"/>
      <c r="D304" s="41"/>
      <c r="E304" s="645"/>
      <c r="F304" s="73"/>
      <c r="G304" s="73"/>
      <c r="H304" s="396"/>
      <c r="I304" s="328"/>
      <c r="J304" s="328"/>
      <c r="K304" s="328"/>
      <c r="L304" s="231"/>
      <c r="M304" s="73"/>
      <c r="N304" s="73"/>
      <c r="O304" s="41"/>
      <c r="P304" s="41"/>
      <c r="Q304" s="41"/>
      <c r="R304" s="73"/>
      <c r="S304" s="73"/>
      <c r="T304" s="73"/>
      <c r="U304" s="73"/>
      <c r="V304" s="73"/>
      <c r="W304" s="73"/>
      <c r="X304" s="73"/>
      <c r="Y304" s="73"/>
      <c r="Z304" s="73"/>
      <c r="AA304" s="73"/>
      <c r="AB304" s="73"/>
      <c r="AC304" s="73"/>
      <c r="AD304" s="73"/>
      <c r="AE304" s="73"/>
      <c r="AF304" s="73"/>
      <c r="AG304" s="73"/>
      <c r="AH304" s="73"/>
      <c r="AI304" s="73"/>
      <c r="AJ304" s="73"/>
      <c r="AK304" s="73"/>
      <c r="AL304" s="73"/>
      <c r="AM304" s="73"/>
    </row>
    <row r="305" spans="1:39" ht="15.75" customHeight="1" x14ac:dyDescent="0.35">
      <c r="A305" s="41"/>
      <c r="B305" s="73"/>
      <c r="C305" s="231"/>
      <c r="D305" s="41"/>
      <c r="E305" s="645"/>
      <c r="F305" s="73"/>
      <c r="G305" s="73"/>
      <c r="H305" s="396"/>
      <c r="I305" s="328"/>
      <c r="J305" s="328"/>
      <c r="K305" s="328"/>
      <c r="L305" s="231"/>
      <c r="M305" s="73"/>
      <c r="N305" s="73"/>
      <c r="O305" s="41"/>
      <c r="P305" s="41"/>
      <c r="Q305" s="41"/>
      <c r="R305" s="73"/>
      <c r="S305" s="73"/>
      <c r="T305" s="73"/>
      <c r="U305" s="73"/>
      <c r="V305" s="73"/>
      <c r="W305" s="73"/>
      <c r="X305" s="73"/>
      <c r="Y305" s="73"/>
      <c r="Z305" s="73"/>
      <c r="AA305" s="73"/>
      <c r="AB305" s="73"/>
      <c r="AC305" s="73"/>
      <c r="AD305" s="73"/>
      <c r="AE305" s="73"/>
      <c r="AF305" s="73"/>
      <c r="AG305" s="73"/>
      <c r="AH305" s="73"/>
      <c r="AI305" s="73"/>
      <c r="AJ305" s="73"/>
      <c r="AK305" s="73"/>
      <c r="AL305" s="73"/>
      <c r="AM305" s="73"/>
    </row>
    <row r="306" spans="1:39" ht="15.75" customHeight="1" x14ac:dyDescent="0.35">
      <c r="A306" s="41"/>
      <c r="B306" s="73"/>
      <c r="C306" s="231"/>
      <c r="D306" s="41"/>
      <c r="E306" s="645"/>
      <c r="F306" s="73"/>
      <c r="G306" s="73"/>
      <c r="H306" s="396"/>
      <c r="I306" s="328"/>
      <c r="J306" s="328"/>
      <c r="K306" s="328"/>
      <c r="L306" s="231"/>
      <c r="M306" s="73"/>
      <c r="N306" s="73"/>
      <c r="O306" s="41"/>
      <c r="P306" s="41"/>
      <c r="Q306" s="41"/>
      <c r="R306" s="73"/>
      <c r="S306" s="73"/>
      <c r="T306" s="73"/>
      <c r="U306" s="73"/>
      <c r="V306" s="73"/>
      <c r="W306" s="73"/>
      <c r="X306" s="73"/>
      <c r="Y306" s="73"/>
      <c r="Z306" s="73"/>
      <c r="AA306" s="73"/>
      <c r="AB306" s="73"/>
      <c r="AC306" s="73"/>
      <c r="AD306" s="73"/>
      <c r="AE306" s="73"/>
      <c r="AF306" s="73"/>
      <c r="AG306" s="73"/>
      <c r="AH306" s="73"/>
      <c r="AI306" s="73"/>
      <c r="AJ306" s="73"/>
      <c r="AK306" s="73"/>
      <c r="AL306" s="73"/>
      <c r="AM306" s="73"/>
    </row>
    <row r="307" spans="1:39" ht="15.75" customHeight="1" x14ac:dyDescent="0.35">
      <c r="A307" s="41"/>
      <c r="B307" s="73"/>
      <c r="C307" s="231"/>
      <c r="D307" s="41"/>
      <c r="E307" s="645"/>
      <c r="F307" s="73"/>
      <c r="G307" s="73"/>
      <c r="H307" s="396"/>
      <c r="I307" s="328"/>
      <c r="J307" s="328"/>
      <c r="K307" s="328"/>
      <c r="L307" s="231"/>
      <c r="M307" s="73"/>
      <c r="N307" s="73"/>
      <c r="O307" s="41"/>
      <c r="P307" s="41"/>
      <c r="Q307" s="41"/>
      <c r="R307" s="73"/>
      <c r="S307" s="73"/>
      <c r="T307" s="73"/>
      <c r="U307" s="73"/>
      <c r="V307" s="73"/>
      <c r="W307" s="73"/>
      <c r="X307" s="73"/>
      <c r="Y307" s="73"/>
      <c r="Z307" s="73"/>
      <c r="AA307" s="73"/>
      <c r="AB307" s="73"/>
      <c r="AC307" s="73"/>
      <c r="AD307" s="73"/>
      <c r="AE307" s="73"/>
      <c r="AF307" s="73"/>
      <c r="AG307" s="73"/>
      <c r="AH307" s="73"/>
      <c r="AI307" s="73"/>
      <c r="AJ307" s="73"/>
      <c r="AK307" s="73"/>
      <c r="AL307" s="73"/>
      <c r="AM307" s="73"/>
    </row>
    <row r="308" spans="1:39" ht="15.75" customHeight="1" x14ac:dyDescent="0.35">
      <c r="A308" s="41"/>
      <c r="B308" s="73"/>
      <c r="C308" s="231"/>
      <c r="D308" s="41"/>
      <c r="E308" s="645"/>
      <c r="F308" s="73"/>
      <c r="G308" s="73"/>
      <c r="H308" s="396"/>
      <c r="I308" s="328"/>
      <c r="J308" s="328"/>
      <c r="K308" s="328"/>
      <c r="L308" s="231"/>
      <c r="M308" s="73"/>
      <c r="N308" s="73"/>
      <c r="O308" s="41"/>
      <c r="P308" s="41"/>
      <c r="Q308" s="41"/>
      <c r="R308" s="73"/>
      <c r="S308" s="73"/>
      <c r="T308" s="73"/>
      <c r="U308" s="73"/>
      <c r="V308" s="73"/>
      <c r="W308" s="73"/>
      <c r="X308" s="73"/>
      <c r="Y308" s="73"/>
      <c r="Z308" s="73"/>
      <c r="AA308" s="73"/>
      <c r="AB308" s="73"/>
      <c r="AC308" s="73"/>
      <c r="AD308" s="73"/>
      <c r="AE308" s="73"/>
      <c r="AF308" s="73"/>
      <c r="AG308" s="73"/>
      <c r="AH308" s="73"/>
      <c r="AI308" s="73"/>
      <c r="AJ308" s="73"/>
      <c r="AK308" s="73"/>
      <c r="AL308" s="73"/>
      <c r="AM308" s="73"/>
    </row>
    <row r="309" spans="1:39" ht="15.75" customHeight="1" x14ac:dyDescent="0.35">
      <c r="A309" s="41"/>
      <c r="B309" s="73"/>
      <c r="C309" s="231"/>
      <c r="D309" s="41"/>
      <c r="E309" s="645"/>
      <c r="F309" s="73"/>
      <c r="G309" s="73"/>
      <c r="H309" s="396"/>
      <c r="I309" s="328"/>
      <c r="J309" s="328"/>
      <c r="K309" s="328"/>
      <c r="L309" s="231"/>
      <c r="M309" s="73"/>
      <c r="N309" s="73"/>
      <c r="O309" s="41"/>
      <c r="P309" s="41"/>
      <c r="Q309" s="41"/>
      <c r="R309" s="73"/>
      <c r="S309" s="73"/>
      <c r="T309" s="73"/>
      <c r="U309" s="73"/>
      <c r="V309" s="73"/>
      <c r="W309" s="73"/>
      <c r="X309" s="73"/>
      <c r="Y309" s="73"/>
      <c r="Z309" s="73"/>
      <c r="AA309" s="73"/>
      <c r="AB309" s="73"/>
      <c r="AC309" s="73"/>
      <c r="AD309" s="73"/>
      <c r="AE309" s="73"/>
      <c r="AF309" s="73"/>
      <c r="AG309" s="73"/>
      <c r="AH309" s="73"/>
      <c r="AI309" s="73"/>
      <c r="AJ309" s="73"/>
      <c r="AK309" s="73"/>
      <c r="AL309" s="73"/>
      <c r="AM309" s="73"/>
    </row>
    <row r="310" spans="1:39" ht="15.75" customHeight="1" x14ac:dyDescent="0.35">
      <c r="A310" s="41"/>
      <c r="B310" s="73"/>
      <c r="C310" s="231"/>
      <c r="D310" s="41"/>
      <c r="E310" s="645"/>
      <c r="F310" s="73"/>
      <c r="G310" s="73"/>
      <c r="H310" s="396"/>
      <c r="I310" s="328"/>
      <c r="J310" s="328"/>
      <c r="K310" s="328"/>
      <c r="L310" s="231"/>
      <c r="M310" s="73"/>
      <c r="N310" s="73"/>
      <c r="O310" s="41"/>
      <c r="P310" s="41"/>
      <c r="Q310" s="41"/>
      <c r="R310" s="73"/>
      <c r="S310" s="73"/>
      <c r="T310" s="73"/>
      <c r="U310" s="73"/>
      <c r="V310" s="73"/>
      <c r="W310" s="73"/>
      <c r="X310" s="73"/>
      <c r="Y310" s="73"/>
      <c r="Z310" s="73"/>
      <c r="AA310" s="73"/>
      <c r="AB310" s="73"/>
      <c r="AC310" s="73"/>
      <c r="AD310" s="73"/>
      <c r="AE310" s="73"/>
      <c r="AF310" s="73"/>
      <c r="AG310" s="73"/>
      <c r="AH310" s="73"/>
      <c r="AI310" s="73"/>
      <c r="AJ310" s="73"/>
      <c r="AK310" s="73"/>
      <c r="AL310" s="73"/>
      <c r="AM310" s="73"/>
    </row>
    <row r="311" spans="1:39" ht="15.75" customHeight="1" x14ac:dyDescent="0.35">
      <c r="A311" s="41"/>
      <c r="B311" s="73"/>
      <c r="C311" s="231"/>
      <c r="D311" s="41"/>
      <c r="E311" s="645"/>
      <c r="F311" s="73"/>
      <c r="G311" s="73"/>
      <c r="H311" s="396"/>
      <c r="I311" s="328"/>
      <c r="J311" s="328"/>
      <c r="K311" s="328"/>
      <c r="L311" s="231"/>
      <c r="M311" s="73"/>
      <c r="N311" s="73"/>
      <c r="O311" s="41"/>
      <c r="P311" s="41"/>
      <c r="Q311" s="41"/>
      <c r="R311" s="73"/>
      <c r="S311" s="73"/>
      <c r="T311" s="73"/>
      <c r="U311" s="73"/>
      <c r="V311" s="73"/>
      <c r="W311" s="73"/>
      <c r="X311" s="73"/>
      <c r="Y311" s="73"/>
      <c r="Z311" s="73"/>
      <c r="AA311" s="73"/>
      <c r="AB311" s="73"/>
      <c r="AC311" s="73"/>
      <c r="AD311" s="73"/>
      <c r="AE311" s="73"/>
      <c r="AF311" s="73"/>
      <c r="AG311" s="73"/>
      <c r="AH311" s="73"/>
      <c r="AI311" s="73"/>
      <c r="AJ311" s="73"/>
      <c r="AK311" s="73"/>
      <c r="AL311" s="73"/>
      <c r="AM311" s="73"/>
    </row>
    <row r="312" spans="1:39" ht="15.75" customHeight="1" x14ac:dyDescent="0.35">
      <c r="A312" s="41"/>
      <c r="B312" s="73"/>
      <c r="C312" s="231"/>
      <c r="D312" s="41"/>
      <c r="E312" s="645"/>
      <c r="F312" s="73"/>
      <c r="G312" s="73"/>
      <c r="H312" s="396"/>
      <c r="I312" s="328"/>
      <c r="J312" s="328"/>
      <c r="K312" s="328"/>
      <c r="L312" s="231"/>
      <c r="M312" s="73"/>
      <c r="N312" s="73"/>
      <c r="O312" s="41"/>
      <c r="P312" s="41"/>
      <c r="Q312" s="41"/>
      <c r="R312" s="73"/>
      <c r="S312" s="73"/>
      <c r="T312" s="73"/>
      <c r="U312" s="73"/>
      <c r="V312" s="73"/>
      <c r="W312" s="73"/>
      <c r="X312" s="73"/>
      <c r="Y312" s="73"/>
      <c r="Z312" s="73"/>
      <c r="AA312" s="73"/>
      <c r="AB312" s="73"/>
      <c r="AC312" s="73"/>
      <c r="AD312" s="73"/>
      <c r="AE312" s="73"/>
      <c r="AF312" s="73"/>
      <c r="AG312" s="73"/>
      <c r="AH312" s="73"/>
      <c r="AI312" s="73"/>
      <c r="AJ312" s="73"/>
      <c r="AK312" s="73"/>
      <c r="AL312" s="73"/>
      <c r="AM312" s="73"/>
    </row>
    <row r="313" spans="1:39" ht="15.75" customHeight="1" x14ac:dyDescent="0.35">
      <c r="A313" s="41"/>
      <c r="B313" s="73"/>
      <c r="C313" s="231"/>
      <c r="D313" s="41"/>
      <c r="E313" s="645"/>
      <c r="F313" s="73"/>
      <c r="G313" s="73"/>
      <c r="H313" s="396"/>
      <c r="I313" s="328"/>
      <c r="J313" s="328"/>
      <c r="K313" s="328"/>
      <c r="L313" s="231"/>
      <c r="M313" s="73"/>
      <c r="N313" s="73"/>
      <c r="O313" s="41"/>
      <c r="P313" s="41"/>
      <c r="Q313" s="41"/>
      <c r="R313" s="73"/>
      <c r="S313" s="73"/>
      <c r="T313" s="73"/>
      <c r="U313" s="73"/>
      <c r="V313" s="73"/>
      <c r="W313" s="73"/>
      <c r="X313" s="73"/>
      <c r="Y313" s="73"/>
      <c r="Z313" s="73"/>
      <c r="AA313" s="73"/>
      <c r="AB313" s="73"/>
      <c r="AC313" s="73"/>
      <c r="AD313" s="73"/>
      <c r="AE313" s="73"/>
      <c r="AF313" s="73"/>
      <c r="AG313" s="73"/>
      <c r="AH313" s="73"/>
      <c r="AI313" s="73"/>
      <c r="AJ313" s="73"/>
      <c r="AK313" s="73"/>
      <c r="AL313" s="73"/>
      <c r="AM313" s="73"/>
    </row>
    <row r="314" spans="1:39" ht="15.75" customHeight="1" x14ac:dyDescent="0.35">
      <c r="A314" s="41"/>
      <c r="B314" s="73"/>
      <c r="C314" s="231"/>
      <c r="D314" s="41"/>
      <c r="E314" s="645"/>
      <c r="F314" s="73"/>
      <c r="G314" s="73"/>
      <c r="H314" s="396"/>
      <c r="I314" s="328"/>
      <c r="J314" s="328"/>
      <c r="K314" s="328"/>
      <c r="L314" s="231"/>
      <c r="M314" s="73"/>
      <c r="N314" s="73"/>
      <c r="O314" s="41"/>
      <c r="P314" s="41"/>
      <c r="Q314" s="41"/>
      <c r="R314" s="73"/>
      <c r="S314" s="73"/>
      <c r="T314" s="73"/>
      <c r="U314" s="73"/>
      <c r="V314" s="73"/>
      <c r="W314" s="73"/>
      <c r="X314" s="73"/>
      <c r="Y314" s="73"/>
      <c r="Z314" s="73"/>
      <c r="AA314" s="73"/>
      <c r="AB314" s="73"/>
      <c r="AC314" s="73"/>
      <c r="AD314" s="73"/>
      <c r="AE314" s="73"/>
      <c r="AF314" s="73"/>
      <c r="AG314" s="73"/>
      <c r="AH314" s="73"/>
      <c r="AI314" s="73"/>
      <c r="AJ314" s="73"/>
      <c r="AK314" s="73"/>
      <c r="AL314" s="73"/>
      <c r="AM314" s="73"/>
    </row>
    <row r="315" spans="1:39" ht="15.75" customHeight="1" x14ac:dyDescent="0.35">
      <c r="A315" s="41"/>
      <c r="B315" s="73"/>
      <c r="C315" s="231"/>
      <c r="D315" s="41"/>
      <c r="E315" s="645"/>
      <c r="F315" s="73"/>
      <c r="G315" s="73"/>
      <c r="H315" s="396"/>
      <c r="I315" s="328"/>
      <c r="J315" s="328"/>
      <c r="K315" s="328"/>
      <c r="L315" s="231"/>
      <c r="M315" s="73"/>
      <c r="N315" s="73"/>
      <c r="O315" s="41"/>
      <c r="P315" s="41"/>
      <c r="Q315" s="41"/>
      <c r="R315" s="73"/>
      <c r="S315" s="73"/>
      <c r="T315" s="73"/>
      <c r="U315" s="73"/>
      <c r="V315" s="73"/>
      <c r="W315" s="73"/>
      <c r="X315" s="73"/>
      <c r="Y315" s="73"/>
      <c r="Z315" s="73"/>
      <c r="AA315" s="73"/>
      <c r="AB315" s="73"/>
      <c r="AC315" s="73"/>
      <c r="AD315" s="73"/>
      <c r="AE315" s="73"/>
      <c r="AF315" s="73"/>
      <c r="AG315" s="73"/>
      <c r="AH315" s="73"/>
      <c r="AI315" s="73"/>
      <c r="AJ315" s="73"/>
      <c r="AK315" s="73"/>
      <c r="AL315" s="73"/>
      <c r="AM315" s="73"/>
    </row>
    <row r="316" spans="1:39" ht="15.75" customHeight="1" x14ac:dyDescent="0.35">
      <c r="A316" s="41"/>
      <c r="B316" s="73"/>
      <c r="C316" s="231"/>
      <c r="D316" s="41"/>
      <c r="E316" s="645"/>
      <c r="F316" s="73"/>
      <c r="G316" s="73"/>
      <c r="H316" s="396"/>
      <c r="I316" s="328"/>
      <c r="J316" s="328"/>
      <c r="K316" s="328"/>
      <c r="L316" s="231"/>
      <c r="M316" s="73"/>
      <c r="N316" s="73"/>
      <c r="O316" s="41"/>
      <c r="P316" s="41"/>
      <c r="Q316" s="41"/>
      <c r="R316" s="73"/>
      <c r="S316" s="73"/>
      <c r="T316" s="73"/>
      <c r="U316" s="73"/>
      <c r="V316" s="73"/>
      <c r="W316" s="73"/>
      <c r="X316" s="73"/>
      <c r="Y316" s="73"/>
      <c r="Z316" s="73"/>
      <c r="AA316" s="73"/>
      <c r="AB316" s="73"/>
      <c r="AC316" s="73"/>
      <c r="AD316" s="73"/>
      <c r="AE316" s="73"/>
      <c r="AF316" s="73"/>
      <c r="AG316" s="73"/>
      <c r="AH316" s="73"/>
      <c r="AI316" s="73"/>
      <c r="AJ316" s="73"/>
      <c r="AK316" s="73"/>
      <c r="AL316" s="73"/>
      <c r="AM316" s="73"/>
    </row>
    <row r="317" spans="1:39" ht="15.75" customHeight="1" x14ac:dyDescent="0.35">
      <c r="A317" s="41"/>
      <c r="B317" s="73"/>
      <c r="C317" s="231"/>
      <c r="D317" s="41"/>
      <c r="E317" s="645"/>
      <c r="F317" s="73"/>
      <c r="G317" s="73"/>
      <c r="H317" s="396"/>
      <c r="I317" s="328"/>
      <c r="J317" s="328"/>
      <c r="K317" s="328"/>
      <c r="L317" s="231"/>
      <c r="M317" s="73"/>
      <c r="N317" s="73"/>
      <c r="O317" s="41"/>
      <c r="P317" s="41"/>
      <c r="Q317" s="41"/>
      <c r="R317" s="73"/>
      <c r="S317" s="73"/>
      <c r="T317" s="73"/>
      <c r="U317" s="73"/>
      <c r="V317" s="73"/>
      <c r="W317" s="73"/>
      <c r="X317" s="73"/>
      <c r="Y317" s="73"/>
      <c r="Z317" s="73"/>
      <c r="AA317" s="73"/>
      <c r="AB317" s="73"/>
      <c r="AC317" s="73"/>
      <c r="AD317" s="73"/>
      <c r="AE317" s="73"/>
      <c r="AF317" s="73"/>
      <c r="AG317" s="73"/>
      <c r="AH317" s="73"/>
      <c r="AI317" s="73"/>
      <c r="AJ317" s="73"/>
      <c r="AK317" s="73"/>
      <c r="AL317" s="73"/>
      <c r="AM317" s="73"/>
    </row>
    <row r="318" spans="1:39" ht="15.75" customHeight="1" x14ac:dyDescent="0.35">
      <c r="A318" s="41"/>
      <c r="B318" s="73"/>
      <c r="C318" s="231"/>
      <c r="D318" s="41"/>
      <c r="E318" s="645"/>
      <c r="F318" s="73"/>
      <c r="G318" s="73"/>
      <c r="H318" s="396"/>
      <c r="I318" s="328"/>
      <c r="J318" s="328"/>
      <c r="K318" s="328"/>
      <c r="L318" s="231"/>
      <c r="M318" s="73"/>
      <c r="N318" s="73"/>
      <c r="O318" s="41"/>
      <c r="P318" s="41"/>
      <c r="Q318" s="41"/>
      <c r="R318" s="73"/>
      <c r="S318" s="73"/>
      <c r="T318" s="73"/>
      <c r="U318" s="73"/>
      <c r="V318" s="73"/>
      <c r="W318" s="73"/>
      <c r="X318" s="73"/>
      <c r="Y318" s="73"/>
      <c r="Z318" s="73"/>
      <c r="AA318" s="73"/>
      <c r="AB318" s="73"/>
      <c r="AC318" s="73"/>
      <c r="AD318" s="73"/>
      <c r="AE318" s="73"/>
      <c r="AF318" s="73"/>
      <c r="AG318" s="73"/>
      <c r="AH318" s="73"/>
      <c r="AI318" s="73"/>
      <c r="AJ318" s="73"/>
      <c r="AK318" s="73"/>
      <c r="AL318" s="73"/>
      <c r="AM318" s="73"/>
    </row>
    <row r="319" spans="1:39" ht="15.75" customHeight="1" x14ac:dyDescent="0.35">
      <c r="A319" s="41"/>
      <c r="B319" s="73"/>
      <c r="C319" s="231"/>
      <c r="D319" s="41"/>
      <c r="E319" s="645"/>
      <c r="F319" s="73"/>
      <c r="G319" s="73"/>
      <c r="H319" s="396"/>
      <c r="I319" s="328"/>
      <c r="J319" s="328"/>
      <c r="K319" s="328"/>
      <c r="L319" s="231"/>
      <c r="M319" s="73"/>
      <c r="N319" s="73"/>
      <c r="O319" s="41"/>
      <c r="P319" s="41"/>
      <c r="Q319" s="41"/>
      <c r="R319" s="73"/>
      <c r="S319" s="73"/>
      <c r="T319" s="73"/>
      <c r="U319" s="73"/>
      <c r="V319" s="73"/>
      <c r="W319" s="73"/>
      <c r="X319" s="73"/>
      <c r="Y319" s="73"/>
      <c r="Z319" s="73"/>
      <c r="AA319" s="73"/>
      <c r="AB319" s="73"/>
      <c r="AC319" s="73"/>
      <c r="AD319" s="73"/>
      <c r="AE319" s="73"/>
      <c r="AF319" s="73"/>
      <c r="AG319" s="73"/>
      <c r="AH319" s="73"/>
      <c r="AI319" s="73"/>
      <c r="AJ319" s="73"/>
      <c r="AK319" s="73"/>
      <c r="AL319" s="73"/>
      <c r="AM319" s="73"/>
    </row>
    <row r="320" spans="1:39" ht="15.75" customHeight="1" x14ac:dyDescent="0.35">
      <c r="A320" s="41"/>
      <c r="B320" s="73"/>
      <c r="C320" s="231"/>
      <c r="D320" s="41"/>
      <c r="E320" s="645"/>
      <c r="F320" s="73"/>
      <c r="G320" s="73"/>
      <c r="H320" s="396"/>
      <c r="I320" s="328"/>
      <c r="J320" s="328"/>
      <c r="K320" s="328"/>
      <c r="L320" s="231"/>
      <c r="M320" s="73"/>
      <c r="N320" s="73"/>
      <c r="O320" s="41"/>
      <c r="P320" s="41"/>
      <c r="Q320" s="41"/>
      <c r="R320" s="73"/>
      <c r="S320" s="73"/>
      <c r="T320" s="73"/>
      <c r="U320" s="73"/>
      <c r="V320" s="73"/>
      <c r="W320" s="73"/>
      <c r="X320" s="73"/>
      <c r="Y320" s="73"/>
      <c r="Z320" s="73"/>
      <c r="AA320" s="73"/>
      <c r="AB320" s="73"/>
      <c r="AC320" s="73"/>
      <c r="AD320" s="73"/>
      <c r="AE320" s="73"/>
      <c r="AF320" s="73"/>
      <c r="AG320" s="73"/>
      <c r="AH320" s="73"/>
      <c r="AI320" s="73"/>
      <c r="AJ320" s="73"/>
      <c r="AK320" s="73"/>
      <c r="AL320" s="73"/>
      <c r="AM320" s="73"/>
    </row>
    <row r="321" spans="1:39" ht="15.75" customHeight="1" x14ac:dyDescent="0.35">
      <c r="A321" s="41"/>
      <c r="B321" s="73"/>
      <c r="C321" s="231"/>
      <c r="D321" s="41"/>
      <c r="E321" s="645"/>
      <c r="F321" s="73"/>
      <c r="G321" s="73"/>
      <c r="H321" s="396"/>
      <c r="I321" s="328"/>
      <c r="J321" s="328"/>
      <c r="K321" s="328"/>
      <c r="L321" s="231"/>
      <c r="M321" s="73"/>
      <c r="N321" s="73"/>
      <c r="O321" s="41"/>
      <c r="P321" s="41"/>
      <c r="Q321" s="41"/>
      <c r="R321" s="73"/>
      <c r="S321" s="73"/>
      <c r="T321" s="73"/>
      <c r="U321" s="73"/>
      <c r="V321" s="73"/>
      <c r="W321" s="73"/>
      <c r="X321" s="73"/>
      <c r="Y321" s="73"/>
      <c r="Z321" s="73"/>
      <c r="AA321" s="73"/>
      <c r="AB321" s="73"/>
      <c r="AC321" s="73"/>
      <c r="AD321" s="73"/>
      <c r="AE321" s="73"/>
      <c r="AF321" s="73"/>
      <c r="AG321" s="73"/>
      <c r="AH321" s="73"/>
      <c r="AI321" s="73"/>
      <c r="AJ321" s="73"/>
      <c r="AK321" s="73"/>
      <c r="AL321" s="73"/>
      <c r="AM321" s="73"/>
    </row>
    <row r="322" spans="1:39" ht="15.75" customHeight="1" x14ac:dyDescent="0.35">
      <c r="A322" s="41"/>
      <c r="B322" s="73"/>
      <c r="C322" s="231"/>
      <c r="D322" s="41"/>
      <c r="E322" s="645"/>
      <c r="F322" s="73"/>
      <c r="G322" s="73"/>
      <c r="H322" s="396"/>
      <c r="I322" s="328"/>
      <c r="J322" s="328"/>
      <c r="K322" s="328"/>
      <c r="L322" s="231"/>
      <c r="M322" s="73"/>
      <c r="N322" s="73"/>
      <c r="O322" s="41"/>
      <c r="P322" s="41"/>
      <c r="Q322" s="41"/>
      <c r="R322" s="73"/>
      <c r="S322" s="73"/>
      <c r="T322" s="73"/>
      <c r="U322" s="73"/>
      <c r="V322" s="73"/>
      <c r="W322" s="73"/>
      <c r="X322" s="73"/>
      <c r="Y322" s="73"/>
      <c r="Z322" s="73"/>
      <c r="AA322" s="73"/>
      <c r="AB322" s="73"/>
      <c r="AC322" s="73"/>
      <c r="AD322" s="73"/>
      <c r="AE322" s="73"/>
      <c r="AF322" s="73"/>
      <c r="AG322" s="73"/>
      <c r="AH322" s="73"/>
      <c r="AI322" s="73"/>
      <c r="AJ322" s="73"/>
      <c r="AK322" s="73"/>
      <c r="AL322" s="73"/>
      <c r="AM322" s="73"/>
    </row>
    <row r="323" spans="1:39" ht="15.75" customHeight="1" x14ac:dyDescent="0.35">
      <c r="A323" s="41"/>
      <c r="B323" s="73"/>
      <c r="C323" s="231"/>
      <c r="D323" s="41"/>
      <c r="E323" s="645"/>
      <c r="F323" s="73"/>
      <c r="G323" s="73"/>
      <c r="H323" s="396"/>
      <c r="I323" s="328"/>
      <c r="J323" s="328"/>
      <c r="K323" s="328"/>
      <c r="L323" s="231"/>
      <c r="M323" s="73"/>
      <c r="N323" s="73"/>
      <c r="O323" s="41"/>
      <c r="P323" s="41"/>
      <c r="Q323" s="41"/>
      <c r="R323" s="73"/>
      <c r="S323" s="73"/>
      <c r="T323" s="73"/>
      <c r="U323" s="73"/>
      <c r="V323" s="73"/>
      <c r="W323" s="73"/>
      <c r="X323" s="73"/>
      <c r="Y323" s="73"/>
      <c r="Z323" s="73"/>
      <c r="AA323" s="73"/>
      <c r="AB323" s="73"/>
      <c r="AC323" s="73"/>
      <c r="AD323" s="73"/>
      <c r="AE323" s="73"/>
      <c r="AF323" s="73"/>
      <c r="AG323" s="73"/>
      <c r="AH323" s="73"/>
      <c r="AI323" s="73"/>
      <c r="AJ323" s="73"/>
      <c r="AK323" s="73"/>
      <c r="AL323" s="73"/>
      <c r="AM323" s="73"/>
    </row>
    <row r="324" spans="1:39" ht="15.75" customHeight="1" x14ac:dyDescent="0.35">
      <c r="A324" s="41"/>
      <c r="B324" s="73"/>
      <c r="C324" s="231"/>
      <c r="D324" s="41"/>
      <c r="E324" s="645"/>
      <c r="F324" s="73"/>
      <c r="G324" s="73"/>
      <c r="H324" s="396"/>
      <c r="I324" s="328"/>
      <c r="J324" s="328"/>
      <c r="K324" s="328"/>
      <c r="L324" s="231"/>
      <c r="M324" s="73"/>
      <c r="N324" s="73"/>
      <c r="O324" s="41"/>
      <c r="P324" s="41"/>
      <c r="Q324" s="41"/>
      <c r="R324" s="73"/>
      <c r="S324" s="73"/>
      <c r="T324" s="73"/>
      <c r="U324" s="73"/>
      <c r="V324" s="73"/>
      <c r="W324" s="73"/>
      <c r="X324" s="73"/>
      <c r="Y324" s="73"/>
      <c r="Z324" s="73"/>
      <c r="AA324" s="73"/>
      <c r="AB324" s="73"/>
      <c r="AC324" s="73"/>
      <c r="AD324" s="73"/>
      <c r="AE324" s="73"/>
      <c r="AF324" s="73"/>
      <c r="AG324" s="73"/>
      <c r="AH324" s="73"/>
      <c r="AI324" s="73"/>
      <c r="AJ324" s="73"/>
      <c r="AK324" s="73"/>
      <c r="AL324" s="73"/>
      <c r="AM324" s="73"/>
    </row>
    <row r="325" spans="1:39" ht="15.75" customHeight="1" x14ac:dyDescent="0.35">
      <c r="A325" s="41"/>
      <c r="B325" s="73"/>
      <c r="C325" s="231"/>
      <c r="D325" s="41"/>
      <c r="E325" s="645"/>
      <c r="F325" s="73"/>
      <c r="G325" s="73"/>
      <c r="H325" s="396"/>
      <c r="I325" s="328"/>
      <c r="J325" s="328"/>
      <c r="K325" s="328"/>
      <c r="L325" s="231"/>
      <c r="M325" s="73"/>
      <c r="N325" s="73"/>
      <c r="O325" s="41"/>
      <c r="P325" s="41"/>
      <c r="Q325" s="41"/>
      <c r="R325" s="73"/>
      <c r="S325" s="73"/>
      <c r="T325" s="73"/>
      <c r="U325" s="73"/>
      <c r="V325" s="73"/>
      <c r="W325" s="73"/>
      <c r="X325" s="73"/>
      <c r="Y325" s="73"/>
      <c r="Z325" s="73"/>
      <c r="AA325" s="73"/>
      <c r="AB325" s="73"/>
      <c r="AC325" s="73"/>
      <c r="AD325" s="73"/>
      <c r="AE325" s="73"/>
      <c r="AF325" s="73"/>
      <c r="AG325" s="73"/>
      <c r="AH325" s="73"/>
      <c r="AI325" s="73"/>
      <c r="AJ325" s="73"/>
      <c r="AK325" s="73"/>
      <c r="AL325" s="73"/>
      <c r="AM325" s="73"/>
    </row>
    <row r="326" spans="1:39" ht="15.75" customHeight="1" x14ac:dyDescent="0.35">
      <c r="A326" s="41"/>
      <c r="B326" s="73"/>
      <c r="C326" s="231"/>
      <c r="D326" s="41"/>
      <c r="E326" s="645"/>
      <c r="F326" s="73"/>
      <c r="G326" s="73"/>
      <c r="H326" s="396"/>
      <c r="I326" s="328"/>
      <c r="J326" s="328"/>
      <c r="K326" s="328"/>
      <c r="L326" s="231"/>
      <c r="M326" s="73"/>
      <c r="N326" s="73"/>
      <c r="O326" s="41"/>
      <c r="P326" s="41"/>
      <c r="Q326" s="41"/>
      <c r="R326" s="73"/>
      <c r="S326" s="73"/>
      <c r="T326" s="73"/>
      <c r="U326" s="73"/>
      <c r="V326" s="73"/>
      <c r="W326" s="73"/>
      <c r="X326" s="73"/>
      <c r="Y326" s="73"/>
      <c r="Z326" s="73"/>
      <c r="AA326" s="73"/>
      <c r="AB326" s="73"/>
      <c r="AC326" s="73"/>
      <c r="AD326" s="73"/>
      <c r="AE326" s="73"/>
      <c r="AF326" s="73"/>
      <c r="AG326" s="73"/>
      <c r="AH326" s="73"/>
      <c r="AI326" s="73"/>
      <c r="AJ326" s="73"/>
      <c r="AK326" s="73"/>
      <c r="AL326" s="73"/>
      <c r="AM326" s="73"/>
    </row>
    <row r="327" spans="1:39" ht="15.75" customHeight="1" x14ac:dyDescent="0.35">
      <c r="A327" s="41"/>
      <c r="B327" s="73"/>
      <c r="C327" s="231"/>
      <c r="D327" s="41"/>
      <c r="E327" s="645"/>
      <c r="F327" s="73"/>
      <c r="G327" s="73"/>
      <c r="H327" s="396"/>
      <c r="I327" s="328"/>
      <c r="J327" s="328"/>
      <c r="K327" s="328"/>
      <c r="L327" s="231"/>
      <c r="M327" s="73"/>
      <c r="N327" s="73"/>
      <c r="O327" s="41"/>
      <c r="P327" s="41"/>
      <c r="Q327" s="41"/>
      <c r="R327" s="73"/>
      <c r="S327" s="73"/>
      <c r="T327" s="73"/>
      <c r="U327" s="73"/>
      <c r="V327" s="73"/>
      <c r="W327" s="73"/>
      <c r="X327" s="73"/>
      <c r="Y327" s="73"/>
      <c r="Z327" s="73"/>
      <c r="AA327" s="73"/>
      <c r="AB327" s="73"/>
      <c r="AC327" s="73"/>
      <c r="AD327" s="73"/>
      <c r="AE327" s="73"/>
      <c r="AF327" s="73"/>
      <c r="AG327" s="73"/>
      <c r="AH327" s="73"/>
      <c r="AI327" s="73"/>
      <c r="AJ327" s="73"/>
      <c r="AK327" s="73"/>
      <c r="AL327" s="73"/>
      <c r="AM327" s="73"/>
    </row>
    <row r="328" spans="1:39" ht="15.75" customHeight="1" x14ac:dyDescent="0.35">
      <c r="A328" s="41"/>
      <c r="B328" s="73"/>
      <c r="C328" s="231"/>
      <c r="D328" s="41"/>
      <c r="E328" s="645"/>
      <c r="F328" s="73"/>
      <c r="G328" s="73"/>
      <c r="H328" s="396"/>
      <c r="I328" s="328"/>
      <c r="J328" s="328"/>
      <c r="K328" s="328"/>
      <c r="L328" s="231"/>
      <c r="M328" s="73"/>
      <c r="N328" s="73"/>
      <c r="O328" s="41"/>
      <c r="P328" s="41"/>
      <c r="Q328" s="41"/>
      <c r="R328" s="73"/>
      <c r="S328" s="73"/>
      <c r="T328" s="73"/>
      <c r="U328" s="73"/>
      <c r="V328" s="73"/>
      <c r="W328" s="73"/>
      <c r="X328" s="73"/>
      <c r="Y328" s="73"/>
      <c r="Z328" s="73"/>
      <c r="AA328" s="73"/>
      <c r="AB328" s="73"/>
      <c r="AC328" s="73"/>
      <c r="AD328" s="73"/>
      <c r="AE328" s="73"/>
      <c r="AF328" s="73"/>
      <c r="AG328" s="73"/>
      <c r="AH328" s="73"/>
      <c r="AI328" s="73"/>
      <c r="AJ328" s="73"/>
      <c r="AK328" s="73"/>
      <c r="AL328" s="73"/>
      <c r="AM328" s="73"/>
    </row>
    <row r="329" spans="1:39" ht="15.75" customHeight="1" x14ac:dyDescent="0.35">
      <c r="A329" s="41"/>
      <c r="B329" s="73"/>
      <c r="C329" s="231"/>
      <c r="D329" s="41"/>
      <c r="E329" s="645"/>
      <c r="F329" s="73"/>
      <c r="G329" s="73"/>
      <c r="H329" s="396"/>
      <c r="I329" s="328"/>
      <c r="J329" s="328"/>
      <c r="K329" s="328"/>
      <c r="L329" s="231"/>
      <c r="M329" s="73"/>
      <c r="N329" s="73"/>
      <c r="O329" s="41"/>
      <c r="P329" s="41"/>
      <c r="Q329" s="41"/>
      <c r="R329" s="73"/>
      <c r="S329" s="73"/>
      <c r="T329" s="73"/>
      <c r="U329" s="73"/>
      <c r="V329" s="73"/>
      <c r="W329" s="73"/>
      <c r="X329" s="73"/>
      <c r="Y329" s="73"/>
      <c r="Z329" s="73"/>
      <c r="AA329" s="73"/>
      <c r="AB329" s="73"/>
      <c r="AC329" s="73"/>
      <c r="AD329" s="73"/>
      <c r="AE329" s="73"/>
      <c r="AF329" s="73"/>
      <c r="AG329" s="73"/>
      <c r="AH329" s="73"/>
      <c r="AI329" s="73"/>
      <c r="AJ329" s="73"/>
      <c r="AK329" s="73"/>
      <c r="AL329" s="73"/>
      <c r="AM329" s="73"/>
    </row>
    <row r="330" spans="1:39" ht="15.75" customHeight="1" x14ac:dyDescent="0.35">
      <c r="A330" s="41"/>
      <c r="B330" s="73"/>
      <c r="C330" s="231"/>
      <c r="D330" s="41"/>
      <c r="E330" s="645"/>
      <c r="F330" s="73"/>
      <c r="G330" s="73"/>
      <c r="H330" s="396"/>
      <c r="I330" s="328"/>
      <c r="J330" s="328"/>
      <c r="K330" s="328"/>
      <c r="L330" s="231"/>
      <c r="M330" s="73"/>
      <c r="N330" s="73"/>
      <c r="O330" s="41"/>
      <c r="P330" s="41"/>
      <c r="Q330" s="41"/>
      <c r="R330" s="73"/>
      <c r="S330" s="73"/>
      <c r="T330" s="73"/>
      <c r="U330" s="73"/>
      <c r="V330" s="73"/>
      <c r="W330" s="73"/>
      <c r="X330" s="73"/>
      <c r="Y330" s="73"/>
      <c r="Z330" s="73"/>
      <c r="AA330" s="73"/>
      <c r="AB330" s="73"/>
      <c r="AC330" s="73"/>
      <c r="AD330" s="73"/>
      <c r="AE330" s="73"/>
      <c r="AF330" s="73"/>
      <c r="AG330" s="73"/>
      <c r="AH330" s="73"/>
      <c r="AI330" s="73"/>
      <c r="AJ330" s="73"/>
      <c r="AK330" s="73"/>
      <c r="AL330" s="73"/>
      <c r="AM330" s="73"/>
    </row>
    <row r="331" spans="1:39" ht="15.75" customHeight="1" x14ac:dyDescent="0.35">
      <c r="A331" s="41"/>
      <c r="B331" s="73"/>
      <c r="C331" s="231"/>
      <c r="D331" s="41"/>
      <c r="E331" s="645"/>
      <c r="F331" s="73"/>
      <c r="G331" s="73"/>
      <c r="H331" s="396"/>
      <c r="I331" s="328"/>
      <c r="J331" s="328"/>
      <c r="K331" s="328"/>
      <c r="L331" s="231"/>
      <c r="M331" s="73"/>
      <c r="N331" s="73"/>
      <c r="O331" s="41"/>
      <c r="P331" s="41"/>
      <c r="Q331" s="41"/>
      <c r="R331" s="73"/>
      <c r="S331" s="73"/>
      <c r="T331" s="73"/>
      <c r="U331" s="73"/>
      <c r="V331" s="73"/>
      <c r="W331" s="73"/>
      <c r="X331" s="73"/>
      <c r="Y331" s="73"/>
      <c r="Z331" s="73"/>
      <c r="AA331" s="73"/>
      <c r="AB331" s="73"/>
      <c r="AC331" s="73"/>
      <c r="AD331" s="73"/>
      <c r="AE331" s="73"/>
      <c r="AF331" s="73"/>
      <c r="AG331" s="73"/>
      <c r="AH331" s="73"/>
      <c r="AI331" s="73"/>
      <c r="AJ331" s="73"/>
      <c r="AK331" s="73"/>
      <c r="AL331" s="73"/>
      <c r="AM331" s="73"/>
    </row>
    <row r="332" spans="1:39" ht="15.75" customHeight="1" x14ac:dyDescent="0.35">
      <c r="A332" s="41"/>
      <c r="B332" s="73"/>
      <c r="C332" s="231"/>
      <c r="D332" s="41"/>
      <c r="E332" s="645"/>
      <c r="F332" s="73"/>
      <c r="G332" s="73"/>
      <c r="H332" s="396"/>
      <c r="I332" s="328"/>
      <c r="J332" s="328"/>
      <c r="K332" s="328"/>
      <c r="L332" s="231"/>
      <c r="M332" s="73"/>
      <c r="N332" s="73"/>
      <c r="O332" s="41"/>
      <c r="P332" s="41"/>
      <c r="Q332" s="41"/>
      <c r="R332" s="73"/>
      <c r="S332" s="73"/>
      <c r="T332" s="73"/>
      <c r="U332" s="73"/>
      <c r="V332" s="73"/>
      <c r="W332" s="73"/>
      <c r="X332" s="73"/>
      <c r="Y332" s="73"/>
      <c r="Z332" s="73"/>
      <c r="AA332" s="73"/>
      <c r="AB332" s="73"/>
      <c r="AC332" s="73"/>
      <c r="AD332" s="73"/>
      <c r="AE332" s="73"/>
      <c r="AF332" s="73"/>
      <c r="AG332" s="73"/>
      <c r="AH332" s="73"/>
      <c r="AI332" s="73"/>
      <c r="AJ332" s="73"/>
      <c r="AK332" s="73"/>
      <c r="AL332" s="73"/>
      <c r="AM332" s="73"/>
    </row>
    <row r="333" spans="1:39" ht="15.75" customHeight="1" x14ac:dyDescent="0.35">
      <c r="A333" s="41"/>
      <c r="B333" s="73"/>
      <c r="C333" s="231"/>
      <c r="D333" s="41"/>
      <c r="E333" s="645"/>
      <c r="F333" s="73"/>
      <c r="G333" s="73"/>
      <c r="H333" s="396"/>
      <c r="I333" s="328"/>
      <c r="J333" s="328"/>
      <c r="K333" s="328"/>
      <c r="L333" s="231"/>
      <c r="M333" s="73"/>
      <c r="N333" s="73"/>
      <c r="O333" s="41"/>
      <c r="P333" s="41"/>
      <c r="Q333" s="41"/>
      <c r="R333" s="73"/>
      <c r="S333" s="73"/>
      <c r="T333" s="73"/>
      <c r="U333" s="73"/>
      <c r="V333" s="73"/>
      <c r="W333" s="73"/>
      <c r="X333" s="73"/>
      <c r="Y333" s="73"/>
      <c r="Z333" s="73"/>
      <c r="AA333" s="73"/>
      <c r="AB333" s="73"/>
      <c r="AC333" s="73"/>
      <c r="AD333" s="73"/>
      <c r="AE333" s="73"/>
      <c r="AF333" s="73"/>
      <c r="AG333" s="73"/>
      <c r="AH333" s="73"/>
      <c r="AI333" s="73"/>
      <c r="AJ333" s="73"/>
      <c r="AK333" s="73"/>
      <c r="AL333" s="73"/>
      <c r="AM333" s="73"/>
    </row>
    <row r="334" spans="1:39" ht="15.75" customHeight="1" x14ac:dyDescent="0.35">
      <c r="A334" s="41"/>
      <c r="B334" s="73"/>
      <c r="C334" s="231"/>
      <c r="D334" s="41"/>
      <c r="E334" s="645"/>
      <c r="F334" s="73"/>
      <c r="G334" s="73"/>
      <c r="H334" s="396"/>
      <c r="I334" s="328"/>
      <c r="J334" s="328"/>
      <c r="K334" s="328"/>
      <c r="L334" s="231"/>
      <c r="M334" s="73"/>
      <c r="N334" s="73"/>
      <c r="O334" s="41"/>
      <c r="P334" s="41"/>
      <c r="Q334" s="41"/>
      <c r="R334" s="73"/>
      <c r="S334" s="73"/>
      <c r="T334" s="73"/>
      <c r="U334" s="73"/>
      <c r="V334" s="73"/>
      <c r="W334" s="73"/>
      <c r="X334" s="73"/>
      <c r="Y334" s="73"/>
      <c r="Z334" s="73"/>
      <c r="AA334" s="73"/>
      <c r="AB334" s="73"/>
      <c r="AC334" s="73"/>
      <c r="AD334" s="73"/>
      <c r="AE334" s="73"/>
      <c r="AF334" s="73"/>
      <c r="AG334" s="73"/>
      <c r="AH334" s="73"/>
      <c r="AI334" s="73"/>
      <c r="AJ334" s="73"/>
      <c r="AK334" s="73"/>
      <c r="AL334" s="73"/>
      <c r="AM334" s="73"/>
    </row>
    <row r="335" spans="1:39" ht="15.75" customHeight="1" x14ac:dyDescent="0.35">
      <c r="A335" s="41"/>
      <c r="B335" s="73"/>
      <c r="C335" s="231"/>
      <c r="D335" s="41"/>
      <c r="E335" s="645"/>
      <c r="F335" s="73"/>
      <c r="G335" s="73"/>
      <c r="H335" s="396"/>
      <c r="I335" s="328"/>
      <c r="J335" s="328"/>
      <c r="K335" s="328"/>
      <c r="L335" s="231"/>
      <c r="M335" s="73"/>
      <c r="N335" s="73"/>
      <c r="O335" s="41"/>
      <c r="P335" s="41"/>
      <c r="Q335" s="41"/>
      <c r="R335" s="73"/>
      <c r="S335" s="73"/>
      <c r="T335" s="73"/>
      <c r="U335" s="73"/>
      <c r="V335" s="73"/>
      <c r="W335" s="73"/>
      <c r="X335" s="73"/>
      <c r="Y335" s="73"/>
      <c r="Z335" s="73"/>
      <c r="AA335" s="73"/>
      <c r="AB335" s="73"/>
      <c r="AC335" s="73"/>
      <c r="AD335" s="73"/>
      <c r="AE335" s="73"/>
      <c r="AF335" s="73"/>
      <c r="AG335" s="73"/>
      <c r="AH335" s="73"/>
      <c r="AI335" s="73"/>
      <c r="AJ335" s="73"/>
      <c r="AK335" s="73"/>
      <c r="AL335" s="73"/>
      <c r="AM335" s="73"/>
    </row>
    <row r="336" spans="1:39" ht="15.75" customHeight="1" x14ac:dyDescent="0.35">
      <c r="A336" s="41"/>
      <c r="B336" s="73"/>
      <c r="C336" s="231"/>
      <c r="D336" s="41"/>
      <c r="E336" s="645"/>
      <c r="F336" s="73"/>
      <c r="G336" s="73"/>
      <c r="H336" s="396"/>
      <c r="I336" s="328"/>
      <c r="J336" s="328"/>
      <c r="K336" s="328"/>
      <c r="L336" s="231"/>
      <c r="M336" s="73"/>
      <c r="N336" s="73"/>
      <c r="O336" s="41"/>
      <c r="P336" s="41"/>
      <c r="Q336" s="41"/>
      <c r="R336" s="73"/>
      <c r="S336" s="73"/>
      <c r="T336" s="73"/>
      <c r="U336" s="73"/>
      <c r="V336" s="73"/>
      <c r="W336" s="73"/>
      <c r="X336" s="73"/>
      <c r="Y336" s="73"/>
      <c r="Z336" s="73"/>
      <c r="AA336" s="73"/>
      <c r="AB336" s="73"/>
      <c r="AC336" s="73"/>
      <c r="AD336" s="73"/>
      <c r="AE336" s="73"/>
      <c r="AF336" s="73"/>
      <c r="AG336" s="73"/>
      <c r="AH336" s="73"/>
      <c r="AI336" s="73"/>
      <c r="AJ336" s="73"/>
      <c r="AK336" s="73"/>
      <c r="AL336" s="73"/>
      <c r="AM336" s="73"/>
    </row>
    <row r="337" spans="1:39" ht="15.75" customHeight="1" x14ac:dyDescent="0.35">
      <c r="A337" s="41"/>
      <c r="B337" s="73"/>
      <c r="C337" s="231"/>
      <c r="D337" s="41"/>
      <c r="E337" s="645"/>
      <c r="F337" s="73"/>
      <c r="G337" s="73"/>
      <c r="H337" s="396"/>
      <c r="I337" s="328"/>
      <c r="J337" s="328"/>
      <c r="K337" s="328"/>
      <c r="L337" s="231"/>
      <c r="M337" s="73"/>
      <c r="N337" s="73"/>
      <c r="O337" s="41"/>
      <c r="P337" s="41"/>
      <c r="Q337" s="41"/>
      <c r="R337" s="73"/>
      <c r="S337" s="73"/>
      <c r="T337" s="73"/>
      <c r="U337" s="73"/>
      <c r="V337" s="73"/>
      <c r="W337" s="73"/>
      <c r="X337" s="73"/>
      <c r="Y337" s="73"/>
      <c r="Z337" s="73"/>
      <c r="AA337" s="73"/>
      <c r="AB337" s="73"/>
      <c r="AC337" s="73"/>
      <c r="AD337" s="73"/>
      <c r="AE337" s="73"/>
      <c r="AF337" s="73"/>
      <c r="AG337" s="73"/>
      <c r="AH337" s="73"/>
      <c r="AI337" s="73"/>
      <c r="AJ337" s="73"/>
      <c r="AK337" s="73"/>
      <c r="AL337" s="73"/>
      <c r="AM337" s="73"/>
    </row>
    <row r="338" spans="1:39" ht="15.75" customHeight="1" x14ac:dyDescent="0.35">
      <c r="A338" s="41"/>
      <c r="B338" s="73"/>
      <c r="C338" s="231"/>
      <c r="D338" s="41"/>
      <c r="E338" s="645"/>
      <c r="F338" s="73"/>
      <c r="G338" s="73"/>
      <c r="H338" s="396"/>
      <c r="I338" s="328"/>
      <c r="J338" s="328"/>
      <c r="K338" s="328"/>
      <c r="L338" s="231"/>
      <c r="M338" s="73"/>
      <c r="N338" s="73"/>
      <c r="O338" s="41"/>
      <c r="P338" s="41"/>
      <c r="Q338" s="41"/>
      <c r="R338" s="73"/>
      <c r="S338" s="73"/>
      <c r="T338" s="73"/>
      <c r="U338" s="73"/>
      <c r="V338" s="73"/>
      <c r="W338" s="73"/>
      <c r="X338" s="73"/>
      <c r="Y338" s="73"/>
      <c r="Z338" s="73"/>
      <c r="AA338" s="73"/>
      <c r="AB338" s="73"/>
      <c r="AC338" s="73"/>
      <c r="AD338" s="73"/>
      <c r="AE338" s="73"/>
      <c r="AF338" s="73"/>
      <c r="AG338" s="73"/>
      <c r="AH338" s="73"/>
      <c r="AI338" s="73"/>
      <c r="AJ338" s="73"/>
      <c r="AK338" s="73"/>
      <c r="AL338" s="73"/>
      <c r="AM338" s="73"/>
    </row>
    <row r="339" spans="1:39" ht="15.75" customHeight="1" x14ac:dyDescent="0.35">
      <c r="A339" s="41"/>
      <c r="B339" s="73"/>
      <c r="C339" s="231"/>
      <c r="D339" s="41"/>
      <c r="E339" s="645"/>
      <c r="F339" s="73"/>
      <c r="G339" s="73"/>
      <c r="H339" s="396"/>
      <c r="I339" s="328"/>
      <c r="J339" s="328"/>
      <c r="K339" s="328"/>
      <c r="L339" s="231"/>
      <c r="M339" s="73"/>
      <c r="N339" s="73"/>
      <c r="O339" s="41"/>
      <c r="P339" s="41"/>
      <c r="Q339" s="41"/>
      <c r="R339" s="73"/>
      <c r="S339" s="73"/>
      <c r="T339" s="73"/>
      <c r="U339" s="73"/>
      <c r="V339" s="73"/>
      <c r="W339" s="73"/>
      <c r="X339" s="73"/>
      <c r="Y339" s="73"/>
      <c r="Z339" s="73"/>
      <c r="AA339" s="73"/>
      <c r="AB339" s="73"/>
      <c r="AC339" s="73"/>
      <c r="AD339" s="73"/>
      <c r="AE339" s="73"/>
      <c r="AF339" s="73"/>
      <c r="AG339" s="73"/>
      <c r="AH339" s="73"/>
      <c r="AI339" s="73"/>
      <c r="AJ339" s="73"/>
      <c r="AK339" s="73"/>
      <c r="AL339" s="73"/>
      <c r="AM339" s="73"/>
    </row>
    <row r="340" spans="1:39" ht="15.75" customHeight="1" x14ac:dyDescent="0.35">
      <c r="A340" s="41"/>
      <c r="B340" s="73"/>
      <c r="C340" s="231"/>
      <c r="D340" s="41"/>
      <c r="E340" s="645"/>
      <c r="F340" s="73"/>
      <c r="G340" s="73"/>
      <c r="H340" s="396"/>
      <c r="I340" s="328"/>
      <c r="J340" s="328"/>
      <c r="K340" s="328"/>
      <c r="L340" s="231"/>
      <c r="M340" s="73"/>
      <c r="N340" s="73"/>
      <c r="O340" s="41"/>
      <c r="P340" s="41"/>
      <c r="Q340" s="41"/>
      <c r="R340" s="73"/>
      <c r="S340" s="73"/>
      <c r="T340" s="73"/>
      <c r="U340" s="73"/>
      <c r="V340" s="73"/>
      <c r="W340" s="73"/>
      <c r="X340" s="73"/>
      <c r="Y340" s="73"/>
      <c r="Z340" s="73"/>
      <c r="AA340" s="73"/>
      <c r="AB340" s="73"/>
      <c r="AC340" s="73"/>
      <c r="AD340" s="73"/>
      <c r="AE340" s="73"/>
      <c r="AF340" s="73"/>
      <c r="AG340" s="73"/>
      <c r="AH340" s="73"/>
      <c r="AI340" s="73"/>
      <c r="AJ340" s="73"/>
      <c r="AK340" s="73"/>
      <c r="AL340" s="73"/>
      <c r="AM340" s="73"/>
    </row>
    <row r="341" spans="1:39" ht="15.75" customHeight="1" x14ac:dyDescent="0.35">
      <c r="A341" s="41"/>
      <c r="B341" s="73"/>
      <c r="C341" s="231"/>
      <c r="D341" s="41"/>
      <c r="E341" s="645"/>
      <c r="F341" s="73"/>
      <c r="G341" s="73"/>
      <c r="H341" s="396"/>
      <c r="I341" s="328"/>
      <c r="J341" s="328"/>
      <c r="K341" s="328"/>
      <c r="L341" s="231"/>
      <c r="M341" s="73"/>
      <c r="N341" s="73"/>
      <c r="O341" s="41"/>
      <c r="P341" s="41"/>
      <c r="Q341" s="41"/>
      <c r="R341" s="73"/>
      <c r="S341" s="73"/>
      <c r="T341" s="73"/>
      <c r="U341" s="73"/>
      <c r="V341" s="73"/>
      <c r="W341" s="73"/>
      <c r="X341" s="73"/>
      <c r="Y341" s="73"/>
      <c r="Z341" s="73"/>
      <c r="AA341" s="73"/>
      <c r="AB341" s="73"/>
      <c r="AC341" s="73"/>
      <c r="AD341" s="73"/>
      <c r="AE341" s="73"/>
      <c r="AF341" s="73"/>
      <c r="AG341" s="73"/>
      <c r="AH341" s="73"/>
      <c r="AI341" s="73"/>
      <c r="AJ341" s="73"/>
      <c r="AK341" s="73"/>
      <c r="AL341" s="73"/>
      <c r="AM341" s="73"/>
    </row>
    <row r="342" spans="1:39" ht="15.75" customHeight="1" x14ac:dyDescent="0.35">
      <c r="A342" s="41"/>
      <c r="B342" s="73"/>
      <c r="C342" s="231"/>
      <c r="D342" s="41"/>
      <c r="E342" s="645"/>
      <c r="F342" s="73"/>
      <c r="G342" s="73"/>
      <c r="H342" s="396"/>
      <c r="I342" s="328"/>
      <c r="J342" s="328"/>
      <c r="K342" s="328"/>
      <c r="L342" s="231"/>
      <c r="M342" s="73"/>
      <c r="N342" s="73"/>
      <c r="O342" s="41"/>
      <c r="P342" s="41"/>
      <c r="Q342" s="41"/>
      <c r="R342" s="73"/>
      <c r="S342" s="73"/>
      <c r="T342" s="73"/>
      <c r="U342" s="73"/>
      <c r="V342" s="73"/>
      <c r="W342" s="73"/>
      <c r="X342" s="73"/>
      <c r="Y342" s="73"/>
      <c r="Z342" s="73"/>
      <c r="AA342" s="73"/>
      <c r="AB342" s="73"/>
      <c r="AC342" s="73"/>
      <c r="AD342" s="73"/>
      <c r="AE342" s="73"/>
      <c r="AF342" s="73"/>
      <c r="AG342" s="73"/>
      <c r="AH342" s="73"/>
      <c r="AI342" s="73"/>
      <c r="AJ342" s="73"/>
      <c r="AK342" s="73"/>
      <c r="AL342" s="73"/>
      <c r="AM342" s="73"/>
    </row>
    <row r="343" spans="1:39" ht="15.75" customHeight="1" x14ac:dyDescent="0.35">
      <c r="A343" s="41"/>
      <c r="B343" s="73"/>
      <c r="C343" s="231"/>
      <c r="D343" s="41"/>
      <c r="E343" s="645"/>
      <c r="F343" s="73"/>
      <c r="G343" s="73"/>
      <c r="H343" s="396"/>
      <c r="I343" s="328"/>
      <c r="J343" s="328"/>
      <c r="K343" s="328"/>
      <c r="L343" s="231"/>
      <c r="M343" s="73"/>
      <c r="N343" s="73"/>
      <c r="O343" s="41"/>
      <c r="P343" s="41"/>
      <c r="Q343" s="41"/>
      <c r="R343" s="73"/>
      <c r="S343" s="73"/>
      <c r="T343" s="73"/>
      <c r="U343" s="73"/>
      <c r="V343" s="73"/>
      <c r="W343" s="73"/>
      <c r="X343" s="73"/>
      <c r="Y343" s="73"/>
      <c r="Z343" s="73"/>
      <c r="AA343" s="73"/>
      <c r="AB343" s="73"/>
      <c r="AC343" s="73"/>
      <c r="AD343" s="73"/>
      <c r="AE343" s="73"/>
      <c r="AF343" s="73"/>
      <c r="AG343" s="73"/>
      <c r="AH343" s="73"/>
      <c r="AI343" s="73"/>
      <c r="AJ343" s="73"/>
      <c r="AK343" s="73"/>
      <c r="AL343" s="73"/>
      <c r="AM343" s="73"/>
    </row>
    <row r="344" spans="1:39" ht="15.75" customHeight="1" x14ac:dyDescent="0.35">
      <c r="A344" s="41"/>
      <c r="B344" s="73"/>
      <c r="C344" s="231"/>
      <c r="D344" s="41"/>
      <c r="E344" s="645"/>
      <c r="F344" s="73"/>
      <c r="G344" s="73"/>
      <c r="H344" s="396"/>
      <c r="I344" s="328"/>
      <c r="J344" s="328"/>
      <c r="K344" s="328"/>
      <c r="L344" s="231"/>
      <c r="M344" s="73"/>
      <c r="N344" s="73"/>
      <c r="O344" s="41"/>
      <c r="P344" s="41"/>
      <c r="Q344" s="41"/>
      <c r="R344" s="73"/>
      <c r="S344" s="73"/>
      <c r="T344" s="73"/>
      <c r="U344" s="73"/>
      <c r="V344" s="73"/>
      <c r="W344" s="73"/>
      <c r="X344" s="73"/>
      <c r="Y344" s="73"/>
      <c r="Z344" s="73"/>
      <c r="AA344" s="73"/>
      <c r="AB344" s="73"/>
      <c r="AC344" s="73"/>
      <c r="AD344" s="73"/>
      <c r="AE344" s="73"/>
      <c r="AF344" s="73"/>
      <c r="AG344" s="73"/>
      <c r="AH344" s="73"/>
      <c r="AI344" s="73"/>
      <c r="AJ344" s="73"/>
      <c r="AK344" s="73"/>
      <c r="AL344" s="73"/>
      <c r="AM344" s="73"/>
    </row>
    <row r="345" spans="1:39" ht="15.75" customHeight="1" x14ac:dyDescent="0.35">
      <c r="A345" s="41"/>
      <c r="B345" s="73"/>
      <c r="C345" s="231"/>
      <c r="D345" s="41"/>
      <c r="E345" s="645"/>
      <c r="F345" s="73"/>
      <c r="G345" s="73"/>
      <c r="H345" s="396"/>
      <c r="I345" s="328"/>
      <c r="J345" s="328"/>
      <c r="K345" s="328"/>
      <c r="L345" s="231"/>
      <c r="M345" s="73"/>
      <c r="N345" s="73"/>
      <c r="O345" s="41"/>
      <c r="P345" s="41"/>
      <c r="Q345" s="41"/>
      <c r="R345" s="73"/>
      <c r="S345" s="73"/>
      <c r="T345" s="73"/>
      <c r="U345" s="73"/>
      <c r="V345" s="73"/>
      <c r="W345" s="73"/>
      <c r="X345" s="73"/>
      <c r="Y345" s="73"/>
      <c r="Z345" s="73"/>
      <c r="AA345" s="73"/>
      <c r="AB345" s="73"/>
      <c r="AC345" s="73"/>
      <c r="AD345" s="73"/>
      <c r="AE345" s="73"/>
      <c r="AF345" s="73"/>
      <c r="AG345" s="73"/>
      <c r="AH345" s="73"/>
      <c r="AI345" s="73"/>
      <c r="AJ345" s="73"/>
      <c r="AK345" s="73"/>
      <c r="AL345" s="73"/>
      <c r="AM345" s="73"/>
    </row>
    <row r="346" spans="1:39" ht="15.75" customHeight="1" x14ac:dyDescent="0.35">
      <c r="A346" s="41"/>
      <c r="B346" s="73"/>
      <c r="C346" s="231"/>
      <c r="D346" s="41"/>
      <c r="E346" s="645"/>
      <c r="F346" s="73"/>
      <c r="G346" s="73"/>
      <c r="H346" s="396"/>
      <c r="I346" s="328"/>
      <c r="J346" s="328"/>
      <c r="K346" s="328"/>
      <c r="L346" s="231"/>
      <c r="M346" s="73"/>
      <c r="N346" s="73"/>
      <c r="O346" s="41"/>
      <c r="P346" s="41"/>
      <c r="Q346" s="41"/>
      <c r="R346" s="73"/>
      <c r="S346" s="73"/>
      <c r="T346" s="73"/>
      <c r="U346" s="73"/>
      <c r="V346" s="73"/>
      <c r="W346" s="73"/>
      <c r="X346" s="73"/>
      <c r="Y346" s="73"/>
      <c r="Z346" s="73"/>
      <c r="AA346" s="73"/>
      <c r="AB346" s="73"/>
      <c r="AC346" s="73"/>
      <c r="AD346" s="73"/>
      <c r="AE346" s="73"/>
      <c r="AF346" s="73"/>
      <c r="AG346" s="73"/>
      <c r="AH346" s="73"/>
      <c r="AI346" s="73"/>
      <c r="AJ346" s="73"/>
      <c r="AK346" s="73"/>
      <c r="AL346" s="73"/>
      <c r="AM346" s="73"/>
    </row>
    <row r="347" spans="1:39" ht="15.75" customHeight="1" x14ac:dyDescent="0.35">
      <c r="A347" s="41"/>
      <c r="B347" s="73"/>
      <c r="C347" s="231"/>
      <c r="D347" s="41"/>
      <c r="E347" s="645"/>
      <c r="F347" s="73"/>
      <c r="G347" s="73"/>
      <c r="H347" s="396"/>
      <c r="I347" s="328"/>
      <c r="J347" s="328"/>
      <c r="K347" s="328"/>
      <c r="L347" s="231"/>
      <c r="M347" s="73"/>
      <c r="N347" s="73"/>
      <c r="O347" s="41"/>
      <c r="P347" s="41"/>
      <c r="Q347" s="41"/>
      <c r="R347" s="73"/>
      <c r="S347" s="73"/>
      <c r="T347" s="73"/>
      <c r="U347" s="73"/>
      <c r="V347" s="73"/>
      <c r="W347" s="73"/>
      <c r="X347" s="73"/>
      <c r="Y347" s="73"/>
      <c r="Z347" s="73"/>
      <c r="AA347" s="73"/>
      <c r="AB347" s="73"/>
      <c r="AC347" s="73"/>
      <c r="AD347" s="73"/>
      <c r="AE347" s="73"/>
      <c r="AF347" s="73"/>
      <c r="AG347" s="73"/>
      <c r="AH347" s="73"/>
      <c r="AI347" s="73"/>
      <c r="AJ347" s="73"/>
      <c r="AK347" s="73"/>
      <c r="AL347" s="73"/>
      <c r="AM347" s="73"/>
    </row>
    <row r="348" spans="1:39" ht="15.75" customHeight="1" x14ac:dyDescent="0.35">
      <c r="A348" s="41"/>
      <c r="B348" s="73"/>
      <c r="C348" s="231"/>
      <c r="D348" s="41"/>
      <c r="E348" s="645"/>
      <c r="F348" s="73"/>
      <c r="G348" s="73"/>
      <c r="H348" s="396"/>
      <c r="I348" s="328"/>
      <c r="J348" s="328"/>
      <c r="K348" s="328"/>
      <c r="L348" s="231"/>
      <c r="M348" s="73"/>
      <c r="N348" s="73"/>
      <c r="O348" s="41"/>
      <c r="P348" s="41"/>
      <c r="Q348" s="41"/>
      <c r="R348" s="73"/>
      <c r="S348" s="73"/>
      <c r="T348" s="73"/>
      <c r="U348" s="73"/>
      <c r="V348" s="73"/>
      <c r="W348" s="73"/>
      <c r="X348" s="73"/>
      <c r="Y348" s="73"/>
      <c r="Z348" s="73"/>
      <c r="AA348" s="73"/>
      <c r="AB348" s="73"/>
      <c r="AC348" s="73"/>
      <c r="AD348" s="73"/>
      <c r="AE348" s="73"/>
      <c r="AF348" s="73"/>
      <c r="AG348" s="73"/>
      <c r="AH348" s="73"/>
      <c r="AI348" s="73"/>
      <c r="AJ348" s="73"/>
      <c r="AK348" s="73"/>
      <c r="AL348" s="73"/>
      <c r="AM348" s="73"/>
    </row>
    <row r="349" spans="1:39" ht="15.75" customHeight="1" x14ac:dyDescent="0.35">
      <c r="A349" s="41"/>
      <c r="B349" s="73"/>
      <c r="C349" s="231"/>
      <c r="D349" s="41"/>
      <c r="E349" s="645"/>
      <c r="F349" s="73"/>
      <c r="G349" s="73"/>
      <c r="H349" s="396"/>
      <c r="I349" s="328"/>
      <c r="J349" s="328"/>
      <c r="K349" s="328"/>
      <c r="L349" s="231"/>
      <c r="M349" s="73"/>
      <c r="N349" s="73"/>
      <c r="O349" s="41"/>
      <c r="P349" s="41"/>
      <c r="Q349" s="41"/>
      <c r="R349" s="73"/>
      <c r="S349" s="73"/>
      <c r="T349" s="73"/>
      <c r="U349" s="73"/>
      <c r="V349" s="73"/>
      <c r="W349" s="73"/>
      <c r="X349" s="73"/>
      <c r="Y349" s="73"/>
      <c r="Z349" s="73"/>
      <c r="AA349" s="73"/>
      <c r="AB349" s="73"/>
      <c r="AC349" s="73"/>
      <c r="AD349" s="73"/>
      <c r="AE349" s="73"/>
      <c r="AF349" s="73"/>
      <c r="AG349" s="73"/>
      <c r="AH349" s="73"/>
      <c r="AI349" s="73"/>
      <c r="AJ349" s="73"/>
      <c r="AK349" s="73"/>
      <c r="AL349" s="73"/>
      <c r="AM349" s="73"/>
    </row>
    <row r="350" spans="1:39" ht="15.75" customHeight="1" x14ac:dyDescent="0.35">
      <c r="A350" s="41"/>
      <c r="B350" s="73"/>
      <c r="C350" s="231"/>
      <c r="D350" s="41"/>
      <c r="E350" s="645"/>
      <c r="F350" s="73"/>
      <c r="G350" s="73"/>
      <c r="H350" s="396"/>
      <c r="I350" s="328"/>
      <c r="J350" s="328"/>
      <c r="K350" s="328"/>
      <c r="L350" s="231"/>
      <c r="M350" s="73"/>
      <c r="N350" s="73"/>
      <c r="O350" s="41"/>
      <c r="P350" s="41"/>
      <c r="Q350" s="41"/>
      <c r="R350" s="73"/>
      <c r="S350" s="73"/>
      <c r="T350" s="73"/>
      <c r="U350" s="73"/>
      <c r="V350" s="73"/>
      <c r="W350" s="73"/>
      <c r="X350" s="73"/>
      <c r="Y350" s="73"/>
      <c r="Z350" s="73"/>
      <c r="AA350" s="73"/>
      <c r="AB350" s="73"/>
      <c r="AC350" s="73"/>
      <c r="AD350" s="73"/>
      <c r="AE350" s="73"/>
      <c r="AF350" s="73"/>
      <c r="AG350" s="73"/>
      <c r="AH350" s="73"/>
      <c r="AI350" s="73"/>
      <c r="AJ350" s="73"/>
      <c r="AK350" s="73"/>
      <c r="AL350" s="73"/>
      <c r="AM350" s="73"/>
    </row>
    <row r="351" spans="1:39" ht="15.75" customHeight="1" x14ac:dyDescent="0.35">
      <c r="A351" s="41"/>
      <c r="B351" s="73"/>
      <c r="C351" s="231"/>
      <c r="D351" s="41"/>
      <c r="E351" s="645"/>
      <c r="F351" s="73"/>
      <c r="G351" s="73"/>
      <c r="H351" s="396"/>
      <c r="I351" s="328"/>
      <c r="J351" s="328"/>
      <c r="K351" s="328"/>
      <c r="L351" s="231"/>
      <c r="M351" s="73"/>
      <c r="N351" s="73"/>
      <c r="O351" s="41"/>
      <c r="P351" s="41"/>
      <c r="Q351" s="41"/>
      <c r="R351" s="73"/>
      <c r="S351" s="73"/>
      <c r="T351" s="73"/>
      <c r="U351" s="73"/>
      <c r="V351" s="73"/>
      <c r="W351" s="73"/>
      <c r="X351" s="73"/>
      <c r="Y351" s="73"/>
      <c r="Z351" s="73"/>
      <c r="AA351" s="73"/>
      <c r="AB351" s="73"/>
      <c r="AC351" s="73"/>
      <c r="AD351" s="73"/>
      <c r="AE351" s="73"/>
      <c r="AF351" s="73"/>
      <c r="AG351" s="73"/>
      <c r="AH351" s="73"/>
      <c r="AI351" s="73"/>
      <c r="AJ351" s="73"/>
      <c r="AK351" s="73"/>
      <c r="AL351" s="73"/>
      <c r="AM351" s="73"/>
    </row>
    <row r="352" spans="1:39" ht="15.75" customHeight="1" x14ac:dyDescent="0.35">
      <c r="A352" s="41"/>
      <c r="B352" s="73"/>
      <c r="C352" s="231"/>
      <c r="D352" s="41"/>
      <c r="E352" s="645"/>
      <c r="F352" s="73"/>
      <c r="G352" s="73"/>
      <c r="H352" s="396"/>
      <c r="I352" s="328"/>
      <c r="J352" s="328"/>
      <c r="K352" s="328"/>
      <c r="L352" s="231"/>
      <c r="M352" s="73"/>
      <c r="N352" s="73"/>
      <c r="O352" s="41"/>
      <c r="P352" s="41"/>
      <c r="Q352" s="41"/>
      <c r="R352" s="73"/>
      <c r="S352" s="73"/>
      <c r="T352" s="73"/>
      <c r="U352" s="73"/>
      <c r="V352" s="73"/>
      <c r="W352" s="73"/>
      <c r="X352" s="73"/>
      <c r="Y352" s="73"/>
      <c r="Z352" s="73"/>
      <c r="AA352" s="73"/>
      <c r="AB352" s="73"/>
      <c r="AC352" s="73"/>
      <c r="AD352" s="73"/>
      <c r="AE352" s="73"/>
      <c r="AF352" s="73"/>
      <c r="AG352" s="73"/>
      <c r="AH352" s="73"/>
      <c r="AI352" s="73"/>
      <c r="AJ352" s="73"/>
      <c r="AK352" s="73"/>
      <c r="AL352" s="73"/>
      <c r="AM352" s="73"/>
    </row>
    <row r="353" spans="1:39" ht="15.75" customHeight="1" x14ac:dyDescent="0.35">
      <c r="A353" s="41"/>
      <c r="B353" s="73"/>
      <c r="C353" s="231"/>
      <c r="D353" s="41"/>
      <c r="E353" s="645"/>
      <c r="F353" s="73"/>
      <c r="G353" s="73"/>
      <c r="H353" s="396"/>
      <c r="I353" s="328"/>
      <c r="J353" s="328"/>
      <c r="K353" s="328"/>
      <c r="L353" s="231"/>
      <c r="M353" s="73"/>
      <c r="N353" s="73"/>
      <c r="O353" s="41"/>
      <c r="P353" s="41"/>
      <c r="Q353" s="41"/>
      <c r="R353" s="73"/>
      <c r="S353" s="73"/>
      <c r="T353" s="73"/>
      <c r="U353" s="73"/>
      <c r="V353" s="73"/>
      <c r="W353" s="73"/>
      <c r="X353" s="73"/>
      <c r="Y353" s="73"/>
      <c r="Z353" s="73"/>
      <c r="AA353" s="73"/>
      <c r="AB353" s="73"/>
      <c r="AC353" s="73"/>
      <c r="AD353" s="73"/>
      <c r="AE353" s="73"/>
      <c r="AF353" s="73"/>
      <c r="AG353" s="73"/>
      <c r="AH353" s="73"/>
      <c r="AI353" s="73"/>
      <c r="AJ353" s="73"/>
      <c r="AK353" s="73"/>
      <c r="AL353" s="73"/>
      <c r="AM353" s="73"/>
    </row>
    <row r="354" spans="1:39" ht="15.75" customHeight="1" x14ac:dyDescent="0.35">
      <c r="A354" s="41"/>
      <c r="B354" s="73"/>
      <c r="C354" s="231"/>
      <c r="D354" s="41"/>
      <c r="E354" s="645"/>
      <c r="F354" s="73"/>
      <c r="G354" s="73"/>
      <c r="H354" s="396"/>
      <c r="I354" s="328"/>
      <c r="J354" s="328"/>
      <c r="K354" s="328"/>
      <c r="L354" s="231"/>
      <c r="M354" s="73"/>
      <c r="N354" s="73"/>
      <c r="O354" s="41"/>
      <c r="P354" s="41"/>
      <c r="Q354" s="41"/>
      <c r="R354" s="73"/>
      <c r="S354" s="73"/>
      <c r="T354" s="73"/>
      <c r="U354" s="73"/>
      <c r="V354" s="73"/>
      <c r="W354" s="73"/>
      <c r="X354" s="73"/>
      <c r="Y354" s="73"/>
      <c r="Z354" s="73"/>
      <c r="AA354" s="73"/>
      <c r="AB354" s="73"/>
      <c r="AC354" s="73"/>
      <c r="AD354" s="73"/>
      <c r="AE354" s="73"/>
      <c r="AF354" s="73"/>
      <c r="AG354" s="73"/>
      <c r="AH354" s="73"/>
      <c r="AI354" s="73"/>
      <c r="AJ354" s="73"/>
      <c r="AK354" s="73"/>
      <c r="AL354" s="73"/>
      <c r="AM354" s="73"/>
    </row>
    <row r="355" spans="1:39" ht="15.75" customHeight="1" x14ac:dyDescent="0.35">
      <c r="A355" s="41"/>
      <c r="B355" s="73"/>
      <c r="C355" s="231"/>
      <c r="D355" s="41"/>
      <c r="E355" s="645"/>
      <c r="F355" s="73"/>
      <c r="G355" s="73"/>
      <c r="H355" s="396"/>
      <c r="I355" s="328"/>
      <c r="J355" s="328"/>
      <c r="K355" s="328"/>
      <c r="L355" s="231"/>
      <c r="M355" s="73"/>
      <c r="N355" s="73"/>
      <c r="O355" s="41"/>
      <c r="P355" s="41"/>
      <c r="Q355" s="41"/>
      <c r="R355" s="73"/>
      <c r="S355" s="73"/>
      <c r="T355" s="73"/>
      <c r="U355" s="73"/>
      <c r="V355" s="73"/>
      <c r="W355" s="73"/>
      <c r="X355" s="73"/>
      <c r="Y355" s="73"/>
      <c r="Z355" s="73"/>
      <c r="AA355" s="73"/>
      <c r="AB355" s="73"/>
      <c r="AC355" s="73"/>
      <c r="AD355" s="73"/>
      <c r="AE355" s="73"/>
      <c r="AF355" s="73"/>
      <c r="AG355" s="73"/>
      <c r="AH355" s="73"/>
      <c r="AI355" s="73"/>
      <c r="AJ355" s="73"/>
      <c r="AK355" s="73"/>
      <c r="AL355" s="73"/>
      <c r="AM355" s="73"/>
    </row>
    <row r="356" spans="1:39" ht="15.75" customHeight="1" x14ac:dyDescent="0.35">
      <c r="A356" s="41"/>
      <c r="B356" s="73"/>
      <c r="C356" s="231"/>
      <c r="D356" s="41"/>
      <c r="E356" s="645"/>
      <c r="F356" s="73"/>
      <c r="G356" s="73"/>
      <c r="H356" s="396"/>
      <c r="I356" s="328"/>
      <c r="J356" s="328"/>
      <c r="K356" s="328"/>
      <c r="L356" s="231"/>
      <c r="M356" s="73"/>
      <c r="N356" s="73"/>
      <c r="O356" s="41"/>
      <c r="P356" s="41"/>
      <c r="Q356" s="41"/>
      <c r="R356" s="73"/>
      <c r="S356" s="73"/>
      <c r="T356" s="73"/>
      <c r="U356" s="73"/>
      <c r="V356" s="73"/>
      <c r="W356" s="73"/>
      <c r="X356" s="73"/>
      <c r="Y356" s="73"/>
      <c r="Z356" s="73"/>
      <c r="AA356" s="73"/>
      <c r="AB356" s="73"/>
      <c r="AC356" s="73"/>
      <c r="AD356" s="73"/>
      <c r="AE356" s="73"/>
      <c r="AF356" s="73"/>
      <c r="AG356" s="73"/>
      <c r="AH356" s="73"/>
      <c r="AI356" s="73"/>
      <c r="AJ356" s="73"/>
      <c r="AK356" s="73"/>
      <c r="AL356" s="73"/>
      <c r="AM356" s="73"/>
    </row>
    <row r="357" spans="1:39" ht="15.75" customHeight="1" x14ac:dyDescent="0.35">
      <c r="A357" s="41"/>
      <c r="B357" s="73"/>
      <c r="C357" s="231"/>
      <c r="D357" s="41"/>
      <c r="E357" s="645"/>
      <c r="F357" s="73"/>
      <c r="G357" s="73"/>
      <c r="H357" s="396"/>
      <c r="I357" s="328"/>
      <c r="J357" s="328"/>
      <c r="K357" s="328"/>
      <c r="L357" s="231"/>
      <c r="M357" s="73"/>
      <c r="N357" s="73"/>
      <c r="O357" s="41"/>
      <c r="P357" s="41"/>
      <c r="Q357" s="41"/>
      <c r="R357" s="73"/>
      <c r="S357" s="73"/>
      <c r="T357" s="73"/>
      <c r="U357" s="73"/>
      <c r="V357" s="73"/>
      <c r="W357" s="73"/>
      <c r="X357" s="73"/>
      <c r="Y357" s="73"/>
      <c r="Z357" s="73"/>
      <c r="AA357" s="73"/>
      <c r="AB357" s="73"/>
      <c r="AC357" s="73"/>
      <c r="AD357" s="73"/>
      <c r="AE357" s="73"/>
      <c r="AF357" s="73"/>
      <c r="AG357" s="73"/>
      <c r="AH357" s="73"/>
      <c r="AI357" s="73"/>
      <c r="AJ357" s="73"/>
      <c r="AK357" s="73"/>
      <c r="AL357" s="73"/>
      <c r="AM357" s="73"/>
    </row>
    <row r="358" spans="1:39" ht="15.75" customHeight="1" x14ac:dyDescent="0.35">
      <c r="A358" s="41"/>
      <c r="B358" s="73"/>
      <c r="C358" s="231"/>
      <c r="D358" s="41"/>
      <c r="E358" s="645"/>
      <c r="F358" s="73"/>
      <c r="G358" s="73"/>
      <c r="H358" s="396"/>
      <c r="I358" s="328"/>
      <c r="J358" s="328"/>
      <c r="K358" s="328"/>
      <c r="L358" s="231"/>
      <c r="M358" s="73"/>
      <c r="N358" s="73"/>
      <c r="O358" s="41"/>
      <c r="P358" s="41"/>
      <c r="Q358" s="41"/>
      <c r="R358" s="73"/>
      <c r="S358" s="73"/>
      <c r="T358" s="73"/>
      <c r="U358" s="73"/>
      <c r="V358" s="73"/>
      <c r="W358" s="73"/>
      <c r="X358" s="73"/>
      <c r="Y358" s="73"/>
      <c r="Z358" s="73"/>
      <c r="AA358" s="73"/>
      <c r="AB358" s="73"/>
      <c r="AC358" s="73"/>
      <c r="AD358" s="73"/>
      <c r="AE358" s="73"/>
      <c r="AF358" s="73"/>
      <c r="AG358" s="73"/>
      <c r="AH358" s="73"/>
      <c r="AI358" s="73"/>
      <c r="AJ358" s="73"/>
      <c r="AK358" s="73"/>
      <c r="AL358" s="73"/>
      <c r="AM358" s="73"/>
    </row>
    <row r="359" spans="1:39" ht="15.75" customHeight="1" x14ac:dyDescent="0.35">
      <c r="A359" s="41"/>
      <c r="B359" s="73"/>
      <c r="C359" s="231"/>
      <c r="D359" s="41"/>
      <c r="E359" s="645"/>
      <c r="F359" s="73"/>
      <c r="G359" s="73"/>
      <c r="H359" s="396"/>
      <c r="I359" s="328"/>
      <c r="J359" s="328"/>
      <c r="K359" s="328"/>
      <c r="L359" s="231"/>
      <c r="M359" s="73"/>
      <c r="N359" s="73"/>
      <c r="O359" s="41"/>
      <c r="P359" s="41"/>
      <c r="Q359" s="41"/>
      <c r="R359" s="73"/>
      <c r="S359" s="73"/>
      <c r="T359" s="73"/>
      <c r="U359" s="73"/>
      <c r="V359" s="73"/>
      <c r="W359" s="73"/>
      <c r="X359" s="73"/>
      <c r="Y359" s="73"/>
      <c r="Z359" s="73"/>
      <c r="AA359" s="73"/>
      <c r="AB359" s="73"/>
      <c r="AC359" s="73"/>
      <c r="AD359" s="73"/>
      <c r="AE359" s="73"/>
      <c r="AF359" s="73"/>
      <c r="AG359" s="73"/>
      <c r="AH359" s="73"/>
      <c r="AI359" s="73"/>
      <c r="AJ359" s="73"/>
      <c r="AK359" s="73"/>
      <c r="AL359" s="73"/>
      <c r="AM359" s="73"/>
    </row>
    <row r="360" spans="1:39" ht="15.75" customHeight="1" x14ac:dyDescent="0.35">
      <c r="A360" s="41"/>
      <c r="B360" s="73"/>
      <c r="C360" s="231"/>
      <c r="D360" s="41"/>
      <c r="E360" s="645"/>
      <c r="F360" s="73"/>
      <c r="G360" s="73"/>
      <c r="H360" s="396"/>
      <c r="I360" s="328"/>
      <c r="J360" s="328"/>
      <c r="K360" s="328"/>
      <c r="L360" s="231"/>
      <c r="M360" s="73"/>
      <c r="N360" s="73"/>
      <c r="O360" s="41"/>
      <c r="P360" s="41"/>
      <c r="Q360" s="41"/>
      <c r="R360" s="73"/>
      <c r="S360" s="73"/>
      <c r="T360" s="73"/>
      <c r="U360" s="73"/>
      <c r="V360" s="73"/>
      <c r="W360" s="73"/>
      <c r="X360" s="73"/>
      <c r="Y360" s="73"/>
      <c r="Z360" s="73"/>
      <c r="AA360" s="73"/>
      <c r="AB360" s="73"/>
      <c r="AC360" s="73"/>
      <c r="AD360" s="73"/>
      <c r="AE360" s="73"/>
      <c r="AF360" s="73"/>
      <c r="AG360" s="73"/>
      <c r="AH360" s="73"/>
      <c r="AI360" s="73"/>
      <c r="AJ360" s="73"/>
      <c r="AK360" s="73"/>
      <c r="AL360" s="73"/>
      <c r="AM360" s="73"/>
    </row>
    <row r="361" spans="1:39" ht="15.75" customHeight="1" x14ac:dyDescent="0.35">
      <c r="A361" s="41"/>
      <c r="B361" s="73"/>
      <c r="C361" s="231"/>
      <c r="D361" s="41"/>
      <c r="E361" s="645"/>
      <c r="F361" s="73"/>
      <c r="G361" s="73"/>
      <c r="H361" s="396"/>
      <c r="I361" s="328"/>
      <c r="J361" s="328"/>
      <c r="K361" s="328"/>
      <c r="L361" s="231"/>
      <c r="M361" s="73"/>
      <c r="N361" s="73"/>
      <c r="O361" s="41"/>
      <c r="P361" s="41"/>
      <c r="Q361" s="41"/>
      <c r="R361" s="73"/>
      <c r="S361" s="73"/>
      <c r="T361" s="73"/>
      <c r="U361" s="73"/>
      <c r="V361" s="73"/>
      <c r="W361" s="73"/>
      <c r="X361" s="73"/>
      <c r="Y361" s="73"/>
      <c r="Z361" s="73"/>
      <c r="AA361" s="73"/>
      <c r="AB361" s="73"/>
      <c r="AC361" s="73"/>
      <c r="AD361" s="73"/>
      <c r="AE361" s="73"/>
      <c r="AF361" s="73"/>
      <c r="AG361" s="73"/>
      <c r="AH361" s="73"/>
      <c r="AI361" s="73"/>
      <c r="AJ361" s="73"/>
      <c r="AK361" s="73"/>
      <c r="AL361" s="73"/>
      <c r="AM361" s="73"/>
    </row>
    <row r="362" spans="1:39" ht="15.75" customHeight="1" x14ac:dyDescent="0.35">
      <c r="A362" s="41"/>
      <c r="B362" s="73"/>
      <c r="C362" s="231"/>
      <c r="D362" s="41"/>
      <c r="E362" s="645"/>
      <c r="F362" s="73"/>
      <c r="G362" s="73"/>
      <c r="H362" s="396"/>
      <c r="I362" s="328"/>
      <c r="J362" s="328"/>
      <c r="K362" s="328"/>
      <c r="L362" s="231"/>
      <c r="M362" s="73"/>
      <c r="N362" s="73"/>
      <c r="O362" s="41"/>
      <c r="P362" s="41"/>
      <c r="Q362" s="41"/>
      <c r="R362" s="73"/>
      <c r="S362" s="73"/>
      <c r="T362" s="73"/>
      <c r="U362" s="73"/>
      <c r="V362" s="73"/>
      <c r="W362" s="73"/>
      <c r="X362" s="73"/>
      <c r="Y362" s="73"/>
      <c r="Z362" s="73"/>
      <c r="AA362" s="73"/>
      <c r="AB362" s="73"/>
      <c r="AC362" s="73"/>
      <c r="AD362" s="73"/>
      <c r="AE362" s="73"/>
      <c r="AF362" s="73"/>
      <c r="AG362" s="73"/>
      <c r="AH362" s="73"/>
      <c r="AI362" s="73"/>
      <c r="AJ362" s="73"/>
      <c r="AK362" s="73"/>
      <c r="AL362" s="73"/>
      <c r="AM362" s="73"/>
    </row>
    <row r="363" spans="1:39" ht="15.75" customHeight="1" x14ac:dyDescent="0.35">
      <c r="A363" s="41"/>
      <c r="B363" s="73"/>
      <c r="C363" s="231"/>
      <c r="D363" s="41"/>
      <c r="E363" s="645"/>
      <c r="F363" s="73"/>
      <c r="G363" s="73"/>
      <c r="H363" s="396"/>
      <c r="I363" s="328"/>
      <c r="J363" s="328"/>
      <c r="K363" s="328"/>
      <c r="L363" s="231"/>
      <c r="M363" s="73"/>
      <c r="N363" s="73"/>
      <c r="O363" s="41"/>
      <c r="P363" s="41"/>
      <c r="Q363" s="41"/>
      <c r="R363" s="73"/>
      <c r="S363" s="73"/>
      <c r="T363" s="73"/>
      <c r="U363" s="73"/>
      <c r="V363" s="73"/>
      <c r="W363" s="73"/>
      <c r="X363" s="73"/>
      <c r="Y363" s="73"/>
      <c r="Z363" s="73"/>
      <c r="AA363" s="73"/>
      <c r="AB363" s="73"/>
      <c r="AC363" s="73"/>
      <c r="AD363" s="73"/>
      <c r="AE363" s="73"/>
      <c r="AF363" s="73"/>
      <c r="AG363" s="73"/>
      <c r="AH363" s="73"/>
      <c r="AI363" s="73"/>
      <c r="AJ363" s="73"/>
      <c r="AK363" s="73"/>
      <c r="AL363" s="73"/>
      <c r="AM363" s="73"/>
    </row>
    <row r="364" spans="1:39" ht="15.75" customHeight="1" x14ac:dyDescent="0.35">
      <c r="A364" s="41"/>
      <c r="B364" s="73"/>
      <c r="C364" s="231"/>
      <c r="D364" s="41"/>
      <c r="E364" s="645"/>
      <c r="F364" s="73"/>
      <c r="G364" s="73"/>
      <c r="H364" s="396"/>
      <c r="I364" s="328"/>
      <c r="J364" s="328"/>
      <c r="K364" s="328"/>
      <c r="L364" s="231"/>
      <c r="M364" s="73"/>
      <c r="N364" s="73"/>
      <c r="O364" s="41"/>
      <c r="P364" s="41"/>
      <c r="Q364" s="41"/>
      <c r="R364" s="73"/>
      <c r="S364" s="73"/>
      <c r="T364" s="73"/>
      <c r="U364" s="73"/>
      <c r="V364" s="73"/>
      <c r="W364" s="73"/>
      <c r="X364" s="73"/>
      <c r="Y364" s="73"/>
      <c r="Z364" s="73"/>
      <c r="AA364" s="73"/>
      <c r="AB364" s="73"/>
      <c r="AC364" s="73"/>
      <c r="AD364" s="73"/>
      <c r="AE364" s="73"/>
      <c r="AF364" s="73"/>
      <c r="AG364" s="73"/>
      <c r="AH364" s="73"/>
      <c r="AI364" s="73"/>
      <c r="AJ364" s="73"/>
      <c r="AK364" s="73"/>
      <c r="AL364" s="73"/>
      <c r="AM364" s="73"/>
    </row>
    <row r="365" spans="1:39" ht="15.75" customHeight="1" x14ac:dyDescent="0.35">
      <c r="A365" s="41"/>
      <c r="B365" s="73"/>
      <c r="C365" s="231"/>
      <c r="D365" s="41"/>
      <c r="E365" s="645"/>
      <c r="F365" s="73"/>
      <c r="G365" s="73"/>
      <c r="H365" s="396"/>
      <c r="I365" s="328"/>
      <c r="J365" s="328"/>
      <c r="K365" s="328"/>
      <c r="L365" s="231"/>
      <c r="M365" s="73"/>
      <c r="N365" s="73"/>
      <c r="O365" s="41"/>
      <c r="P365" s="41"/>
      <c r="Q365" s="41"/>
      <c r="R365" s="73"/>
      <c r="S365" s="73"/>
      <c r="T365" s="73"/>
      <c r="U365" s="73"/>
      <c r="V365" s="73"/>
      <c r="W365" s="73"/>
      <c r="X365" s="73"/>
      <c r="Y365" s="73"/>
      <c r="Z365" s="73"/>
      <c r="AA365" s="73"/>
      <c r="AB365" s="73"/>
      <c r="AC365" s="73"/>
      <c r="AD365" s="73"/>
      <c r="AE365" s="73"/>
      <c r="AF365" s="73"/>
      <c r="AG365" s="73"/>
      <c r="AH365" s="73"/>
      <c r="AI365" s="73"/>
      <c r="AJ365" s="73"/>
      <c r="AK365" s="73"/>
      <c r="AL365" s="73"/>
      <c r="AM365" s="73"/>
    </row>
    <row r="366" spans="1:39" ht="15.75" customHeight="1" x14ac:dyDescent="0.35">
      <c r="A366" s="41"/>
      <c r="B366" s="73"/>
      <c r="C366" s="231"/>
      <c r="D366" s="41"/>
      <c r="E366" s="645"/>
      <c r="F366" s="73"/>
      <c r="G366" s="73"/>
      <c r="H366" s="396"/>
      <c r="I366" s="328"/>
      <c r="J366" s="328"/>
      <c r="K366" s="328"/>
      <c r="L366" s="231"/>
      <c r="M366" s="73"/>
      <c r="N366" s="73"/>
      <c r="O366" s="41"/>
      <c r="P366" s="41"/>
      <c r="Q366" s="41"/>
      <c r="R366" s="73"/>
      <c r="S366" s="73"/>
      <c r="T366" s="73"/>
      <c r="U366" s="73"/>
      <c r="V366" s="73"/>
      <c r="W366" s="73"/>
      <c r="X366" s="73"/>
      <c r="Y366" s="73"/>
      <c r="Z366" s="73"/>
      <c r="AA366" s="73"/>
      <c r="AB366" s="73"/>
      <c r="AC366" s="73"/>
      <c r="AD366" s="73"/>
      <c r="AE366" s="73"/>
      <c r="AF366" s="73"/>
      <c r="AG366" s="73"/>
      <c r="AH366" s="73"/>
      <c r="AI366" s="73"/>
      <c r="AJ366" s="73"/>
      <c r="AK366" s="73"/>
      <c r="AL366" s="73"/>
      <c r="AM366" s="73"/>
    </row>
    <row r="367" spans="1:39" ht="15.75" customHeight="1" x14ac:dyDescent="0.35">
      <c r="A367" s="41"/>
      <c r="B367" s="73"/>
      <c r="C367" s="231"/>
      <c r="D367" s="41"/>
      <c r="E367" s="645"/>
      <c r="F367" s="73"/>
      <c r="G367" s="73"/>
      <c r="H367" s="396"/>
      <c r="I367" s="328"/>
      <c r="J367" s="328"/>
      <c r="K367" s="328"/>
      <c r="L367" s="231"/>
      <c r="M367" s="73"/>
      <c r="N367" s="73"/>
      <c r="O367" s="41"/>
      <c r="P367" s="41"/>
      <c r="Q367" s="41"/>
      <c r="R367" s="73"/>
      <c r="S367" s="73"/>
      <c r="T367" s="73"/>
      <c r="U367" s="73"/>
      <c r="V367" s="73"/>
      <c r="W367" s="73"/>
      <c r="X367" s="73"/>
      <c r="Y367" s="73"/>
      <c r="Z367" s="73"/>
      <c r="AA367" s="73"/>
      <c r="AB367" s="73"/>
      <c r="AC367" s="73"/>
      <c r="AD367" s="73"/>
      <c r="AE367" s="73"/>
      <c r="AF367" s="73"/>
      <c r="AG367" s="73"/>
      <c r="AH367" s="73"/>
      <c r="AI367" s="73"/>
      <c r="AJ367" s="73"/>
      <c r="AK367" s="73"/>
      <c r="AL367" s="73"/>
      <c r="AM367" s="73"/>
    </row>
    <row r="368" spans="1:39" ht="15.75" customHeight="1" x14ac:dyDescent="0.35">
      <c r="A368" s="41"/>
      <c r="B368" s="73"/>
      <c r="C368" s="231"/>
      <c r="D368" s="41"/>
      <c r="E368" s="645"/>
      <c r="F368" s="73"/>
      <c r="G368" s="73"/>
      <c r="H368" s="396"/>
      <c r="I368" s="328"/>
      <c r="J368" s="328"/>
      <c r="K368" s="328"/>
      <c r="L368" s="231"/>
      <c r="M368" s="73"/>
      <c r="N368" s="73"/>
      <c r="O368" s="41"/>
      <c r="P368" s="41"/>
      <c r="Q368" s="41"/>
      <c r="R368" s="73"/>
      <c r="S368" s="73"/>
      <c r="T368" s="73"/>
      <c r="U368" s="73"/>
      <c r="V368" s="73"/>
      <c r="W368" s="73"/>
      <c r="X368" s="73"/>
      <c r="Y368" s="73"/>
      <c r="Z368" s="73"/>
      <c r="AA368" s="73"/>
      <c r="AB368" s="73"/>
      <c r="AC368" s="73"/>
      <c r="AD368" s="73"/>
      <c r="AE368" s="73"/>
      <c r="AF368" s="73"/>
      <c r="AG368" s="73"/>
      <c r="AH368" s="73"/>
      <c r="AI368" s="73"/>
      <c r="AJ368" s="73"/>
      <c r="AK368" s="73"/>
      <c r="AL368" s="73"/>
      <c r="AM368" s="73"/>
    </row>
    <row r="369" spans="1:39" ht="15.75" customHeight="1" x14ac:dyDescent="0.35">
      <c r="A369" s="41"/>
      <c r="B369" s="73"/>
      <c r="C369" s="231"/>
      <c r="D369" s="41"/>
      <c r="E369" s="645"/>
      <c r="F369" s="73"/>
      <c r="G369" s="73"/>
      <c r="H369" s="396"/>
      <c r="I369" s="328"/>
      <c r="J369" s="328"/>
      <c r="K369" s="328"/>
      <c r="L369" s="231"/>
      <c r="M369" s="73"/>
      <c r="N369" s="73"/>
      <c r="O369" s="41"/>
      <c r="P369" s="41"/>
      <c r="Q369" s="41"/>
      <c r="R369" s="73"/>
      <c r="S369" s="73"/>
      <c r="T369" s="73"/>
      <c r="U369" s="73"/>
      <c r="V369" s="73"/>
      <c r="W369" s="73"/>
      <c r="X369" s="73"/>
      <c r="Y369" s="73"/>
      <c r="Z369" s="73"/>
      <c r="AA369" s="73"/>
      <c r="AB369" s="73"/>
      <c r="AC369" s="73"/>
      <c r="AD369" s="73"/>
      <c r="AE369" s="73"/>
      <c r="AF369" s="73"/>
      <c r="AG369" s="73"/>
      <c r="AH369" s="73"/>
      <c r="AI369" s="73"/>
      <c r="AJ369" s="73"/>
      <c r="AK369" s="73"/>
      <c r="AL369" s="73"/>
      <c r="AM369" s="73"/>
    </row>
    <row r="370" spans="1:39" ht="15.75" customHeight="1" x14ac:dyDescent="0.35">
      <c r="A370" s="41"/>
      <c r="B370" s="73"/>
      <c r="C370" s="231"/>
      <c r="D370" s="41"/>
      <c r="E370" s="645"/>
      <c r="F370" s="73"/>
      <c r="G370" s="73"/>
      <c r="H370" s="396"/>
      <c r="I370" s="328"/>
      <c r="J370" s="328"/>
      <c r="K370" s="328"/>
      <c r="L370" s="231"/>
      <c r="M370" s="73"/>
      <c r="N370" s="73"/>
      <c r="O370" s="41"/>
      <c r="P370" s="41"/>
      <c r="Q370" s="41"/>
      <c r="R370" s="73"/>
      <c r="S370" s="73"/>
      <c r="T370" s="73"/>
      <c r="U370" s="73"/>
      <c r="V370" s="73"/>
      <c r="W370" s="73"/>
      <c r="X370" s="73"/>
      <c r="Y370" s="73"/>
      <c r="Z370" s="73"/>
      <c r="AA370" s="73"/>
      <c r="AB370" s="73"/>
      <c r="AC370" s="73"/>
      <c r="AD370" s="73"/>
      <c r="AE370" s="73"/>
      <c r="AF370" s="73"/>
      <c r="AG370" s="73"/>
      <c r="AH370" s="73"/>
      <c r="AI370" s="73"/>
      <c r="AJ370" s="73"/>
      <c r="AK370" s="73"/>
      <c r="AL370" s="73"/>
      <c r="AM370" s="73"/>
    </row>
  </sheetData>
  <mergeCells count="4">
    <mergeCell ref="B1:O1"/>
    <mergeCell ref="B2:O2"/>
    <mergeCell ref="B3:O3"/>
    <mergeCell ref="A154:G154"/>
  </mergeCells>
  <conditionalFormatting sqref="G1:G370">
    <cfRule type="colorScale" priority="29">
      <colorScale>
        <cfvo type="min"/>
        <cfvo type="max"/>
        <color rgb="FF63BE7B"/>
        <color rgb="FFFFEF9C"/>
      </colorScale>
    </cfRule>
  </conditionalFormatting>
  <conditionalFormatting sqref="G7:G16 G18:G27 G29:G39 G41:G51 G53:G63 G65:G75 G77:G87 G89:G100 G102:G111 G113:G123 G125:G135 G137:G147 G149:G153">
    <cfRule type="colorScale" priority="30">
      <colorScale>
        <cfvo type="min"/>
        <cfvo type="percentile" val="50"/>
        <cfvo type="max"/>
        <color rgb="FF63BE7B"/>
        <color rgb="FFFFEB84"/>
        <color rgb="FFF8696B"/>
      </colorScale>
    </cfRule>
    <cfRule type="colorScale" priority="44">
      <colorScale>
        <cfvo type="min"/>
        <cfvo type="max"/>
        <color rgb="FFFFEF9C"/>
        <color rgb="FF63BE7B"/>
      </colorScale>
    </cfRule>
  </conditionalFormatting>
  <conditionalFormatting sqref="I1:I54 I79:I80 I99:I107 I154:I370">
    <cfRule type="colorScale" priority="25">
      <colorScale>
        <cfvo type="min"/>
        <cfvo type="percentile" val="50"/>
        <cfvo type="max"/>
        <color rgb="FFF8696B"/>
        <color rgb="FFFFEB84"/>
        <color rgb="FF63BE7B"/>
      </colorScale>
    </cfRule>
  </conditionalFormatting>
  <conditionalFormatting sqref="I55:I63 I65:I75 I77:I78">
    <cfRule type="colorScale" priority="9">
      <colorScale>
        <cfvo type="min"/>
        <cfvo type="percentile" val="50"/>
        <cfvo type="max"/>
        <color rgb="FFF8696B"/>
        <color rgb="FFFFEB84"/>
        <color rgb="FF63BE7B"/>
      </colorScale>
    </cfRule>
  </conditionalFormatting>
  <conditionalFormatting sqref="I64">
    <cfRule type="colorScale" priority="7">
      <colorScale>
        <cfvo type="min"/>
        <cfvo type="percentile" val="50"/>
        <cfvo type="max"/>
        <color rgb="FFF8696B"/>
        <color rgb="FFFFEB84"/>
        <color rgb="FF63BE7B"/>
      </colorScale>
    </cfRule>
  </conditionalFormatting>
  <conditionalFormatting sqref="I76">
    <cfRule type="colorScale" priority="6">
      <colorScale>
        <cfvo type="min"/>
        <cfvo type="percentile" val="50"/>
        <cfvo type="max"/>
        <color rgb="FFF8696B"/>
        <color rgb="FFFFEB84"/>
        <color rgb="FF63BE7B"/>
      </colorScale>
    </cfRule>
  </conditionalFormatting>
  <conditionalFormatting sqref="I81">
    <cfRule type="colorScale" priority="10">
      <colorScale>
        <cfvo type="min"/>
        <cfvo type="percentile" val="50"/>
        <cfvo type="max"/>
        <color rgb="FFF8696B"/>
        <color rgb="FFFFEB84"/>
        <color rgb="FF63BE7B"/>
      </colorScale>
    </cfRule>
  </conditionalFormatting>
  <conditionalFormatting sqref="I82:I85">
    <cfRule type="colorScale" priority="11">
      <colorScale>
        <cfvo type="min"/>
        <cfvo type="percentile" val="50"/>
        <cfvo type="max"/>
        <color rgb="FFF8696B"/>
        <color rgb="FFFFEB84"/>
        <color rgb="FF63BE7B"/>
      </colorScale>
    </cfRule>
  </conditionalFormatting>
  <conditionalFormatting sqref="I86">
    <cfRule type="colorScale" priority="12">
      <colorScale>
        <cfvo type="min"/>
        <cfvo type="percentile" val="50"/>
        <cfvo type="max"/>
        <color rgb="FFF8696B"/>
        <color rgb="FFFFEB84"/>
        <color rgb="FF63BE7B"/>
      </colorScale>
    </cfRule>
  </conditionalFormatting>
  <conditionalFormatting sqref="I88">
    <cfRule type="colorScale" priority="5">
      <colorScale>
        <cfvo type="min"/>
        <cfvo type="percentile" val="50"/>
        <cfvo type="max"/>
        <color rgb="FFF8696B"/>
        <color rgb="FFFFEB84"/>
        <color rgb="FF63BE7B"/>
      </colorScale>
    </cfRule>
  </conditionalFormatting>
  <conditionalFormatting sqref="I87 I89">
    <cfRule type="colorScale" priority="13">
      <colorScale>
        <cfvo type="min"/>
        <cfvo type="percentile" val="50"/>
        <cfvo type="max"/>
        <color rgb="FFF8696B"/>
        <color rgb="FFFFEB84"/>
        <color rgb="FF63BE7B"/>
      </colorScale>
    </cfRule>
  </conditionalFormatting>
  <conditionalFormatting sqref="I90">
    <cfRule type="colorScale" priority="14">
      <colorScale>
        <cfvo type="min"/>
        <cfvo type="percentile" val="50"/>
        <cfvo type="max"/>
        <color rgb="FFF8696B"/>
        <color rgb="FFFFEB84"/>
        <color rgb="FF63BE7B"/>
      </colorScale>
    </cfRule>
  </conditionalFormatting>
  <conditionalFormatting sqref="I91">
    <cfRule type="colorScale" priority="15">
      <colorScale>
        <cfvo type="min"/>
        <cfvo type="percentile" val="50"/>
        <cfvo type="max"/>
        <color rgb="FFF8696B"/>
        <color rgb="FFFFEB84"/>
        <color rgb="FF63BE7B"/>
      </colorScale>
    </cfRule>
  </conditionalFormatting>
  <conditionalFormatting sqref="I92:I93">
    <cfRule type="colorScale" priority="16">
      <colorScale>
        <cfvo type="min"/>
        <cfvo type="percentile" val="50"/>
        <cfvo type="max"/>
        <color rgb="FFF8696B"/>
        <color rgb="FFFFEB84"/>
        <color rgb="FF63BE7B"/>
      </colorScale>
    </cfRule>
  </conditionalFormatting>
  <conditionalFormatting sqref="I94:I96">
    <cfRule type="colorScale" priority="17">
      <colorScale>
        <cfvo type="min"/>
        <cfvo type="percentile" val="50"/>
        <cfvo type="max"/>
        <color rgb="FFF8696B"/>
        <color rgb="FFFFEB84"/>
        <color rgb="FF63BE7B"/>
      </colorScale>
    </cfRule>
  </conditionalFormatting>
  <conditionalFormatting sqref="I97:I98">
    <cfRule type="colorScale" priority="18">
      <colorScale>
        <cfvo type="min"/>
        <cfvo type="percentile" val="50"/>
        <cfvo type="max"/>
        <color rgb="FFF8696B"/>
        <color rgb="FFFFEB84"/>
        <color rgb="FF63BE7B"/>
      </colorScale>
    </cfRule>
  </conditionalFormatting>
  <conditionalFormatting sqref="I108:I111 I113:I116 I125:I131">
    <cfRule type="colorScale" priority="20">
      <colorScale>
        <cfvo type="min"/>
        <cfvo type="percentile" val="50"/>
        <cfvo type="max"/>
        <color rgb="FFF8696B"/>
        <color rgb="FFFFEB84"/>
        <color rgb="FF63BE7B"/>
      </colorScale>
    </cfRule>
  </conditionalFormatting>
  <conditionalFormatting sqref="I108:I111 I113:I123 I125:I135 I137:I147 I149:I153">
    <cfRule type="colorScale" priority="21">
      <colorScale>
        <cfvo type="min"/>
        <cfvo type="percentile" val="50"/>
        <cfvo type="max"/>
        <color rgb="FF63BE7B"/>
        <color rgb="FFFCFCFF"/>
        <color rgb="FFF8696B"/>
      </colorScale>
    </cfRule>
  </conditionalFormatting>
  <conditionalFormatting sqref="I112">
    <cfRule type="colorScale" priority="4">
      <colorScale>
        <cfvo type="min"/>
        <cfvo type="percentile" val="50"/>
        <cfvo type="max"/>
        <color rgb="FFF8696B"/>
        <color rgb="FFFFEB84"/>
        <color rgb="FF63BE7B"/>
      </colorScale>
    </cfRule>
  </conditionalFormatting>
  <conditionalFormatting sqref="I117:I123">
    <cfRule type="colorScale" priority="19">
      <colorScale>
        <cfvo type="min"/>
        <cfvo type="percentile" val="50"/>
        <cfvo type="max"/>
        <color rgb="FFF8696B"/>
        <color rgb="FFFFEB84"/>
        <color rgb="FF63BE7B"/>
      </colorScale>
    </cfRule>
  </conditionalFormatting>
  <conditionalFormatting sqref="I124">
    <cfRule type="colorScale" priority="3">
      <colorScale>
        <cfvo type="min"/>
        <cfvo type="percentile" val="50"/>
        <cfvo type="max"/>
        <color rgb="FFF8696B"/>
        <color rgb="FFFFEB84"/>
        <color rgb="FF63BE7B"/>
      </colorScale>
    </cfRule>
  </conditionalFormatting>
  <conditionalFormatting sqref="I136">
    <cfRule type="colorScale" priority="2">
      <colorScale>
        <cfvo type="min"/>
        <cfvo type="percentile" val="50"/>
        <cfvo type="max"/>
        <color rgb="FFF8696B"/>
        <color rgb="FFFFEB84"/>
        <color rgb="FF63BE7B"/>
      </colorScale>
    </cfRule>
  </conditionalFormatting>
  <conditionalFormatting sqref="I148">
    <cfRule type="colorScale" priority="1">
      <colorScale>
        <cfvo type="min"/>
        <cfvo type="percentile" val="50"/>
        <cfvo type="max"/>
        <color rgb="FFF8696B"/>
        <color rgb="FFFFEB84"/>
        <color rgb="FF63BE7B"/>
      </colorScale>
    </cfRule>
  </conditionalFormatting>
  <dataValidations count="2">
    <dataValidation type="list" allowBlank="1" showErrorMessage="1" sqref="F7:F16 F18:F27 F29:F39 F41:F51 F53:F63 F65:F75 F77:F87 F89:F100 F102:F107" xr:uid="{00000000-0002-0000-0400-000000000000}">
      <formula1>"Barang,Jasa Konsultansi,Jasa Lain,Pekerjaan Konstruksi"</formula1>
    </dataValidation>
    <dataValidation type="list" allowBlank="1" showErrorMessage="1" sqref="G7:G16 G18:G27 G29:G39 G41:G51 G53:G63 G65:G75 G77:G87 G113:G123 G125:G135 G137:G147 G149:G153 G89:G100 G102:G111" xr:uid="{00000000-0002-0000-0400-000001000000}">
      <formula1>"Pengadaan/Transaksi Langsung,Tender/Seleksi Umum,Tender/Seleksi Terbatas,Penunjukan Langsung,Penetapan Langsung"</formula1>
    </dataValidation>
  </dataValidations>
  <pageMargins left="0.70866141732283472" right="0.70866141732283472" top="0.74803149606299213" bottom="0.74803149606299213" header="0" footer="0"/>
  <pageSetup paperSize="9" scale="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Contoh Pengisian</vt:lpstr>
      <vt:lpstr>Rekap RUP</vt:lpstr>
      <vt:lpstr>Rekap Nilai RUP Thn....</vt:lpstr>
      <vt:lpstr>Monitoring Opex-Capek Thn.. (2)</vt:lpstr>
      <vt:lpstr>Rekap Jumlah_Paket RUP 20....</vt:lpstr>
      <vt:lpstr>Rekap Jumlah Realisasi</vt:lpstr>
      <vt:lpstr>Perbandingan RUP</vt:lpstr>
      <vt:lpstr>TIC</vt:lpstr>
      <vt:lpstr>OM Gabung</vt:lpstr>
      <vt:lpstr>OM TS Konsol</vt:lpstr>
      <vt:lpstr>OM TE Konsol</vt:lpstr>
      <vt:lpstr>IT Infra Gabung</vt:lpstr>
      <vt:lpstr>IT Infra</vt:lpstr>
      <vt:lpstr>IT Services</vt:lpstr>
      <vt:lpstr>Rekap</vt:lpstr>
      <vt:lpstr>IT Planning</vt:lpstr>
      <vt:lpstr>HCPE</vt:lpstr>
      <vt:lpstr>HCS</vt:lpstr>
      <vt:lpstr>GA</vt:lpstr>
      <vt:lpstr>FA</vt:lpstr>
      <vt:lpstr>GRC</vt:lpstr>
      <vt:lpstr>Business</vt:lpstr>
      <vt:lpstr>Payment</vt:lpstr>
      <vt:lpstr>CS</vt:lpstr>
      <vt:lpstr>Pengadaan diluar RUP</vt:lpstr>
      <vt:lpstr>PMO MLFF-SLFF</vt:lpstr>
      <vt:lpstr>PMO Balsam</vt:lpstr>
      <vt:lpstr>PMO Kayu Agung</vt:lpstr>
      <vt:lpstr>PMO......(Ruas)</vt:lpstr>
      <vt:lpstr>Roundown</vt:lpstr>
      <vt:lpstr>Roundown!Print_Area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JMTO</dc:creator>
  <cp:lastModifiedBy>Acep Darmawan</cp:lastModifiedBy>
  <cp:lastPrinted>2023-03-28T03:37:23Z</cp:lastPrinted>
  <dcterms:created xsi:type="dcterms:W3CDTF">2022-12-19T02:11:24Z</dcterms:created>
  <dcterms:modified xsi:type="dcterms:W3CDTF">2024-04-23T10:31:24Z</dcterms:modified>
</cp:coreProperties>
</file>