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-120" yWindow="-120" windowWidth="20730" windowHeight="11760" tabRatio="867" activeTab="3"/>
  </bookViews>
  <sheets>
    <sheet name="DKH" sheetId="72" r:id="rId1"/>
    <sheet name="ANALISA MATERIAL INSTALASI" sheetId="76" r:id="rId2"/>
    <sheet name="ANALISA JASA INSTAL &amp; SOFTWARE" sheetId="77" r:id="rId3"/>
    <sheet name="TKDN" sheetId="73" r:id="rId4"/>
  </sheets>
  <externalReferences>
    <externalReference r:id="rId5"/>
    <externalReference r:id="rId6"/>
  </externalReferences>
  <definedNames>
    <definedName name="_1Excel_BuiltIn_Print_Titles_17_1">#REF!</definedName>
    <definedName name="A">'[1]HARGA SATUAN'!$B$3:$B$302</definedName>
    <definedName name="Address">#REF!</definedName>
    <definedName name="as">'[1]HARGA SATUAN'!$B$3:$B$302</definedName>
    <definedName name="BillQuantity1">#REF!</definedName>
    <definedName name="BillQuantity10">#REF!</definedName>
    <definedName name="BillQuantity2">#REF!</definedName>
    <definedName name="BillQuantity3">#REF!</definedName>
    <definedName name="BillQuantity4">#REF!</definedName>
    <definedName name="BillQuantity5">#REF!</definedName>
    <definedName name="BillQuantity6">#REF!</definedName>
    <definedName name="BillQuantity7">#REF!</definedName>
    <definedName name="BillQuantity8">#REF!</definedName>
    <definedName name="BillQuantity9">#REF!</definedName>
    <definedName name="BILLS">#REF!</definedName>
    <definedName name="CostSheet1">#REF!</definedName>
    <definedName name="CostSheet10">#REF!</definedName>
    <definedName name="CostSheet2">#REF!</definedName>
    <definedName name="CostSheet3">#REF!</definedName>
    <definedName name="CostSheet4">#REF!</definedName>
    <definedName name="CostSheet5">#REF!</definedName>
    <definedName name="CostSheet6">#REF!</definedName>
    <definedName name="CostSheet7">#REF!</definedName>
    <definedName name="CostSheet8">#REF!</definedName>
    <definedName name="CostSheet9">#REF!</definedName>
    <definedName name="d">'[1]HARGA SATUAN'!$B$3:$B$302</definedName>
    <definedName name="dATA">#REF!</definedName>
    <definedName name="Excel_BuiltIn_Print_Titles_10_1">#REF!</definedName>
    <definedName name="Excel_BuiltIn_Print_Titles_6_1">#REF!</definedName>
    <definedName name="Excel_BuiltIn_Print_Titles_6_1_1">"$#REF!.$A$3:$IV$11"</definedName>
    <definedName name="Excel_BuiltIn_Print_Titles_7_1">#REF!</definedName>
    <definedName name="Excel_BuiltIn_Print_Titles_8_1">#REF!</definedName>
    <definedName name="Excel_BuiltIn_Print_Titles_9_1">#REF!</definedName>
    <definedName name="h">'[1]HARGA SATUAN'!$B$3:$B$302</definedName>
    <definedName name="HARGASATUANALAT">'[1]HARGA SATUAN'!$B$3:$E$302</definedName>
    <definedName name="k">'[1]HARGA SATUAN'!$B$3:$B$302</definedName>
    <definedName name="LISTALAT">'[1]HARGA SATUAN'!$B$3:$B$302</definedName>
    <definedName name="_xlnm.Print_Area" localSheetId="2">'ANALISA JASA INSTAL &amp; SOFTWARE'!$A$1:$L$68</definedName>
    <definedName name="_xlnm.Print_Area" localSheetId="1">'ANALISA MATERIAL INSTALASI'!$A$1:$K$25</definedName>
    <definedName name="_xlnm.Print_Area" localSheetId="0">DKH!$A$1:$J$89</definedName>
    <definedName name="_xlnm.Print_Area" localSheetId="3">TKDN!$A$1:$M$91</definedName>
    <definedName name="_xlnm.Print_Titles" localSheetId="0">DKH!$1:$6</definedName>
    <definedName name="_xlnm.Print_Titles" localSheetId="3">TKDN!$1:$6</definedName>
    <definedName name="sep">#REF!</definedName>
    <definedName name="TSET">'[1]HARGA SATUAN'!$B$3:$B$302</definedName>
  </definedNam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73"/>
  <c r="H74"/>
  <c r="H70"/>
  <c r="H68"/>
  <c r="H67"/>
  <c r="H63"/>
  <c r="H61"/>
  <c r="H60"/>
  <c r="H59"/>
  <c r="H55"/>
  <c r="H54"/>
  <c r="H53"/>
  <c r="H52"/>
  <c r="H51"/>
  <c r="H50"/>
  <c r="H47"/>
  <c r="H43"/>
  <c r="H41"/>
  <c r="H40"/>
  <c r="H39"/>
  <c r="H35"/>
  <c r="H34"/>
  <c r="H33"/>
  <c r="H31"/>
  <c r="H30"/>
  <c r="H9"/>
  <c r="H10"/>
  <c r="H12"/>
  <c r="H13"/>
  <c r="H14"/>
  <c r="H15"/>
  <c r="H16"/>
  <c r="H17"/>
  <c r="H18"/>
  <c r="H20"/>
  <c r="H21"/>
  <c r="H22"/>
  <c r="H23"/>
  <c r="H24"/>
  <c r="H25"/>
  <c r="H26"/>
  <c r="H27"/>
  <c r="H28"/>
  <c r="H43" i="72" l="1"/>
  <c r="H45"/>
  <c r="J74" i="73" l="1"/>
  <c r="J75"/>
  <c r="I75"/>
  <c r="I74"/>
  <c r="F15" i="77"/>
  <c r="F11"/>
  <c r="G11" s="1"/>
  <c r="J55" s="1"/>
  <c r="K55" s="1"/>
  <c r="C11"/>
  <c r="C43" s="1"/>
  <c r="F10"/>
  <c r="G10" s="1"/>
  <c r="J62" s="1"/>
  <c r="K62" s="1"/>
  <c r="C10"/>
  <c r="F9"/>
  <c r="G9" s="1"/>
  <c r="J47" s="1"/>
  <c r="K47" s="1"/>
  <c r="C9"/>
  <c r="C35" s="1"/>
  <c r="F8"/>
  <c r="G8" s="1"/>
  <c r="J34" s="1"/>
  <c r="K34" s="1"/>
  <c r="C8"/>
  <c r="C52" s="1"/>
  <c r="C29" l="1"/>
  <c r="C49"/>
  <c r="J53"/>
  <c r="K53" s="1"/>
  <c r="K56" s="1"/>
  <c r="J61"/>
  <c r="K61" s="1"/>
  <c r="J29"/>
  <c r="K29" s="1"/>
  <c r="J41"/>
  <c r="K41" s="1"/>
  <c r="J35"/>
  <c r="K35" s="1"/>
  <c r="J42"/>
  <c r="K42" s="1"/>
  <c r="J48"/>
  <c r="K48" s="1"/>
  <c r="J54"/>
  <c r="K54" s="1"/>
  <c r="J36"/>
  <c r="K36" s="1"/>
  <c r="J60"/>
  <c r="J28"/>
  <c r="K28" s="1"/>
  <c r="J46"/>
  <c r="K46" s="1"/>
  <c r="J52"/>
  <c r="K52" s="1"/>
  <c r="J40"/>
  <c r="K40" s="1"/>
  <c r="J49"/>
  <c r="K49" s="1"/>
  <c r="J37"/>
  <c r="K37" s="1"/>
  <c r="J63"/>
  <c r="K63" s="1"/>
  <c r="J31"/>
  <c r="K31" s="1"/>
  <c r="J25"/>
  <c r="K25" s="1"/>
  <c r="J43"/>
  <c r="K43" s="1"/>
  <c r="C53"/>
  <c r="C60"/>
  <c r="C61"/>
  <c r="C23"/>
  <c r="J22"/>
  <c r="K22" s="1"/>
  <c r="K60"/>
  <c r="J23"/>
  <c r="K23" s="1"/>
  <c r="J24"/>
  <c r="K24" s="1"/>
  <c r="J30"/>
  <c r="K30" s="1"/>
  <c r="C40"/>
  <c r="C47"/>
  <c r="C54"/>
  <c r="C62"/>
  <c r="C36"/>
  <c r="C46"/>
  <c r="C22"/>
  <c r="C28"/>
  <c r="C34"/>
  <c r="C41"/>
  <c r="C48"/>
  <c r="C30"/>
  <c r="C25"/>
  <c r="C31"/>
  <c r="C55"/>
  <c r="C63"/>
  <c r="C24"/>
  <c r="C37"/>
  <c r="C42"/>
  <c r="L75" i="73"/>
  <c r="L74"/>
  <c r="K38" i="77" l="1"/>
  <c r="K44"/>
  <c r="K32"/>
  <c r="K50"/>
  <c r="J24" i="76"/>
  <c r="K26" i="77"/>
  <c r="K64"/>
  <c r="K65" s="1"/>
  <c r="I70" i="73"/>
  <c r="H65"/>
  <c r="I65" s="1"/>
  <c r="L65" s="1"/>
  <c r="H64"/>
  <c r="I64" s="1"/>
  <c r="L64" s="1"/>
  <c r="I61"/>
  <c r="L61" s="1"/>
  <c r="I60"/>
  <c r="L60" s="1"/>
  <c r="I59"/>
  <c r="L59" s="1"/>
  <c r="G55"/>
  <c r="I55" s="1"/>
  <c r="L55" s="1"/>
  <c r="G54"/>
  <c r="I54" s="1"/>
  <c r="L54" s="1"/>
  <c r="G53"/>
  <c r="I53" s="1"/>
  <c r="L53" s="1"/>
  <c r="G52"/>
  <c r="I52" s="1"/>
  <c r="L52" s="1"/>
  <c r="G51"/>
  <c r="I51" s="1"/>
  <c r="L51" s="1"/>
  <c r="G50"/>
  <c r="I50" s="1"/>
  <c r="L50" s="1"/>
  <c r="H48"/>
  <c r="G48"/>
  <c r="G47"/>
  <c r="G45"/>
  <c r="G44"/>
  <c r="G43"/>
  <c r="G41"/>
  <c r="G40"/>
  <c r="G39"/>
  <c r="G35"/>
  <c r="G34"/>
  <c r="G33"/>
  <c r="G31"/>
  <c r="I31" s="1"/>
  <c r="L31" s="1"/>
  <c r="G30"/>
  <c r="I30" s="1"/>
  <c r="L30" s="1"/>
  <c r="G28"/>
  <c r="I28" s="1"/>
  <c r="L28" s="1"/>
  <c r="G27"/>
  <c r="I27" s="1"/>
  <c r="L27" s="1"/>
  <c r="G26"/>
  <c r="I26" s="1"/>
  <c r="G25"/>
  <c r="I25" s="1"/>
  <c r="L25" s="1"/>
  <c r="G24"/>
  <c r="I24" s="1"/>
  <c r="L24" s="1"/>
  <c r="G23"/>
  <c r="I23" s="1"/>
  <c r="L23" s="1"/>
  <c r="G22"/>
  <c r="I22" s="1"/>
  <c r="L22" s="1"/>
  <c r="G21"/>
  <c r="I21" s="1"/>
  <c r="L21" s="1"/>
  <c r="G20"/>
  <c r="I20" s="1"/>
  <c r="L20" s="1"/>
  <c r="G18"/>
  <c r="I18" s="1"/>
  <c r="L18" s="1"/>
  <c r="G17"/>
  <c r="I17" s="1"/>
  <c r="L17" s="1"/>
  <c r="G16"/>
  <c r="I16" s="1"/>
  <c r="L16" s="1"/>
  <c r="G15"/>
  <c r="I15" s="1"/>
  <c r="L15" s="1"/>
  <c r="G14"/>
  <c r="I14" s="1"/>
  <c r="L14" s="1"/>
  <c r="G13"/>
  <c r="I13" s="1"/>
  <c r="L13" s="1"/>
  <c r="G12"/>
  <c r="I12" s="1"/>
  <c r="L12" s="1"/>
  <c r="G10"/>
  <c r="I10" s="1"/>
  <c r="L10" s="1"/>
  <c r="G9"/>
  <c r="I9" s="1"/>
  <c r="L9" s="1"/>
  <c r="J75" i="72"/>
  <c r="J74"/>
  <c r="I70"/>
  <c r="J70" s="1"/>
  <c r="I64"/>
  <c r="I61"/>
  <c r="I60"/>
  <c r="I59"/>
  <c r="G55"/>
  <c r="I55" s="1"/>
  <c r="G54"/>
  <c r="I54" s="1"/>
  <c r="G53"/>
  <c r="I53" s="1"/>
  <c r="G52"/>
  <c r="I52" s="1"/>
  <c r="G51"/>
  <c r="I51" s="1"/>
  <c r="G50"/>
  <c r="I50" s="1"/>
  <c r="G48"/>
  <c r="G47"/>
  <c r="G45"/>
  <c r="G44"/>
  <c r="G43"/>
  <c r="G41"/>
  <c r="G40"/>
  <c r="G39"/>
  <c r="G35"/>
  <c r="G34"/>
  <c r="G33"/>
  <c r="G31"/>
  <c r="I31" s="1"/>
  <c r="G30"/>
  <c r="I30" s="1"/>
  <c r="J31" s="1"/>
  <c r="G28"/>
  <c r="I28" s="1"/>
  <c r="G27"/>
  <c r="I27" s="1"/>
  <c r="G26"/>
  <c r="I26" s="1"/>
  <c r="G25"/>
  <c r="I25" s="1"/>
  <c r="G24"/>
  <c r="I24" s="1"/>
  <c r="G23"/>
  <c r="I23" s="1"/>
  <c r="G22"/>
  <c r="I22" s="1"/>
  <c r="G21"/>
  <c r="I21" s="1"/>
  <c r="G20"/>
  <c r="I20" s="1"/>
  <c r="G18"/>
  <c r="I18" s="1"/>
  <c r="G17"/>
  <c r="I17" s="1"/>
  <c r="G16"/>
  <c r="I16" s="1"/>
  <c r="G15"/>
  <c r="I15" s="1"/>
  <c r="G14"/>
  <c r="I14" s="1"/>
  <c r="G13"/>
  <c r="I13" s="1"/>
  <c r="G12"/>
  <c r="I12" s="1"/>
  <c r="G10"/>
  <c r="I10" s="1"/>
  <c r="G9"/>
  <c r="I9" s="1"/>
  <c r="L26" i="73" l="1"/>
  <c r="J28"/>
  <c r="K57" i="77"/>
  <c r="H33" i="72"/>
  <c r="J70" i="73"/>
  <c r="L70"/>
  <c r="H35" i="72"/>
  <c r="I35" s="1"/>
  <c r="I45"/>
  <c r="J76" i="73"/>
  <c r="J32"/>
  <c r="I41"/>
  <c r="L41" s="1"/>
  <c r="I67"/>
  <c r="L67" s="1"/>
  <c r="J55"/>
  <c r="I68"/>
  <c r="L68" s="1"/>
  <c r="I39"/>
  <c r="L39" s="1"/>
  <c r="I40"/>
  <c r="L40" s="1"/>
  <c r="I47"/>
  <c r="L47" s="1"/>
  <c r="I63"/>
  <c r="L63" s="1"/>
  <c r="I48"/>
  <c r="L48" s="1"/>
  <c r="J76" i="72"/>
  <c r="J28"/>
  <c r="J55"/>
  <c r="I40"/>
  <c r="I47"/>
  <c r="I63"/>
  <c r="I41"/>
  <c r="I48"/>
  <c r="I39"/>
  <c r="I65"/>
  <c r="H34" l="1"/>
  <c r="H44"/>
  <c r="I44" s="1"/>
  <c r="I33"/>
  <c r="I43"/>
  <c r="J65" i="73"/>
  <c r="J48"/>
  <c r="J41"/>
  <c r="J68"/>
  <c r="J65" i="72"/>
  <c r="J48"/>
  <c r="I68"/>
  <c r="I67"/>
  <c r="J41"/>
  <c r="J45" l="1"/>
  <c r="J56" s="1"/>
  <c r="I34"/>
  <c r="H45" i="73"/>
  <c r="I45" s="1"/>
  <c r="L45" s="1"/>
  <c r="I35"/>
  <c r="L35" s="1"/>
  <c r="H44"/>
  <c r="I44" s="1"/>
  <c r="L44" s="1"/>
  <c r="I34"/>
  <c r="L34" s="1"/>
  <c r="I43"/>
  <c r="I33"/>
  <c r="J35" i="72"/>
  <c r="J36" s="1"/>
  <c r="J68"/>
  <c r="J71" s="1"/>
  <c r="J71" i="73"/>
  <c r="L43" l="1"/>
  <c r="J45"/>
  <c r="J56" s="1"/>
  <c r="L33"/>
  <c r="J35"/>
  <c r="J36" s="1"/>
  <c r="J77" i="72"/>
  <c r="J78" s="1"/>
  <c r="J79" s="1"/>
  <c r="L77" i="73" l="1"/>
  <c r="J77"/>
  <c r="J78" s="1"/>
  <c r="J79" s="1"/>
  <c r="K77" l="1"/>
</calcChain>
</file>

<file path=xl/sharedStrings.xml><?xml version="1.0" encoding="utf-8"?>
<sst xmlns="http://schemas.openxmlformats.org/spreadsheetml/2006/main" count="484" uniqueCount="170">
  <si>
    <t>NO.</t>
  </si>
  <si>
    <t>SAT</t>
  </si>
  <si>
    <t>HARGA SATUAN</t>
  </si>
  <si>
    <t>A</t>
  </si>
  <si>
    <t>Sub Total A</t>
  </si>
  <si>
    <t>B</t>
  </si>
  <si>
    <t>Sub Total B</t>
  </si>
  <si>
    <t xml:space="preserve"> </t>
  </si>
  <si>
    <t>Sub Total I</t>
  </si>
  <si>
    <t>NO</t>
  </si>
  <si>
    <t>SATUAN</t>
  </si>
  <si>
    <t>VOLUME</t>
  </si>
  <si>
    <t>TOTAL</t>
  </si>
  <si>
    <t>URAIAN</t>
  </si>
  <si>
    <t>JUMLAH</t>
  </si>
  <si>
    <t>I</t>
  </si>
  <si>
    <t>set</t>
  </si>
  <si>
    <t>II</t>
  </si>
  <si>
    <t>III</t>
  </si>
  <si>
    <t>IV</t>
  </si>
  <si>
    <t>mtr</t>
  </si>
  <si>
    <t>GARDU EXIT</t>
  </si>
  <si>
    <t>GTO SINGLE</t>
  </si>
  <si>
    <t>PEKERJAAN PENGADAAN PERALATAN TOL BARU</t>
  </si>
  <si>
    <t xml:space="preserve"> PERANGKAT GARDU</t>
  </si>
  <si>
    <t>Toll Collector's Terminal (TCT)</t>
  </si>
  <si>
    <t>Unit</t>
  </si>
  <si>
    <t>- FO Ethernet Converter</t>
  </si>
  <si>
    <t>Loop Vehicle Detector (LVD)</t>
  </si>
  <si>
    <t>- Card Detector 4 channel</t>
  </si>
  <si>
    <t>- Loop coil deteksi</t>
  </si>
  <si>
    <t>Optical Beam Sensor (OBS)</t>
  </si>
  <si>
    <t>Lane Terminal &amp; Switch Box(LTS) + IOL controller (termasuk Power Supply)</t>
  </si>
  <si>
    <t>Grounding LTS</t>
  </si>
  <si>
    <t>Automatic Lane Barrier (ALB) High Speed, paling lambat. 0.3 s</t>
  </si>
  <si>
    <t>Customer Display Panel (CDP)/ (Lampu Lalu Lintas Bawah &amp; Fare Display)</t>
  </si>
  <si>
    <t>Camera CCTV Transaction Control</t>
  </si>
  <si>
    <t>- Camera CCTV IP Base Outdoor</t>
  </si>
  <si>
    <t>- FO Converter MM</t>
  </si>
  <si>
    <t>- Casing, Bracket dan Tiang</t>
  </si>
  <si>
    <t>- Switch Hub 5 port</t>
  </si>
  <si>
    <t>Camera CCTV Gandar</t>
  </si>
  <si>
    <t>Reader</t>
  </si>
  <si>
    <t>Lampu Lalu Lintas Atas (LLA)</t>
  </si>
  <si>
    <t>- Lane Printer Receipt (LPR)</t>
  </si>
  <si>
    <t>PERANGKAT LUNAK</t>
  </si>
  <si>
    <t>Operating System TCT</t>
  </si>
  <si>
    <t>License</t>
  </si>
  <si>
    <t>Software Aplikasi TCT</t>
  </si>
  <si>
    <t>C</t>
  </si>
  <si>
    <t>INSTALASI</t>
  </si>
  <si>
    <t>Material Instalasi (Gardu - Plaza)</t>
  </si>
  <si>
    <t>Lumpsum</t>
  </si>
  <si>
    <t>Jasa Instalasi</t>
  </si>
  <si>
    <t>Testing and Commisioning</t>
  </si>
  <si>
    <t>PEKERJAAN RELOKASI PERALATAN TOL</t>
  </si>
  <si>
    <t>PERALATAN TOL GARDU EXISTING</t>
  </si>
  <si>
    <t>Loop coil deteksi (Pasang Baru)</t>
  </si>
  <si>
    <t>Lane Terminal &amp; Switch Box(LTS) '+ IQL controller (termasuk Power Supply)</t>
  </si>
  <si>
    <t>Grounding LTS (Pasang Baru )</t>
  </si>
  <si>
    <t>CDP/TFI</t>
  </si>
  <si>
    <t>CCTV  Sistem</t>
  </si>
  <si>
    <t>INSTALASI BARU</t>
  </si>
  <si>
    <t>SET UP ULANG PERANGKAT LUNAK (SOFTWARE)</t>
  </si>
  <si>
    <t>Software Aplikasi</t>
  </si>
  <si>
    <t>D</t>
  </si>
  <si>
    <t>PENGGANTIAN PERALATAN</t>
  </si>
  <si>
    <t>KETERANGAN</t>
  </si>
  <si>
    <t>Sub Total II</t>
  </si>
  <si>
    <t>Sub Total III</t>
  </si>
  <si>
    <t>PPn 11%</t>
  </si>
  <si>
    <t>B.</t>
  </si>
  <si>
    <t>Waru Gunung</t>
  </si>
  <si>
    <t>OAB Single Exit</t>
  </si>
  <si>
    <t>Gardu Transaksi Otomatis (GTO) Exit Oab (Monitor &amp; Mini Console)</t>
  </si>
  <si>
    <t>Baru</t>
  </si>
  <si>
    <t>Relokasi</t>
  </si>
  <si>
    <t>WARU 5</t>
  </si>
  <si>
    <t>PEKERJAAN RELOKASI</t>
  </si>
  <si>
    <t>Relokasi GTO Single</t>
  </si>
  <si>
    <t>PEKERJAAN PENGGANTIAN GSO SINGLE KE GSO MULTI</t>
  </si>
  <si>
    <t>GSO Single ke GSO Multi</t>
  </si>
  <si>
    <t>Lane Printer Receipt (LPR) + Terpasang</t>
  </si>
  <si>
    <t>Reader + Terpasang</t>
  </si>
  <si>
    <t>Tombol Resi Terpasang</t>
  </si>
  <si>
    <t>Peralatan Remote GTO  Include Material</t>
  </si>
  <si>
    <t xml:space="preserve">Automatic Lane Barrier 1 S (ALB) </t>
  </si>
  <si>
    <t>PEKERJAAN PENAMBAHAN RAM TERMINAL PELAPORAN &amp; OPERASIONAL</t>
  </si>
  <si>
    <t>Penambahan RAM</t>
  </si>
  <si>
    <t>RAM 8 GB DDR 4 Terminal KSPT</t>
  </si>
  <si>
    <t>RAM 8 GB DDR 3 Terminal KBT</t>
  </si>
  <si>
    <t>Lampu Lalu Lintas Atas (LLA) (Pasang Baru)</t>
  </si>
  <si>
    <t>Sub Total IV</t>
  </si>
  <si>
    <t>SUB TOTAL</t>
  </si>
  <si>
    <t>-Tombol Bantuan/Struk dan Lampu Sirene</t>
  </si>
  <si>
    <t>PEKERJAAN PENGADAAN OAB SINGLE DAN RELOKASI PERALATAN TOL SERTA PERUBAHAN GTO SINGLE KE GTO MULTI
PADA RUAS SURABAYA MOJOKERTO</t>
  </si>
  <si>
    <t>NILAI TKDN</t>
  </si>
  <si>
    <t>NILAI KDN</t>
  </si>
  <si>
    <t>TOTAL JML GARDU</t>
  </si>
  <si>
    <t>DAFTAR KUANTITAS DAN HARGA (DKH)</t>
  </si>
  <si>
    <t>ANALISA MATERIAL INSTALASI</t>
  </si>
  <si>
    <t>I. Material Instalasi (Gardu sampai dengan Plaza)</t>
  </si>
  <si>
    <t>No.</t>
  </si>
  <si>
    <t>Uraian</t>
  </si>
  <si>
    <t>Satuan</t>
  </si>
  <si>
    <t>Volume</t>
  </si>
  <si>
    <t>Jumlah</t>
  </si>
  <si>
    <t>Total Volume</t>
  </si>
  <si>
    <t>Harga Satuan</t>
  </si>
  <si>
    <t>Total Harga</t>
  </si>
  <si>
    <t>KEBUTUHAN MATERIAL</t>
  </si>
  <si>
    <t xml:space="preserve">Kabel Power NYYHY 3 X 0,75 </t>
  </si>
  <si>
    <t>Kabel Lan Cat 6</t>
  </si>
  <si>
    <t>As Drat 12</t>
  </si>
  <si>
    <t>pcs</t>
  </si>
  <si>
    <t>Kabel  Loop Coil</t>
  </si>
  <si>
    <t>Home Run</t>
  </si>
  <si>
    <t>Lem Lc</t>
  </si>
  <si>
    <t>Kabel  Srendet</t>
  </si>
  <si>
    <t>Viser</t>
  </si>
  <si>
    <t>Stop Kontak Isi 4 Lobang</t>
  </si>
  <si>
    <t>Pasir</t>
  </si>
  <si>
    <t>pickup</t>
  </si>
  <si>
    <t>Semen</t>
  </si>
  <si>
    <t>sak</t>
  </si>
  <si>
    <t>Isolasi Bakar</t>
  </si>
  <si>
    <t>Skun 2-4Ys Ac</t>
  </si>
  <si>
    <t>pak</t>
  </si>
  <si>
    <t>Skun 2-4Ys Dc</t>
  </si>
  <si>
    <t>Isolasi Hitam</t>
  </si>
  <si>
    <t>Waterproofing</t>
  </si>
  <si>
    <t>Total</t>
  </si>
  <si>
    <t>ANALISA JASA INSTALASI DAN SOFTWARE</t>
  </si>
  <si>
    <t>DAFTAR HARGA SATUAN DASAR BAHAN DAN UPAH</t>
  </si>
  <si>
    <t>A. Upah</t>
  </si>
  <si>
    <t>UPAH DASAR (Rp./BULAN)</t>
  </si>
  <si>
    <t>UPAH DASAR (Rp./HARI)</t>
  </si>
  <si>
    <t>PEMBULATAN (Rp./HARI)</t>
  </si>
  <si>
    <t>HOK</t>
  </si>
  <si>
    <t>B. Alat</t>
  </si>
  <si>
    <t>HARGA DASAR (Rp./BULAN)</t>
  </si>
  <si>
    <t>HARGA DASAR (Rp./HARI)</t>
  </si>
  <si>
    <t>Sewa Laptop</t>
  </si>
  <si>
    <t>I. Pemasangan Peralatan Gardu</t>
  </si>
  <si>
    <t>LAMA PEKERJAAN</t>
  </si>
  <si>
    <t>KEBUTUHAN PERSONIL</t>
  </si>
  <si>
    <t>Setting Baseplate/Pondasi/Borring+ Pasang Alat (CDP, OBS, ALB, LLA)</t>
  </si>
  <si>
    <t>Hr</t>
  </si>
  <si>
    <t>Orang</t>
  </si>
  <si>
    <t>Setting Baseplate/Pondasi/Borring+ Pasang Alat (TCT dan LTS)</t>
  </si>
  <si>
    <t>Bracket/Mounting GTO OAB + Setting Unit</t>
  </si>
  <si>
    <t>Sub Total C</t>
  </si>
  <si>
    <t>Pasang Duct/Sparing Conduit +Pipa Conduit</t>
  </si>
  <si>
    <t>Sub Total D</t>
  </si>
  <si>
    <t>E</t>
  </si>
  <si>
    <t>Penarikan Kabel / Laying</t>
  </si>
  <si>
    <t>Sub Total E</t>
  </si>
  <si>
    <t>F</t>
  </si>
  <si>
    <t>Spilicing Fiber Optic</t>
  </si>
  <si>
    <t>Sub Total F</t>
  </si>
  <si>
    <t>I.2. Testing dan Commissioning</t>
  </si>
  <si>
    <t>Integrasi &amp; Set Up Peralat Lajur  (TCT, LTS, ALB, CDP, GTO, LLA)</t>
  </si>
  <si>
    <t>I.1. Jasa Instalasi Peralatan Gardu Ruas Surabaya Mojokerto</t>
  </si>
  <si>
    <t>LAMPIRAN PERHITUNGAN NILAI TINGKAT KOMPONEN DALAM NEGERI (TKDN)</t>
  </si>
  <si>
    <t>PT. Delameta Bilano</t>
  </si>
  <si>
    <t>Tri Bayu Wicaksono</t>
  </si>
  <si>
    <t>Direktur Utama</t>
  </si>
  <si>
    <t>PT Rajawali Gema Permai Indonesia</t>
  </si>
  <si>
    <t>Muh. Norman Ardiansyah</t>
  </si>
  <si>
    <t xml:space="preserve">Direktur </t>
  </si>
</sst>
</file>

<file path=xl/styles.xml><?xml version="1.0" encoding="utf-8"?>
<styleSheet xmlns="http://schemas.openxmlformats.org/spreadsheetml/2006/main">
  <numFmts count="1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_([$Rp-421]* #,##0.00_);_([$Rp-421]* \(#,##0.00\);_([$Rp-421]* &quot;-&quot;??_);_(@_)"/>
    <numFmt numFmtId="169" formatCode="_(* #,##0_);_(* \(#,##0\);_(* \-_);_(@_)"/>
    <numFmt numFmtId="170" formatCode="_-* #,##0_-;\-* #,##0_-;_-* &quot;-&quot;??_-;_-@_-"/>
    <numFmt numFmtId="171" formatCode="[$-409]dd\-mmm\-yy;@"/>
    <numFmt numFmtId="172" formatCode="[$-409]d\-mmm\-yy;@"/>
    <numFmt numFmtId="173" formatCode="_-&quot;Rp&quot;* #,##0_-;\-&quot;Rp&quot;* #,##0_-;_-&quot;Rp&quot;* &quot;-&quot;??_-;_-@_-"/>
    <numFmt numFmtId="174" formatCode="0.00000%"/>
    <numFmt numFmtId="175" formatCode="0.000%"/>
  </numFmts>
  <fonts count="3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20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8"/>
      <color theme="1"/>
      <name val="Arial"/>
      <family val="2"/>
    </font>
    <font>
      <b/>
      <u/>
      <sz val="11"/>
      <name val="Arial"/>
      <family val="2"/>
    </font>
    <font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92">
    <xf numFmtId="0" fontId="0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14" fillId="0" borderId="0"/>
    <xf numFmtId="0" fontId="5" fillId="0" borderId="0"/>
    <xf numFmtId="43" fontId="5" fillId="0" borderId="0" applyFont="0" applyFill="0" applyBorder="0" applyAlignment="0" applyProtection="0"/>
    <xf numFmtId="167" fontId="5" fillId="0" borderId="0" applyFill="0" applyBorder="0" applyAlignment="0" applyProtection="0"/>
    <xf numFmtId="167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9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8" fillId="0" borderId="0"/>
    <xf numFmtId="41" fontId="5" fillId="0" borderId="0" applyFont="0" applyFill="0" applyBorder="0" applyAlignment="0" applyProtection="0"/>
    <xf numFmtId="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0" fontId="13" fillId="0" borderId="0"/>
    <xf numFmtId="41" fontId="4" fillId="0" borderId="0" applyFont="0" applyFill="0" applyBorder="0" applyAlignment="0" applyProtection="0"/>
    <xf numFmtId="41" fontId="13" fillId="0" borderId="0" applyFont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43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6" fillId="0" borderId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0" fontId="4" fillId="0" borderId="0"/>
    <xf numFmtId="0" fontId="5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" fillId="0" borderId="0"/>
    <xf numFmtId="41" fontId="13" fillId="0" borderId="0" applyFont="0" applyFill="0" applyBorder="0" applyAlignment="0" applyProtection="0"/>
    <xf numFmtId="0" fontId="13" fillId="0" borderId="0"/>
    <xf numFmtId="0" fontId="20" fillId="0" borderId="0">
      <alignment vertical="center"/>
    </xf>
    <xf numFmtId="43" fontId="3" fillId="0" borderId="0" applyFont="0" applyFill="0" applyBorder="0" applyAlignment="0" applyProtection="0"/>
    <xf numFmtId="0" fontId="3" fillId="0" borderId="0"/>
    <xf numFmtId="42" fontId="13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9">
    <xf numFmtId="0" fontId="0" fillId="0" borderId="0" xfId="0"/>
    <xf numFmtId="0" fontId="0" fillId="0" borderId="1" xfId="0" applyBorder="1"/>
    <xf numFmtId="49" fontId="10" fillId="0" borderId="1" xfId="0" applyNumberFormat="1" applyFont="1" applyBorder="1" applyAlignment="1" applyProtection="1">
      <alignment horizontal="left" vertical="center" wrapText="1"/>
      <protection hidden="1"/>
    </xf>
    <xf numFmtId="49" fontId="10" fillId="0" borderId="1" xfId="0" applyNumberFormat="1" applyFont="1" applyBorder="1" applyAlignment="1" applyProtection="1">
      <alignment horizontal="center" vertical="center" wrapText="1"/>
      <protection hidden="1"/>
    </xf>
    <xf numFmtId="49" fontId="21" fillId="0" borderId="1" xfId="0" applyNumberFormat="1" applyFont="1" applyBorder="1" applyAlignment="1" applyProtection="1">
      <alignment horizontal="left" vertical="center" wrapText="1"/>
      <protection hidden="1"/>
    </xf>
    <xf numFmtId="49" fontId="10" fillId="3" borderId="1" xfId="17" quotePrefix="1" applyNumberFormat="1" applyFont="1" applyFill="1" applyBorder="1" applyAlignment="1">
      <alignment vertical="center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49" fontId="10" fillId="3" borderId="1" xfId="0" applyNumberFormat="1" applyFont="1" applyFill="1" applyBorder="1" applyAlignment="1" applyProtection="1">
      <alignment horizontal="left" vertical="center" wrapText="1"/>
      <protection hidden="1"/>
    </xf>
    <xf numFmtId="49" fontId="11" fillId="0" borderId="1" xfId="17" applyNumberFormat="1" applyFont="1" applyBorder="1" applyAlignment="1" applyProtection="1">
      <alignment horizontal="left" vertical="center" wrapText="1"/>
      <protection hidden="1"/>
    </xf>
    <xf numFmtId="49" fontId="10" fillId="0" borderId="1" xfId="17" quotePrefix="1" applyNumberFormat="1" applyFont="1" applyBorder="1" applyAlignment="1" applyProtection="1">
      <alignment horizontal="left" vertical="center"/>
      <protection hidden="1"/>
    </xf>
    <xf numFmtId="49" fontId="10" fillId="0" borderId="1" xfId="17" quotePrefix="1" applyNumberFormat="1" applyFont="1" applyBorder="1" applyAlignment="1" applyProtection="1">
      <alignment horizontal="left" vertical="center" wrapText="1"/>
      <protection hidden="1"/>
    </xf>
    <xf numFmtId="0" fontId="22" fillId="3" borderId="1" xfId="0" applyFont="1" applyFill="1" applyBorder="1" applyAlignment="1" applyProtection="1">
      <alignment horizontal="left" vertical="center" wrapText="1"/>
      <protection hidden="1"/>
    </xf>
    <xf numFmtId="49" fontId="10" fillId="3" borderId="1" xfId="17" quotePrefix="1" applyNumberFormat="1" applyFont="1" applyFill="1" applyBorder="1" applyAlignment="1" applyProtection="1">
      <alignment horizontal="left" vertical="center" wrapText="1"/>
      <protection hidden="1"/>
    </xf>
    <xf numFmtId="49" fontId="10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1" fillId="0" borderId="1" xfId="0" applyNumberFormat="1" applyFont="1" applyBorder="1" applyAlignment="1" applyProtection="1">
      <alignment horizontal="center" vertical="center" wrapText="1"/>
      <protection hidden="1"/>
    </xf>
    <xf numFmtId="49" fontId="21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22" fillId="3" borderId="18" xfId="0" applyFont="1" applyFill="1" applyBorder="1" applyAlignment="1">
      <alignment horizontal="center" vertical="center"/>
    </xf>
    <xf numFmtId="12" fontId="22" fillId="3" borderId="18" xfId="0" applyNumberFormat="1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/>
    </xf>
    <xf numFmtId="41" fontId="10" fillId="0" borderId="1" xfId="2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67" fontId="10" fillId="0" borderId="1" xfId="26" applyNumberFormat="1" applyFont="1" applyFill="1" applyBorder="1" applyAlignment="1">
      <alignment vertical="center"/>
    </xf>
    <xf numFmtId="3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0" applyFont="1" applyBorder="1" applyAlignment="1">
      <alignment vertical="center"/>
    </xf>
    <xf numFmtId="49" fontId="22" fillId="6" borderId="1" xfId="0" applyNumberFormat="1" applyFont="1" applyFill="1" applyBorder="1" applyAlignment="1" applyProtection="1">
      <alignment horizontal="left" vertical="center" wrapText="1"/>
      <protection hidden="1"/>
    </xf>
    <xf numFmtId="49" fontId="22" fillId="3" borderId="1" xfId="0" applyNumberFormat="1" applyFont="1" applyFill="1" applyBorder="1" applyAlignment="1" applyProtection="1">
      <alignment horizontal="left" vertical="center" wrapText="1"/>
      <protection hidden="1"/>
    </xf>
    <xf numFmtId="0" fontId="21" fillId="3" borderId="1" xfId="0" applyFont="1" applyFill="1" applyBorder="1" applyAlignment="1">
      <alignment vertical="center" wrapText="1"/>
    </xf>
    <xf numFmtId="0" fontId="12" fillId="0" borderId="0" xfId="85" applyFont="1" applyAlignment="1">
      <alignment horizontal="center" vertical="center" wrapText="1"/>
    </xf>
    <xf numFmtId="0" fontId="21" fillId="0" borderId="0" xfId="85" applyFont="1" applyAlignment="1">
      <alignment vertical="center"/>
    </xf>
    <xf numFmtId="0" fontId="12" fillId="0" borderId="0" xfId="85" applyFont="1" applyAlignment="1">
      <alignment vertical="center" wrapText="1"/>
    </xf>
    <xf numFmtId="0" fontId="10" fillId="0" borderId="0" xfId="85" applyFont="1" applyAlignment="1">
      <alignment vertical="center"/>
    </xf>
    <xf numFmtId="0" fontId="11" fillId="0" borderId="20" xfId="85" applyFont="1" applyBorder="1" applyAlignment="1">
      <alignment horizontal="center" vertical="center"/>
    </xf>
    <xf numFmtId="0" fontId="21" fillId="0" borderId="0" xfId="85" applyFont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12" fontId="22" fillId="7" borderId="6" xfId="0" applyNumberFormat="1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12" fontId="22" fillId="7" borderId="1" xfId="0" applyNumberFormat="1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/>
    </xf>
    <xf numFmtId="12" fontId="22" fillId="7" borderId="4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12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/>
    </xf>
    <xf numFmtId="0" fontId="11" fillId="0" borderId="1" xfId="0" quotePrefix="1" applyFont="1" applyBorder="1" applyAlignment="1">
      <alignment vertical="center"/>
    </xf>
    <xf numFmtId="0" fontId="21" fillId="0" borderId="1" xfId="0" applyFont="1" applyBorder="1" applyAlignment="1" applyProtection="1">
      <alignment horizontal="right" vertical="center"/>
      <protection hidden="1"/>
    </xf>
    <xf numFmtId="0" fontId="22" fillId="6" borderId="1" xfId="0" applyFont="1" applyFill="1" applyBorder="1" applyAlignment="1" applyProtection="1">
      <alignment horizontal="center" vertical="center"/>
      <protection hidden="1"/>
    </xf>
    <xf numFmtId="0" fontId="22" fillId="3" borderId="1" xfId="0" applyFont="1" applyFill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center" vertical="center"/>
      <protection hidden="1"/>
    </xf>
    <xf numFmtId="0" fontId="21" fillId="3" borderId="1" xfId="0" applyFont="1" applyFill="1" applyBorder="1" applyAlignment="1" applyProtection="1">
      <alignment horizontal="center" vertical="center"/>
      <protection hidden="1"/>
    </xf>
    <xf numFmtId="49" fontId="21" fillId="3" borderId="1" xfId="0" applyNumberFormat="1" applyFont="1" applyFill="1" applyBorder="1" applyAlignment="1" applyProtection="1">
      <alignment horizontal="left" vertical="center" wrapText="1"/>
      <protection hidden="1"/>
    </xf>
    <xf numFmtId="49" fontId="11" fillId="3" borderId="1" xfId="17" quotePrefix="1" applyNumberFormat="1" applyFont="1" applyFill="1" applyBorder="1" applyAlignment="1" applyProtection="1">
      <alignment horizontal="right" vertical="center" wrapText="1"/>
      <protection hidden="1"/>
    </xf>
    <xf numFmtId="0" fontId="22" fillId="6" borderId="18" xfId="0" applyFont="1" applyFill="1" applyBorder="1" applyAlignment="1">
      <alignment horizontal="center" vertical="center"/>
    </xf>
    <xf numFmtId="0" fontId="11" fillId="0" borderId="20" xfId="85" applyFont="1" applyBorder="1" applyAlignment="1">
      <alignment horizontal="left" vertical="center"/>
    </xf>
    <xf numFmtId="0" fontId="10" fillId="0" borderId="1" xfId="17" quotePrefix="1" applyFont="1" applyBorder="1" applyAlignment="1">
      <alignment vertical="center"/>
    </xf>
    <xf numFmtId="0" fontId="10" fillId="0" borderId="1" xfId="17" applyFont="1" applyBorder="1" applyAlignment="1">
      <alignment vertical="center"/>
    </xf>
    <xf numFmtId="3" fontId="21" fillId="0" borderId="0" xfId="85" applyNumberFormat="1" applyFont="1" applyAlignment="1">
      <alignment vertical="center"/>
    </xf>
    <xf numFmtId="167" fontId="21" fillId="0" borderId="0" xfId="85" applyNumberFormat="1" applyFont="1" applyAlignment="1">
      <alignment vertical="center"/>
    </xf>
    <xf numFmtId="0" fontId="22" fillId="6" borderId="18" xfId="0" applyFont="1" applyFill="1" applyBorder="1" applyAlignment="1">
      <alignment horizontal="left" vertical="center"/>
    </xf>
    <xf numFmtId="0" fontId="21" fillId="4" borderId="1" xfId="0" applyFont="1" applyFill="1" applyBorder="1" applyAlignment="1" applyProtection="1">
      <alignment horizontal="right" vertical="center"/>
      <protection hidden="1"/>
    </xf>
    <xf numFmtId="49" fontId="21" fillId="4" borderId="1" xfId="0" applyNumberFormat="1" applyFont="1" applyFill="1" applyBorder="1" applyAlignment="1" applyProtection="1">
      <alignment horizontal="left" vertical="center" wrapText="1"/>
      <protection hidden="1"/>
    </xf>
    <xf numFmtId="49" fontId="21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21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right" vertical="center"/>
    </xf>
    <xf numFmtId="0" fontId="25" fillId="0" borderId="0" xfId="85" applyFont="1" applyAlignment="1">
      <alignment horizontal="center" vertical="center"/>
    </xf>
    <xf numFmtId="0" fontId="25" fillId="0" borderId="0" xfId="85" applyFont="1" applyAlignment="1">
      <alignment vertical="center"/>
    </xf>
    <xf numFmtId="0" fontId="28" fillId="0" borderId="0" xfId="85" applyFont="1" applyAlignment="1">
      <alignment horizontal="left" vertical="center"/>
    </xf>
    <xf numFmtId="0" fontId="15" fillId="0" borderId="0" xfId="0" applyFont="1"/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1" fontId="9" fillId="3" borderId="1" xfId="2" applyFont="1" applyFill="1" applyBorder="1" applyAlignment="1">
      <alignment horizontal="center" vertical="center"/>
    </xf>
    <xf numFmtId="41" fontId="9" fillId="3" borderId="1" xfId="2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41" fontId="5" fillId="3" borderId="1" xfId="2" applyFont="1" applyFill="1" applyBorder="1" applyAlignment="1" applyProtection="1">
      <alignment horizontal="center" vertical="center"/>
    </xf>
    <xf numFmtId="170" fontId="0" fillId="0" borderId="1" xfId="88" applyNumberFormat="1" applyFont="1" applyBorder="1"/>
    <xf numFmtId="0" fontId="5" fillId="3" borderId="6" xfId="0" applyFont="1" applyFill="1" applyBorder="1" applyAlignment="1">
      <alignment vertical="center"/>
    </xf>
    <xf numFmtId="171" fontId="5" fillId="3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41" fontId="5" fillId="3" borderId="1" xfId="2" applyFont="1" applyFill="1" applyBorder="1" applyAlignment="1" applyProtection="1">
      <alignment vertical="center"/>
    </xf>
    <xf numFmtId="172" fontId="5" fillId="3" borderId="1" xfId="0" quotePrefix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0" fillId="0" borderId="6" xfId="0" applyBorder="1"/>
    <xf numFmtId="0" fontId="0" fillId="0" borderId="9" xfId="0" applyBorder="1"/>
    <xf numFmtId="0" fontId="9" fillId="3" borderId="6" xfId="0" applyFont="1" applyFill="1" applyBorder="1" applyAlignment="1">
      <alignment horizontal="center" vertical="center"/>
    </xf>
    <xf numFmtId="0" fontId="0" fillId="0" borderId="5" xfId="0" applyBorder="1"/>
    <xf numFmtId="170" fontId="15" fillId="0" borderId="1" xfId="0" applyNumberFormat="1" applyFont="1" applyBorder="1"/>
    <xf numFmtId="170" fontId="0" fillId="0" borderId="0" xfId="88" applyNumberFormat="1" applyFont="1"/>
    <xf numFmtId="0" fontId="10" fillId="0" borderId="0" xfId="0" applyFont="1"/>
    <xf numFmtId="0" fontId="10" fillId="0" borderId="0" xfId="89" applyFont="1"/>
    <xf numFmtId="0" fontId="29" fillId="0" borderId="0" xfId="89" applyFont="1"/>
    <xf numFmtId="0" fontId="11" fillId="0" borderId="0" xfId="89" applyFont="1"/>
    <xf numFmtId="0" fontId="11" fillId="9" borderId="32" xfId="7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/>
    </xf>
    <xf numFmtId="0" fontId="10" fillId="0" borderId="33" xfId="0" applyFont="1" applyBorder="1"/>
    <xf numFmtId="167" fontId="10" fillId="0" borderId="33" xfId="0" applyNumberFormat="1" applyFont="1" applyBorder="1" applyAlignment="1">
      <alignment horizontal="center"/>
    </xf>
    <xf numFmtId="167" fontId="10" fillId="0" borderId="33" xfId="0" applyNumberFormat="1" applyFont="1" applyBorder="1"/>
    <xf numFmtId="0" fontId="10" fillId="0" borderId="11" xfId="0" applyFont="1" applyBorder="1" applyAlignment="1">
      <alignment horizontal="center"/>
    </xf>
    <xf numFmtId="0" fontId="10" fillId="0" borderId="11" xfId="0" applyFont="1" applyBorder="1"/>
    <xf numFmtId="167" fontId="10" fillId="0" borderId="11" xfId="0" applyNumberFormat="1" applyFont="1" applyBorder="1" applyAlignment="1">
      <alignment horizontal="center"/>
    </xf>
    <xf numFmtId="167" fontId="10" fillId="0" borderId="11" xfId="0" applyNumberFormat="1" applyFont="1" applyBorder="1"/>
    <xf numFmtId="41" fontId="10" fillId="0" borderId="11" xfId="0" applyNumberFormat="1" applyFont="1" applyBorder="1"/>
    <xf numFmtId="0" fontId="10" fillId="0" borderId="14" xfId="0" applyFont="1" applyBorder="1" applyAlignment="1">
      <alignment horizontal="center"/>
    </xf>
    <xf numFmtId="0" fontId="10" fillId="0" borderId="14" xfId="0" applyFont="1" applyBorder="1"/>
    <xf numFmtId="41" fontId="10" fillId="0" borderId="14" xfId="0" applyNumberFormat="1" applyFont="1" applyBorder="1"/>
    <xf numFmtId="167" fontId="10" fillId="0" borderId="14" xfId="0" applyNumberFormat="1" applyFont="1" applyBorder="1"/>
    <xf numFmtId="0" fontId="21" fillId="0" borderId="0" xfId="0" applyFont="1"/>
    <xf numFmtId="0" fontId="21" fillId="0" borderId="32" xfId="0" applyFont="1" applyBorder="1" applyAlignment="1">
      <alignment horizontal="center"/>
    </xf>
    <xf numFmtId="0" fontId="21" fillId="0" borderId="32" xfId="0" applyFont="1" applyBorder="1"/>
    <xf numFmtId="167" fontId="21" fillId="0" borderId="32" xfId="0" applyNumberFormat="1" applyFont="1" applyBorder="1" applyAlignment="1">
      <alignment horizontal="center"/>
    </xf>
    <xf numFmtId="167" fontId="21" fillId="0" borderId="32" xfId="0" applyNumberFormat="1" applyFont="1" applyBorder="1"/>
    <xf numFmtId="0" fontId="11" fillId="3" borderId="6" xfId="89" applyFont="1" applyFill="1" applyBorder="1"/>
    <xf numFmtId="0" fontId="10" fillId="3" borderId="9" xfId="89" applyFont="1" applyFill="1" applyBorder="1"/>
    <xf numFmtId="0" fontId="10" fillId="3" borderId="5" xfId="89" applyFont="1" applyFill="1" applyBorder="1"/>
    <xf numFmtId="0" fontId="11" fillId="5" borderId="1" xfId="89" applyFont="1" applyFill="1" applyBorder="1" applyAlignment="1">
      <alignment horizontal="center"/>
    </xf>
    <xf numFmtId="0" fontId="11" fillId="3" borderId="6" xfId="89" applyFont="1" applyFill="1" applyBorder="1" applyAlignment="1">
      <alignment horizontal="center"/>
    </xf>
    <xf numFmtId="0" fontId="10" fillId="3" borderId="9" xfId="89" applyFont="1" applyFill="1" applyBorder="1" applyAlignment="1">
      <alignment vertical="center"/>
    </xf>
    <xf numFmtId="0" fontId="10" fillId="3" borderId="5" xfId="89" applyFont="1" applyFill="1" applyBorder="1" applyAlignment="1">
      <alignment vertical="center"/>
    </xf>
    <xf numFmtId="41" fontId="10" fillId="3" borderId="9" xfId="90" applyFont="1" applyFill="1" applyBorder="1" applyAlignment="1">
      <alignment vertical="center"/>
    </xf>
    <xf numFmtId="41" fontId="10" fillId="3" borderId="9" xfId="90" applyFont="1" applyFill="1" applyBorder="1"/>
    <xf numFmtId="41" fontId="10" fillId="3" borderId="5" xfId="90" applyFont="1" applyFill="1" applyBorder="1"/>
    <xf numFmtId="0" fontId="10" fillId="3" borderId="34" xfId="91" applyNumberFormat="1" applyFont="1" applyFill="1" applyBorder="1" applyAlignment="1">
      <alignment horizontal="center" vertical="center"/>
    </xf>
    <xf numFmtId="41" fontId="10" fillId="3" borderId="35" xfId="91" applyNumberFormat="1" applyFont="1" applyFill="1" applyBorder="1" applyAlignment="1">
      <alignment vertical="center"/>
    </xf>
    <xf numFmtId="41" fontId="10" fillId="3" borderId="36" xfId="91" applyNumberFormat="1" applyFont="1" applyFill="1" applyBorder="1" applyAlignment="1">
      <alignment vertical="center"/>
    </xf>
    <xf numFmtId="41" fontId="10" fillId="3" borderId="37" xfId="91" applyNumberFormat="1" applyFont="1" applyFill="1" applyBorder="1" applyAlignment="1">
      <alignment vertical="center"/>
    </xf>
    <xf numFmtId="41" fontId="10" fillId="3" borderId="34" xfId="91" applyNumberFormat="1" applyFont="1" applyFill="1" applyBorder="1" applyAlignment="1">
      <alignment horizontal="center" vertical="center"/>
    </xf>
    <xf numFmtId="41" fontId="10" fillId="3" borderId="34" xfId="89" applyNumberFormat="1" applyFont="1" applyFill="1" applyBorder="1" applyAlignment="1">
      <alignment vertical="center"/>
    </xf>
    <xf numFmtId="41" fontId="10" fillId="3" borderId="34" xfId="90" applyFont="1" applyFill="1" applyBorder="1" applyAlignment="1">
      <alignment horizontal="center" vertical="center"/>
    </xf>
    <xf numFmtId="41" fontId="10" fillId="3" borderId="34" xfId="90" applyFont="1" applyFill="1" applyBorder="1"/>
    <xf numFmtId="0" fontId="10" fillId="3" borderId="2" xfId="91" applyNumberFormat="1" applyFont="1" applyFill="1" applyBorder="1" applyAlignment="1">
      <alignment horizontal="center" vertical="center"/>
    </xf>
    <xf numFmtId="41" fontId="10" fillId="3" borderId="10" xfId="91" applyNumberFormat="1" applyFont="1" applyFill="1" applyBorder="1" applyAlignment="1">
      <alignment vertical="center"/>
    </xf>
    <xf numFmtId="41" fontId="10" fillId="3" borderId="16" xfId="91" applyNumberFormat="1" applyFont="1" applyFill="1" applyBorder="1" applyAlignment="1">
      <alignment vertical="center"/>
    </xf>
    <xf numFmtId="41" fontId="10" fillId="3" borderId="12" xfId="91" applyNumberFormat="1" applyFont="1" applyFill="1" applyBorder="1" applyAlignment="1">
      <alignment vertical="center"/>
    </xf>
    <xf numFmtId="41" fontId="10" fillId="3" borderId="2" xfId="91" applyNumberFormat="1" applyFont="1" applyFill="1" applyBorder="1" applyAlignment="1">
      <alignment horizontal="center" vertical="center"/>
    </xf>
    <xf numFmtId="41" fontId="10" fillId="3" borderId="2" xfId="89" applyNumberFormat="1" applyFont="1" applyFill="1" applyBorder="1" applyAlignment="1">
      <alignment vertical="center"/>
    </xf>
    <xf numFmtId="41" fontId="10" fillId="3" borderId="2" xfId="90" applyFont="1" applyFill="1" applyBorder="1" applyAlignment="1">
      <alignment horizontal="center" vertical="center"/>
    </xf>
    <xf numFmtId="41" fontId="10" fillId="3" borderId="2" xfId="90" applyFont="1" applyFill="1" applyBorder="1"/>
    <xf numFmtId="0" fontId="10" fillId="3" borderId="38" xfId="91" applyNumberFormat="1" applyFont="1" applyFill="1" applyBorder="1" applyAlignment="1">
      <alignment horizontal="center" vertical="center"/>
    </xf>
    <xf numFmtId="41" fontId="10" fillId="3" borderId="39" xfId="91" applyNumberFormat="1" applyFont="1" applyFill="1" applyBorder="1" applyAlignment="1">
      <alignment vertical="center"/>
    </xf>
    <xf numFmtId="41" fontId="10" fillId="3" borderId="40" xfId="91" applyNumberFormat="1" applyFont="1" applyFill="1" applyBorder="1" applyAlignment="1">
      <alignment vertical="center"/>
    </xf>
    <xf numFmtId="41" fontId="10" fillId="3" borderId="41" xfId="91" applyNumberFormat="1" applyFont="1" applyFill="1" applyBorder="1" applyAlignment="1">
      <alignment vertical="center"/>
    </xf>
    <xf numFmtId="41" fontId="10" fillId="3" borderId="38" xfId="91" applyNumberFormat="1" applyFont="1" applyFill="1" applyBorder="1" applyAlignment="1">
      <alignment horizontal="center" vertical="center"/>
    </xf>
    <xf numFmtId="41" fontId="10" fillId="3" borderId="38" xfId="89" applyNumberFormat="1" applyFont="1" applyFill="1" applyBorder="1" applyAlignment="1">
      <alignment vertical="center"/>
    </xf>
    <xf numFmtId="41" fontId="10" fillId="3" borderId="42" xfId="90" applyFont="1" applyFill="1" applyBorder="1" applyAlignment="1">
      <alignment horizontal="center" vertical="center"/>
    </xf>
    <xf numFmtId="41" fontId="10" fillId="3" borderId="42" xfId="90" applyFont="1" applyFill="1" applyBorder="1"/>
    <xf numFmtId="41" fontId="10" fillId="3" borderId="43" xfId="90" applyFont="1" applyFill="1" applyBorder="1"/>
    <xf numFmtId="0" fontId="10" fillId="3" borderId="6" xfId="89" applyFont="1" applyFill="1" applyBorder="1"/>
    <xf numFmtId="41" fontId="10" fillId="3" borderId="9" xfId="2" applyFont="1" applyFill="1" applyBorder="1"/>
    <xf numFmtId="41" fontId="11" fillId="3" borderId="9" xfId="90" applyFont="1" applyFill="1" applyBorder="1"/>
    <xf numFmtId="41" fontId="11" fillId="3" borderId="1" xfId="90" applyFont="1" applyFill="1" applyBorder="1"/>
    <xf numFmtId="0" fontId="10" fillId="3" borderId="43" xfId="91" applyNumberFormat="1" applyFont="1" applyFill="1" applyBorder="1" applyAlignment="1">
      <alignment horizontal="center" vertical="center"/>
    </xf>
    <xf numFmtId="41" fontId="10" fillId="3" borderId="44" xfId="91" applyNumberFormat="1" applyFont="1" applyFill="1" applyBorder="1" applyAlignment="1">
      <alignment vertical="center"/>
    </xf>
    <xf numFmtId="41" fontId="10" fillId="3" borderId="45" xfId="91" applyNumberFormat="1" applyFont="1" applyFill="1" applyBorder="1" applyAlignment="1">
      <alignment vertical="center"/>
    </xf>
    <xf numFmtId="41" fontId="10" fillId="3" borderId="46" xfId="91" applyNumberFormat="1" applyFont="1" applyFill="1" applyBorder="1" applyAlignment="1">
      <alignment vertical="center"/>
    </xf>
    <xf numFmtId="41" fontId="10" fillId="3" borderId="43" xfId="91" applyNumberFormat="1" applyFont="1" applyFill="1" applyBorder="1" applyAlignment="1">
      <alignment horizontal="center" vertical="center"/>
    </xf>
    <xf numFmtId="41" fontId="10" fillId="3" borderId="43" xfId="89" applyNumberFormat="1" applyFont="1" applyFill="1" applyBorder="1" applyAlignment="1">
      <alignment vertical="center"/>
    </xf>
    <xf numFmtId="41" fontId="10" fillId="3" borderId="43" xfId="90" applyFont="1" applyFill="1" applyBorder="1" applyAlignment="1">
      <alignment horizontal="center" vertical="center"/>
    </xf>
    <xf numFmtId="0" fontId="10" fillId="3" borderId="6" xfId="89" applyFont="1" applyFill="1" applyBorder="1" applyAlignment="1">
      <alignment vertical="center"/>
    </xf>
    <xf numFmtId="41" fontId="11" fillId="3" borderId="5" xfId="90" applyFont="1" applyFill="1" applyBorder="1"/>
    <xf numFmtId="165" fontId="10" fillId="0" borderId="0" xfId="0" applyNumberFormat="1" applyFont="1"/>
    <xf numFmtId="0" fontId="11" fillId="3" borderId="1" xfId="89" applyFont="1" applyFill="1" applyBorder="1" applyAlignment="1">
      <alignment horizontal="center"/>
    </xf>
    <xf numFmtId="0" fontId="11" fillId="3" borderId="47" xfId="89" applyFont="1" applyFill="1" applyBorder="1"/>
    <xf numFmtId="0" fontId="10" fillId="3" borderId="47" xfId="89" applyFont="1" applyFill="1" applyBorder="1" applyAlignment="1">
      <alignment vertical="center"/>
    </xf>
    <xf numFmtId="41" fontId="10" fillId="3" borderId="47" xfId="90" applyFont="1" applyFill="1" applyBorder="1" applyAlignment="1">
      <alignment vertical="center"/>
    </xf>
    <xf numFmtId="41" fontId="10" fillId="3" borderId="47" xfId="90" applyFont="1" applyFill="1" applyBorder="1"/>
    <xf numFmtId="41" fontId="10" fillId="3" borderId="38" xfId="90" applyFont="1" applyFill="1" applyBorder="1" applyAlignment="1">
      <alignment horizontal="center" vertical="center"/>
    </xf>
    <xf numFmtId="41" fontId="10" fillId="3" borderId="38" xfId="90" applyFont="1" applyFill="1" applyBorder="1"/>
    <xf numFmtId="0" fontId="11" fillId="3" borderId="9" xfId="89" applyFont="1" applyFill="1" applyBorder="1"/>
    <xf numFmtId="0" fontId="11" fillId="3" borderId="5" xfId="89" applyFont="1" applyFill="1" applyBorder="1"/>
    <xf numFmtId="41" fontId="11" fillId="3" borderId="1" xfId="89" applyNumberFormat="1" applyFont="1" applyFill="1" applyBorder="1"/>
    <xf numFmtId="0" fontId="10" fillId="3" borderId="47" xfId="89" applyFont="1" applyFill="1" applyBorder="1"/>
    <xf numFmtId="41" fontId="10" fillId="3" borderId="47" xfId="89" applyNumberFormat="1" applyFont="1" applyFill="1" applyBorder="1"/>
    <xf numFmtId="173" fontId="21" fillId="0" borderId="0" xfId="85" applyNumberFormat="1" applyFont="1" applyAlignment="1">
      <alignment vertical="center"/>
    </xf>
    <xf numFmtId="173" fontId="22" fillId="3" borderId="18" xfId="0" applyNumberFormat="1" applyFont="1" applyFill="1" applyBorder="1" applyAlignment="1">
      <alignment horizontal="center" vertical="center" wrapText="1"/>
    </xf>
    <xf numFmtId="173" fontId="22" fillId="3" borderId="1" xfId="0" applyNumberFormat="1" applyFont="1" applyFill="1" applyBorder="1" applyAlignment="1">
      <alignment horizontal="center" vertical="center" wrapText="1"/>
    </xf>
    <xf numFmtId="173" fontId="21" fillId="3" borderId="1" xfId="1" applyNumberFormat="1" applyFont="1" applyFill="1" applyBorder="1" applyAlignment="1" applyProtection="1">
      <alignment vertical="center"/>
      <protection locked="0" hidden="1"/>
    </xf>
    <xf numFmtId="173" fontId="21" fillId="4" borderId="1" xfId="1" applyNumberFormat="1" applyFont="1" applyFill="1" applyBorder="1" applyAlignment="1" applyProtection="1">
      <alignment vertical="center"/>
      <protection locked="0" hidden="1"/>
    </xf>
    <xf numFmtId="173" fontId="10" fillId="4" borderId="1" xfId="26" applyNumberFormat="1" applyFont="1" applyFill="1" applyBorder="1" applyAlignment="1">
      <alignment vertical="center"/>
    </xf>
    <xf numFmtId="173" fontId="10" fillId="4" borderId="1" xfId="1" applyNumberFormat="1" applyFont="1" applyFill="1" applyBorder="1" applyAlignment="1" applyProtection="1">
      <alignment horizontal="right" vertical="center"/>
      <protection locked="0"/>
    </xf>
    <xf numFmtId="173" fontId="21" fillId="0" borderId="1" xfId="0" applyNumberFormat="1" applyFont="1" applyBorder="1" applyAlignment="1">
      <alignment vertical="center"/>
    </xf>
    <xf numFmtId="173" fontId="12" fillId="0" borderId="0" xfId="85" applyNumberFormat="1" applyFont="1" applyAlignment="1">
      <alignment horizontal="center" vertical="center" wrapText="1"/>
    </xf>
    <xf numFmtId="173" fontId="22" fillId="3" borderId="18" xfId="2" applyNumberFormat="1" applyFont="1" applyFill="1" applyBorder="1" applyAlignment="1">
      <alignment horizontal="center" vertical="center" wrapText="1"/>
    </xf>
    <xf numFmtId="173" fontId="22" fillId="3" borderId="18" xfId="0" applyNumberFormat="1" applyFont="1" applyFill="1" applyBorder="1" applyAlignment="1">
      <alignment horizontal="center" vertical="center"/>
    </xf>
    <xf numFmtId="173" fontId="22" fillId="3" borderId="1" xfId="2" applyNumberFormat="1" applyFont="1" applyFill="1" applyBorder="1" applyAlignment="1">
      <alignment horizontal="center" vertical="center" wrapText="1"/>
    </xf>
    <xf numFmtId="173" fontId="22" fillId="3" borderId="1" xfId="0" applyNumberFormat="1" applyFont="1" applyFill="1" applyBorder="1" applyAlignment="1">
      <alignment horizontal="center" vertical="center"/>
    </xf>
    <xf numFmtId="173" fontId="10" fillId="0" borderId="1" xfId="2" applyNumberFormat="1" applyFont="1" applyFill="1" applyBorder="1" applyAlignment="1">
      <alignment horizontal="center" vertical="center"/>
    </xf>
    <xf numFmtId="173" fontId="22" fillId="0" borderId="1" xfId="0" applyNumberFormat="1" applyFont="1" applyBorder="1" applyAlignment="1">
      <alignment vertical="center"/>
    </xf>
    <xf numFmtId="173" fontId="11" fillId="4" borderId="1" xfId="2" applyNumberFormat="1" applyFont="1" applyFill="1" applyBorder="1" applyAlignment="1">
      <alignment horizontal="center" vertical="center"/>
    </xf>
    <xf numFmtId="173" fontId="22" fillId="4" borderId="1" xfId="0" applyNumberFormat="1" applyFont="1" applyFill="1" applyBorder="1" applyAlignment="1">
      <alignment vertical="center"/>
    </xf>
    <xf numFmtId="173" fontId="10" fillId="3" borderId="1" xfId="2" applyNumberFormat="1" applyFont="1" applyFill="1" applyBorder="1" applyAlignment="1">
      <alignment horizontal="center" vertical="center"/>
    </xf>
    <xf numFmtId="173" fontId="22" fillId="3" borderId="1" xfId="0" applyNumberFormat="1" applyFont="1" applyFill="1" applyBorder="1" applyAlignment="1">
      <alignment vertical="center"/>
    </xf>
    <xf numFmtId="173" fontId="11" fillId="0" borderId="1" xfId="2" applyNumberFormat="1" applyFont="1" applyFill="1" applyBorder="1" applyAlignment="1">
      <alignment horizontal="center" vertical="center"/>
    </xf>
    <xf numFmtId="173" fontId="11" fillId="3" borderId="1" xfId="2" applyNumberFormat="1" applyFont="1" applyFill="1" applyBorder="1" applyAlignment="1">
      <alignment horizontal="left" vertical="center"/>
    </xf>
    <xf numFmtId="173" fontId="21" fillId="3" borderId="1" xfId="2" applyNumberFormat="1" applyFont="1" applyFill="1" applyBorder="1" applyAlignment="1">
      <alignment vertical="center"/>
    </xf>
    <xf numFmtId="173" fontId="22" fillId="3" borderId="1" xfId="2" applyNumberFormat="1" applyFont="1" applyFill="1" applyBorder="1" applyAlignment="1">
      <alignment vertical="center"/>
    </xf>
    <xf numFmtId="10" fontId="10" fillId="0" borderId="1" xfId="73" applyNumberFormat="1" applyFont="1" applyFill="1" applyBorder="1" applyAlignment="1" applyProtection="1">
      <alignment horizontal="center" vertical="center"/>
      <protection locked="0"/>
    </xf>
    <xf numFmtId="10" fontId="10" fillId="0" borderId="1" xfId="73" applyNumberFormat="1" applyFont="1" applyFill="1" applyBorder="1" applyAlignment="1">
      <alignment horizontal="center" vertical="center"/>
    </xf>
    <xf numFmtId="3" fontId="10" fillId="0" borderId="8" xfId="7" applyNumberFormat="1" applyFont="1" applyFill="1" applyBorder="1" applyAlignment="1" applyProtection="1">
      <alignment horizontal="right" vertical="center"/>
      <protection locked="0"/>
    </xf>
    <xf numFmtId="3" fontId="10" fillId="0" borderId="1" xfId="7" applyNumberFormat="1" applyFont="1" applyFill="1" applyBorder="1" applyAlignment="1" applyProtection="1">
      <alignment horizontal="right" vertical="center"/>
      <protection locked="0"/>
    </xf>
    <xf numFmtId="3" fontId="10" fillId="0" borderId="4" xfId="7" applyNumberFormat="1" applyFont="1" applyFill="1" applyBorder="1" applyAlignment="1" applyProtection="1">
      <alignment horizontal="right" vertical="center"/>
      <protection locked="0"/>
    </xf>
    <xf numFmtId="167" fontId="21" fillId="0" borderId="8" xfId="7" applyNumberFormat="1" applyFont="1" applyFill="1" applyBorder="1" applyAlignment="1" applyProtection="1">
      <alignment vertical="center"/>
      <protection locked="0" hidden="1"/>
    </xf>
    <xf numFmtId="167" fontId="21" fillId="0" borderId="4" xfId="7" applyNumberFormat="1" applyFont="1" applyFill="1" applyBorder="1" applyAlignment="1" applyProtection="1">
      <alignment horizontal="center" vertical="center"/>
      <protection locked="0" hidden="1"/>
    </xf>
    <xf numFmtId="164" fontId="23" fillId="0" borderId="1" xfId="0" applyNumberFormat="1" applyFont="1" applyBorder="1" applyAlignment="1">
      <alignment horizontal="left" vertical="center" shrinkToFit="1"/>
    </xf>
    <xf numFmtId="164" fontId="21" fillId="3" borderId="1" xfId="1" applyNumberFormat="1" applyFont="1" applyFill="1" applyBorder="1" applyAlignment="1" applyProtection="1">
      <alignment horizontal="left" vertical="center"/>
      <protection hidden="1"/>
    </xf>
    <xf numFmtId="164" fontId="21" fillId="3" borderId="1" xfId="1" applyNumberFormat="1" applyFont="1" applyFill="1" applyBorder="1" applyAlignment="1" applyProtection="1">
      <alignment horizontal="left" vertical="center"/>
      <protection locked="0" hidden="1"/>
    </xf>
    <xf numFmtId="164" fontId="10" fillId="0" borderId="1" xfId="26" applyNumberFormat="1" applyFont="1" applyFill="1" applyBorder="1" applyAlignment="1">
      <alignment horizontal="left" vertical="center"/>
    </xf>
    <xf numFmtId="164" fontId="10" fillId="0" borderId="1" xfId="1" applyNumberFormat="1" applyFont="1" applyFill="1" applyBorder="1" applyAlignment="1" applyProtection="1">
      <alignment horizontal="left" vertical="center"/>
      <protection locked="0"/>
    </xf>
    <xf numFmtId="173" fontId="10" fillId="0" borderId="1" xfId="2" applyNumberFormat="1" applyFont="1" applyFill="1" applyBorder="1" applyAlignment="1">
      <alignment horizontal="left" vertical="center"/>
    </xf>
    <xf numFmtId="173" fontId="23" fillId="0" borderId="1" xfId="0" applyNumberFormat="1" applyFont="1" applyBorder="1" applyAlignment="1">
      <alignment horizontal="left" vertical="center" shrinkToFit="1"/>
    </xf>
    <xf numFmtId="173" fontId="10" fillId="0" borderId="1" xfId="26" applyNumberFormat="1" applyFont="1" applyFill="1" applyBorder="1" applyAlignment="1">
      <alignment horizontal="left" vertical="center"/>
    </xf>
    <xf numFmtId="173" fontId="10" fillId="0" borderId="1" xfId="1" applyNumberFormat="1" applyFont="1" applyFill="1" applyBorder="1" applyAlignment="1" applyProtection="1">
      <alignment horizontal="left" vertical="center"/>
      <protection locked="0"/>
    </xf>
    <xf numFmtId="173" fontId="21" fillId="3" borderId="1" xfId="1" applyNumberFormat="1" applyFont="1" applyFill="1" applyBorder="1" applyAlignment="1" applyProtection="1">
      <alignment horizontal="left" vertical="center"/>
      <protection locked="0" hidden="1"/>
    </xf>
    <xf numFmtId="174" fontId="21" fillId="0" borderId="0" xfId="73" applyNumberFormat="1" applyFont="1" applyAlignment="1">
      <alignment vertical="center"/>
    </xf>
    <xf numFmtId="175" fontId="21" fillId="0" borderId="0" xfId="73" applyNumberFormat="1" applyFont="1" applyAlignment="1">
      <alignment vertical="center"/>
    </xf>
    <xf numFmtId="0" fontId="8" fillId="0" borderId="0" xfId="85" applyFont="1" applyAlignment="1">
      <alignment horizontal="center" vertical="center"/>
    </xf>
    <xf numFmtId="0" fontId="8" fillId="0" borderId="0" xfId="85" applyFont="1" applyAlignment="1">
      <alignment horizontal="center" vertical="center" wrapText="1"/>
    </xf>
    <xf numFmtId="0" fontId="12" fillId="0" borderId="0" xfId="85" applyFont="1" applyAlignment="1">
      <alignment horizontal="left" vertical="center" wrapText="1"/>
    </xf>
    <xf numFmtId="0" fontId="22" fillId="7" borderId="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1" fillId="0" borderId="0" xfId="85" applyFont="1" applyAlignment="1">
      <alignment horizontal="left" vertical="center"/>
    </xf>
    <xf numFmtId="173" fontId="22" fillId="7" borderId="1" xfId="0" applyNumberFormat="1" applyFont="1" applyFill="1" applyBorder="1" applyAlignment="1">
      <alignment horizontal="center" vertical="center" wrapText="1"/>
    </xf>
    <xf numFmtId="173" fontId="22" fillId="7" borderId="4" xfId="0" applyNumberFormat="1" applyFont="1" applyFill="1" applyBorder="1" applyAlignment="1">
      <alignment horizontal="center" vertical="center" wrapText="1"/>
    </xf>
    <xf numFmtId="173" fontId="22" fillId="7" borderId="4" xfId="2" applyNumberFormat="1" applyFont="1" applyFill="1" applyBorder="1" applyAlignment="1">
      <alignment horizontal="center" vertical="center" wrapText="1"/>
    </xf>
    <xf numFmtId="173" fontId="22" fillId="7" borderId="7" xfId="2" applyNumberFormat="1" applyFont="1" applyFill="1" applyBorder="1" applyAlignment="1">
      <alignment horizontal="center" vertical="center" wrapText="1"/>
    </xf>
    <xf numFmtId="173" fontId="22" fillId="7" borderId="7" xfId="0" applyNumberFormat="1" applyFont="1" applyFill="1" applyBorder="1" applyAlignment="1">
      <alignment horizontal="center" vertical="center"/>
    </xf>
    <xf numFmtId="0" fontId="26" fillId="0" borderId="0" xfId="85" applyFont="1" applyAlignment="1">
      <alignment horizontal="left" vertical="center"/>
    </xf>
    <xf numFmtId="0" fontId="27" fillId="0" borderId="0" xfId="85" quotePrefix="1" applyFont="1" applyAlignment="1">
      <alignment horizontal="left" vertical="center"/>
    </xf>
    <xf numFmtId="0" fontId="27" fillId="0" borderId="0" xfId="85" applyFont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9" fillId="2" borderId="22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0" fontId="9" fillId="8" borderId="29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15" fontId="9" fillId="8" borderId="25" xfId="0" applyNumberFormat="1" applyFont="1" applyFill="1" applyBorder="1" applyAlignment="1">
      <alignment horizontal="center" vertical="center"/>
    </xf>
    <xf numFmtId="15" fontId="9" fillId="8" borderId="30" xfId="0" applyNumberFormat="1" applyFont="1" applyFill="1" applyBorder="1" applyAlignment="1">
      <alignment horizontal="center" vertical="center"/>
    </xf>
    <xf numFmtId="41" fontId="9" fillId="8" borderId="26" xfId="2" applyFont="1" applyFill="1" applyBorder="1" applyAlignment="1" applyProtection="1">
      <alignment horizontal="center" vertical="center"/>
    </xf>
    <xf numFmtId="41" fontId="9" fillId="8" borderId="31" xfId="2" applyFont="1" applyFill="1" applyBorder="1" applyAlignment="1" applyProtection="1">
      <alignment horizontal="center" vertical="center"/>
    </xf>
    <xf numFmtId="41" fontId="9" fillId="8" borderId="1" xfId="2" applyFont="1" applyFill="1" applyBorder="1" applyAlignment="1" applyProtection="1">
      <alignment horizontal="center" vertical="center"/>
    </xf>
    <xf numFmtId="0" fontId="24" fillId="0" borderId="0" xfId="0" applyFont="1" applyAlignment="1">
      <alignment horizontal="center"/>
    </xf>
    <xf numFmtId="0" fontId="11" fillId="5" borderId="1" xfId="89" applyFont="1" applyFill="1" applyBorder="1" applyAlignment="1">
      <alignment horizontal="center" vertical="center"/>
    </xf>
    <xf numFmtId="0" fontId="11" fillId="5" borderId="1" xfId="89" applyFont="1" applyFill="1" applyBorder="1" applyAlignment="1">
      <alignment horizontal="center"/>
    </xf>
    <xf numFmtId="0" fontId="11" fillId="5" borderId="4" xfId="89" applyFont="1" applyFill="1" applyBorder="1" applyAlignment="1">
      <alignment horizontal="center" vertical="center" wrapText="1"/>
    </xf>
    <xf numFmtId="0" fontId="11" fillId="5" borderId="8" xfId="89" applyFont="1" applyFill="1" applyBorder="1" applyAlignment="1">
      <alignment horizontal="center" vertical="center" wrapText="1"/>
    </xf>
    <xf numFmtId="0" fontId="11" fillId="5" borderId="4" xfId="89" applyFont="1" applyFill="1" applyBorder="1" applyAlignment="1">
      <alignment horizontal="center" vertical="center"/>
    </xf>
    <xf numFmtId="0" fontId="11" fillId="5" borderId="8" xfId="89" applyFont="1" applyFill="1" applyBorder="1" applyAlignment="1">
      <alignment horizontal="center" vertical="center"/>
    </xf>
    <xf numFmtId="164" fontId="23" fillId="10" borderId="1" xfId="0" applyNumberFormat="1" applyFont="1" applyFill="1" applyBorder="1" applyAlignment="1">
      <alignment horizontal="left" vertical="center" shrinkToFit="1"/>
    </xf>
    <xf numFmtId="173" fontId="10" fillId="10" borderId="1" xfId="2" applyNumberFormat="1" applyFont="1" applyFill="1" applyBorder="1" applyAlignment="1">
      <alignment horizontal="left" vertical="center"/>
    </xf>
    <xf numFmtId="0" fontId="11" fillId="0" borderId="0" xfId="85" applyFont="1" applyFill="1" applyAlignment="1">
      <alignment horizontal="center" vertical="center"/>
    </xf>
    <xf numFmtId="0" fontId="21" fillId="0" borderId="0" xfId="85" applyFont="1" applyFill="1" applyAlignment="1">
      <alignment vertical="center"/>
    </xf>
    <xf numFmtId="0" fontId="11" fillId="0" borderId="0" xfId="85" applyFont="1" applyFill="1" applyAlignment="1">
      <alignment horizontal="center" vertical="center" wrapText="1"/>
    </xf>
    <xf numFmtId="0" fontId="11" fillId="0" borderId="0" xfId="85" applyFont="1" applyFill="1" applyAlignment="1">
      <alignment vertical="center"/>
    </xf>
    <xf numFmtId="0" fontId="10" fillId="0" borderId="0" xfId="85" applyFont="1" applyFill="1" applyAlignment="1">
      <alignment vertical="center"/>
    </xf>
    <xf numFmtId="0" fontId="11" fillId="0" borderId="0" xfId="85" applyFont="1" applyFill="1" applyAlignment="1">
      <alignment vertical="center" wrapText="1"/>
    </xf>
    <xf numFmtId="0" fontId="11" fillId="0" borderId="0" xfId="85" applyFont="1" applyFill="1" applyAlignment="1">
      <alignment horizontal="center" vertical="center" wrapText="1"/>
    </xf>
    <xf numFmtId="10" fontId="30" fillId="0" borderId="0" xfId="73" applyNumberFormat="1" applyFont="1" applyFill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41" fontId="22" fillId="0" borderId="4" xfId="2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12" fontId="22" fillId="0" borderId="6" xfId="0" applyNumberFormat="1" applyFont="1" applyFill="1" applyBorder="1" applyAlignment="1">
      <alignment horizontal="center" vertical="center" wrapText="1"/>
    </xf>
    <xf numFmtId="12" fontId="22" fillId="0" borderId="1" xfId="0" applyNumberFormat="1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41" fontId="22" fillId="0" borderId="7" xfId="2" applyFont="1" applyFill="1" applyBorder="1" applyAlignment="1">
      <alignment horizontal="center" vertical="center" wrapText="1"/>
    </xf>
    <xf numFmtId="12" fontId="22" fillId="0" borderId="4" xfId="0" applyNumberFormat="1" applyFont="1" applyFill="1" applyBorder="1" applyAlignment="1">
      <alignment horizontal="center" vertical="center" wrapText="1"/>
    </xf>
    <xf numFmtId="41" fontId="22" fillId="0" borderId="17" xfId="2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left" vertical="center"/>
    </xf>
    <xf numFmtId="12" fontId="22" fillId="0" borderId="18" xfId="0" applyNumberFormat="1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41" fontId="22" fillId="0" borderId="18" xfId="2" applyFont="1" applyFill="1" applyBorder="1" applyAlignment="1">
      <alignment horizontal="center" vertical="center" wrapText="1"/>
    </xf>
    <xf numFmtId="10" fontId="22" fillId="0" borderId="18" xfId="73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 wrapText="1"/>
    </xf>
    <xf numFmtId="41" fontId="22" fillId="0" borderId="1" xfId="2" applyFont="1" applyFill="1" applyBorder="1" applyAlignment="1">
      <alignment horizontal="center" vertical="center" wrapText="1"/>
    </xf>
    <xf numFmtId="41" fontId="22" fillId="0" borderId="1" xfId="0" applyNumberFormat="1" applyFont="1" applyFill="1" applyBorder="1" applyAlignment="1">
      <alignment horizontal="center" vertical="center"/>
    </xf>
    <xf numFmtId="10" fontId="22" fillId="0" borderId="8" xfId="73" applyNumberFormat="1" applyFont="1" applyFill="1" applyBorder="1" applyAlignment="1">
      <alignment horizontal="center" vertical="center" wrapText="1"/>
    </xf>
    <xf numFmtId="41" fontId="22" fillId="0" borderId="8" xfId="2" applyFont="1" applyFill="1" applyBorder="1" applyAlignment="1">
      <alignment horizontal="center" vertical="center" wrapText="1"/>
    </xf>
    <xf numFmtId="41" fontId="22" fillId="0" borderId="8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right" vertical="center"/>
    </xf>
    <xf numFmtId="49" fontId="10" fillId="0" borderId="1" xfId="0" applyNumberFormat="1" applyFont="1" applyFill="1" applyBorder="1" applyAlignment="1" applyProtection="1">
      <alignment horizontal="left" vertical="center" wrapText="1"/>
      <protection hidden="1"/>
    </xf>
    <xf numFmtId="49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21" fillId="0" borderId="1" xfId="0" applyFont="1" applyFill="1" applyBorder="1" applyAlignment="1">
      <alignment horizontal="center" vertical="center"/>
    </xf>
    <xf numFmtId="167" fontId="23" fillId="0" borderId="48" xfId="54" applyNumberFormat="1" applyFont="1" applyFill="1" applyBorder="1" applyAlignment="1">
      <alignment horizontal="center" vertical="center" shrinkToFit="1"/>
    </xf>
    <xf numFmtId="0" fontId="21" fillId="0" borderId="1" xfId="0" applyFont="1" applyFill="1" applyBorder="1" applyAlignment="1">
      <alignment vertical="center"/>
    </xf>
    <xf numFmtId="10" fontId="23" fillId="0" borderId="19" xfId="73" applyNumberFormat="1" applyFont="1" applyFill="1" applyBorder="1" applyAlignment="1">
      <alignment horizontal="center" vertical="center" shrinkToFit="1"/>
    </xf>
    <xf numFmtId="49" fontId="21" fillId="0" borderId="1" xfId="0" applyNumberFormat="1" applyFont="1" applyFill="1" applyBorder="1" applyAlignment="1" applyProtection="1">
      <alignment horizontal="left" vertical="center" wrapText="1"/>
      <protection hidden="1"/>
    </xf>
    <xf numFmtId="167" fontId="21" fillId="0" borderId="4" xfId="7" applyNumberFormat="1" applyFont="1" applyFill="1" applyBorder="1" applyAlignment="1" applyProtection="1">
      <alignment vertical="center"/>
      <protection locked="0" hidden="1"/>
    </xf>
    <xf numFmtId="10" fontId="21" fillId="0" borderId="1" xfId="73" applyNumberFormat="1" applyFont="1" applyFill="1" applyBorder="1" applyAlignment="1" applyProtection="1">
      <alignment horizontal="center" vertical="center"/>
      <protection locked="0" hidden="1"/>
    </xf>
    <xf numFmtId="49" fontId="11" fillId="0" borderId="1" xfId="0" applyNumberFormat="1" applyFont="1" applyFill="1" applyBorder="1" applyAlignment="1" applyProtection="1">
      <alignment horizontal="left" vertical="center" wrapText="1"/>
      <protection hidden="1"/>
    </xf>
    <xf numFmtId="167" fontId="21" fillId="0" borderId="9" xfId="7" applyNumberFormat="1" applyFont="1" applyFill="1" applyBorder="1" applyAlignment="1" applyProtection="1">
      <alignment vertical="center"/>
      <protection hidden="1"/>
    </xf>
    <xf numFmtId="167" fontId="23" fillId="0" borderId="8" xfId="54" applyNumberFormat="1" applyFont="1" applyFill="1" applyBorder="1" applyAlignment="1">
      <alignment horizontal="center" vertical="center" shrinkToFit="1"/>
    </xf>
    <xf numFmtId="167" fontId="23" fillId="0" borderId="1" xfId="54" applyNumberFormat="1" applyFont="1" applyFill="1" applyBorder="1" applyAlignment="1">
      <alignment horizontal="center" vertical="center" shrinkToFit="1"/>
    </xf>
    <xf numFmtId="167" fontId="23" fillId="0" borderId="4" xfId="54" applyNumberFormat="1" applyFont="1" applyFill="1" applyBorder="1" applyAlignment="1">
      <alignment horizontal="center" vertical="center" shrinkToFit="1"/>
    </xf>
    <xf numFmtId="49" fontId="11" fillId="0" borderId="1" xfId="17" applyNumberFormat="1" applyFont="1" applyFill="1" applyBorder="1" applyAlignment="1" applyProtection="1">
      <alignment horizontal="left" vertical="center" wrapText="1"/>
      <protection hidden="1"/>
    </xf>
    <xf numFmtId="167" fontId="23" fillId="0" borderId="9" xfId="54" applyNumberFormat="1" applyFont="1" applyFill="1" applyBorder="1" applyAlignment="1">
      <alignment horizontal="center" vertical="center" shrinkToFit="1"/>
    </xf>
    <xf numFmtId="49" fontId="10" fillId="0" borderId="1" xfId="17" quotePrefix="1" applyNumberFormat="1" applyFont="1" applyFill="1" applyBorder="1" applyAlignment="1" applyProtection="1">
      <alignment horizontal="left" vertical="center"/>
      <protection hidden="1"/>
    </xf>
    <xf numFmtId="49" fontId="10" fillId="0" borderId="1" xfId="17" quotePrefix="1" applyNumberFormat="1" applyFont="1" applyFill="1" applyBorder="1" applyAlignment="1" applyProtection="1">
      <alignment horizontal="left" vertical="center" wrapText="1"/>
      <protection hidden="1"/>
    </xf>
    <xf numFmtId="167" fontId="21" fillId="0" borderId="1" xfId="7" applyNumberFormat="1" applyFont="1" applyFill="1" applyBorder="1" applyAlignment="1" applyProtection="1">
      <alignment vertical="center"/>
      <protection locked="0" hidden="1"/>
    </xf>
    <xf numFmtId="49" fontId="10" fillId="0" borderId="1" xfId="17" quotePrefix="1" applyNumberFormat="1" applyFont="1" applyFill="1" applyBorder="1" applyAlignment="1">
      <alignment vertical="center"/>
    </xf>
    <xf numFmtId="0" fontId="22" fillId="0" borderId="1" xfId="0" applyFont="1" applyFill="1" applyBorder="1" applyAlignment="1" applyProtection="1">
      <alignment horizontal="left" vertical="center" wrapText="1"/>
      <protection hidden="1"/>
    </xf>
    <xf numFmtId="167" fontId="23" fillId="0" borderId="19" xfId="54" applyNumberFormat="1" applyFont="1" applyFill="1" applyBorder="1" applyAlignment="1">
      <alignment horizontal="center" vertical="center" shrinkToFit="1"/>
    </xf>
    <xf numFmtId="0" fontId="10" fillId="0" borderId="1" xfId="0" quotePrefix="1" applyFont="1" applyFill="1" applyBorder="1" applyAlignment="1">
      <alignment vertical="center"/>
    </xf>
    <xf numFmtId="41" fontId="22" fillId="0" borderId="1" xfId="0" applyNumberFormat="1" applyFont="1" applyFill="1" applyBorder="1" applyAlignment="1">
      <alignment vertical="center"/>
    </xf>
    <xf numFmtId="0" fontId="11" fillId="0" borderId="1" xfId="0" quotePrefix="1" applyFont="1" applyFill="1" applyBorder="1" applyAlignment="1">
      <alignment vertical="center"/>
    </xf>
    <xf numFmtId="167" fontId="22" fillId="0" borderId="9" xfId="7" applyNumberFormat="1" applyFont="1" applyFill="1" applyBorder="1" applyAlignment="1" applyProtection="1">
      <alignment vertical="center"/>
      <protection locked="0" hidden="1"/>
    </xf>
    <xf numFmtId="0" fontId="21" fillId="0" borderId="1" xfId="0" applyFont="1" applyFill="1" applyBorder="1" applyAlignment="1" applyProtection="1">
      <alignment horizontal="right" vertical="center"/>
      <protection hidden="1"/>
    </xf>
    <xf numFmtId="49" fontId="21" fillId="0" borderId="1" xfId="0" applyNumberFormat="1" applyFont="1" applyFill="1" applyBorder="1" applyAlignment="1" applyProtection="1">
      <alignment horizontal="center" vertical="center" wrapText="1"/>
      <protection hidden="1"/>
    </xf>
    <xf numFmtId="167" fontId="21" fillId="0" borderId="7" xfId="7" applyNumberFormat="1" applyFont="1" applyFill="1" applyBorder="1" applyAlignment="1" applyProtection="1">
      <alignment vertical="center"/>
      <protection locked="0" hidden="1"/>
    </xf>
    <xf numFmtId="0" fontId="22" fillId="0" borderId="1" xfId="0" applyFont="1" applyFill="1" applyBorder="1" applyAlignment="1">
      <alignment vertical="center"/>
    </xf>
    <xf numFmtId="167" fontId="23" fillId="0" borderId="1" xfId="0" applyNumberFormat="1" applyFont="1" applyFill="1" applyBorder="1" applyAlignment="1">
      <alignment horizontal="center" vertical="center" shrinkToFit="1"/>
    </xf>
    <xf numFmtId="0" fontId="21" fillId="0" borderId="0" xfId="85" applyFont="1" applyFill="1" applyAlignment="1">
      <alignment horizontal="center" vertical="center"/>
    </xf>
    <xf numFmtId="10" fontId="23" fillId="0" borderId="1" xfId="73" applyNumberFormat="1" applyFont="1" applyFill="1" applyBorder="1" applyAlignment="1">
      <alignment horizontal="center" vertical="center" shrinkToFit="1"/>
    </xf>
    <xf numFmtId="167" fontId="21" fillId="0" borderId="1" xfId="1" applyNumberFormat="1" applyFont="1" applyFill="1" applyBorder="1" applyAlignment="1" applyProtection="1">
      <alignment vertical="center"/>
      <protection locked="0" hidden="1"/>
    </xf>
    <xf numFmtId="41" fontId="11" fillId="0" borderId="1" xfId="2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center" vertical="center"/>
      <protection hidden="1"/>
    </xf>
    <xf numFmtId="49" fontId="22" fillId="0" borderId="1" xfId="0" applyNumberFormat="1" applyFont="1" applyFill="1" applyBorder="1" applyAlignment="1" applyProtection="1">
      <alignment horizontal="left" vertical="center" wrapText="1"/>
      <protection hidden="1"/>
    </xf>
    <xf numFmtId="10" fontId="21" fillId="0" borderId="1" xfId="73" applyNumberFormat="1" applyFont="1" applyFill="1" applyBorder="1" applyAlignment="1" applyProtection="1">
      <alignment horizontal="center" vertical="center"/>
      <protection hidden="1"/>
    </xf>
    <xf numFmtId="10" fontId="22" fillId="0" borderId="1" xfId="73" applyNumberFormat="1" applyFont="1" applyFill="1" applyBorder="1" applyAlignment="1" applyProtection="1">
      <alignment horizontal="center" vertical="center"/>
      <protection locked="0" hidden="1"/>
    </xf>
    <xf numFmtId="0" fontId="10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10" fillId="0" borderId="1" xfId="17" quotePrefix="1" applyFont="1" applyFill="1" applyBorder="1" applyAlignment="1">
      <alignment vertical="center"/>
    </xf>
    <xf numFmtId="0" fontId="10" fillId="0" borderId="1" xfId="17" applyFont="1" applyFill="1" applyBorder="1" applyAlignment="1">
      <alignment vertical="center"/>
    </xf>
    <xf numFmtId="3" fontId="10" fillId="0" borderId="1" xfId="26" applyNumberFormat="1" applyFont="1" applyFill="1" applyBorder="1" applyAlignment="1">
      <alignment vertical="center"/>
    </xf>
    <xf numFmtId="0" fontId="21" fillId="0" borderId="1" xfId="0" applyFont="1" applyFill="1" applyBorder="1" applyAlignment="1" applyProtection="1">
      <alignment horizontal="center" vertical="center"/>
      <protection hidden="1"/>
    </xf>
    <xf numFmtId="167" fontId="21" fillId="0" borderId="1" xfId="1" applyNumberFormat="1" applyFont="1" applyFill="1" applyBorder="1" applyAlignment="1" applyProtection="1">
      <alignment horizontal="center" vertical="center"/>
      <protection locked="0" hidden="1"/>
    </xf>
    <xf numFmtId="41" fontId="21" fillId="0" borderId="4" xfId="0" applyNumberFormat="1" applyFont="1" applyFill="1" applyBorder="1" applyAlignment="1">
      <alignment vertical="center"/>
    </xf>
    <xf numFmtId="41" fontId="21" fillId="0" borderId="1" xfId="0" applyNumberFormat="1" applyFont="1" applyFill="1" applyBorder="1" applyAlignment="1">
      <alignment vertical="center"/>
    </xf>
    <xf numFmtId="49" fontId="11" fillId="0" borderId="1" xfId="17" quotePrefix="1" applyNumberFormat="1" applyFont="1" applyFill="1" applyBorder="1" applyAlignment="1" applyProtection="1">
      <alignment horizontal="right" vertical="center" wrapText="1"/>
      <protection hidden="1"/>
    </xf>
    <xf numFmtId="41" fontId="11" fillId="0" borderId="1" xfId="2" applyFont="1" applyFill="1" applyBorder="1" applyAlignment="1">
      <alignment horizontal="left" vertical="center"/>
    </xf>
    <xf numFmtId="167" fontId="22" fillId="0" borderId="1" xfId="1" applyNumberFormat="1" applyFont="1" applyFill="1" applyBorder="1" applyAlignment="1">
      <alignment vertical="center"/>
    </xf>
    <xf numFmtId="10" fontId="21" fillId="0" borderId="21" xfId="73" applyNumberFormat="1" applyFont="1" applyFill="1" applyBorder="1" applyAlignment="1" applyProtection="1">
      <alignment horizontal="center" vertical="center"/>
      <protection locked="0" hidden="1"/>
    </xf>
    <xf numFmtId="41" fontId="11" fillId="0" borderId="8" xfId="2" applyFont="1" applyFill="1" applyBorder="1" applyAlignment="1">
      <alignment horizontal="left" vertical="center"/>
    </xf>
    <xf numFmtId="10" fontId="21" fillId="0" borderId="21" xfId="73" applyNumberFormat="1" applyFont="1" applyFill="1" applyBorder="1" applyAlignment="1">
      <alignment horizontal="center" vertical="center"/>
    </xf>
    <xf numFmtId="41" fontId="21" fillId="0" borderId="1" xfId="2" applyFont="1" applyFill="1" applyBorder="1" applyAlignment="1">
      <alignment vertical="center"/>
    </xf>
    <xf numFmtId="10" fontId="30" fillId="0" borderId="0" xfId="73" applyNumberFormat="1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vertical="center"/>
    </xf>
    <xf numFmtId="43" fontId="22" fillId="0" borderId="1" xfId="2" applyNumberFormat="1" applyFont="1" applyFill="1" applyBorder="1" applyAlignment="1">
      <alignment vertical="center"/>
    </xf>
    <xf numFmtId="41" fontId="22" fillId="0" borderId="1" xfId="2" applyFont="1" applyFill="1" applyBorder="1" applyAlignment="1">
      <alignment vertical="center"/>
    </xf>
    <xf numFmtId="10" fontId="30" fillId="0" borderId="13" xfId="73" applyNumberFormat="1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vertical="center"/>
    </xf>
    <xf numFmtId="0" fontId="30" fillId="0" borderId="21" xfId="0" applyFont="1" applyFill="1" applyBorder="1" applyAlignment="1">
      <alignment vertical="center"/>
    </xf>
    <xf numFmtId="0" fontId="26" fillId="0" borderId="0" xfId="85" applyFont="1" applyFill="1" applyAlignment="1">
      <alignment horizontal="left" vertical="center"/>
    </xf>
    <xf numFmtId="0" fontId="26" fillId="0" borderId="0" xfId="85" applyFont="1" applyFill="1" applyAlignment="1">
      <alignment horizontal="center" vertical="center"/>
    </xf>
    <xf numFmtId="0" fontId="26" fillId="0" borderId="0" xfId="85" applyFont="1" applyFill="1" applyAlignment="1">
      <alignment vertical="center"/>
    </xf>
    <xf numFmtId="0" fontId="26" fillId="0" borderId="0" xfId="85" applyFont="1" applyFill="1" applyAlignment="1">
      <alignment horizontal="left" vertical="center"/>
    </xf>
    <xf numFmtId="0" fontId="27" fillId="0" borderId="0" xfId="85" applyFont="1" applyFill="1" applyAlignment="1">
      <alignment horizontal="left" vertical="center"/>
    </xf>
  </cellXfs>
  <cellStyles count="92">
    <cellStyle name="Comma" xfId="1" builtinId="3"/>
    <cellStyle name="Comma [0]" xfId="2" builtinId="6"/>
    <cellStyle name="Comma [0] 10 2" xfId="55"/>
    <cellStyle name="Comma [0] 2" xfId="3"/>
    <cellStyle name="Comma [0] 2 2" xfId="49"/>
    <cellStyle name="Comma [0] 2 3 2" xfId="82"/>
    <cellStyle name="Comma [0] 2 3 2 2" xfId="91"/>
    <cellStyle name="Comma [0] 3" xfId="4"/>
    <cellStyle name="Comma [0] 3 2" xfId="74"/>
    <cellStyle name="Comma [0] 3 3" xfId="77"/>
    <cellStyle name="Comma [0] 3 3 2" xfId="90"/>
    <cellStyle name="Comma [0] 4" xfId="5"/>
    <cellStyle name="Comma [0] 5" xfId="25"/>
    <cellStyle name="Comma [0] 5 2" xfId="56"/>
    <cellStyle name="Comma [0] 5 2 2" xfId="57"/>
    <cellStyle name="Comma [0] 5 2 3" xfId="58"/>
    <cellStyle name="Comma [0] 6" xfId="84"/>
    <cellStyle name="Comma 10" xfId="26"/>
    <cellStyle name="Comma 11" xfId="27"/>
    <cellStyle name="Comma 12" xfId="28"/>
    <cellStyle name="Comma 13" xfId="29"/>
    <cellStyle name="Comma 14" xfId="30"/>
    <cellStyle name="Comma 15" xfId="31"/>
    <cellStyle name="Comma 16" xfId="32"/>
    <cellStyle name="Comma 16 2" xfId="53"/>
    <cellStyle name="Comma 17" xfId="33"/>
    <cellStyle name="Comma 18" xfId="34"/>
    <cellStyle name="Comma 19" xfId="35"/>
    <cellStyle name="Comma 2" xfId="6"/>
    <cellStyle name="Comma 2 2" xfId="18"/>
    <cellStyle name="Comma 2 2 2" xfId="72"/>
    <cellStyle name="Comma 20" xfId="36"/>
    <cellStyle name="Comma 21" xfId="37"/>
    <cellStyle name="Comma 22" xfId="38"/>
    <cellStyle name="Comma 23" xfId="39"/>
    <cellStyle name="Comma 24" xfId="59"/>
    <cellStyle name="Comma 24 2" xfId="60"/>
    <cellStyle name="Comma 25" xfId="86"/>
    <cellStyle name="Comma 26" xfId="88"/>
    <cellStyle name="Comma 3" xfId="7"/>
    <cellStyle name="Comma 4" xfId="8"/>
    <cellStyle name="Comma 4 2" xfId="80"/>
    <cellStyle name="Comma 5" xfId="40"/>
    <cellStyle name="Comma 5 2" xfId="75"/>
    <cellStyle name="Comma 6" xfId="41"/>
    <cellStyle name="Comma 7" xfId="42"/>
    <cellStyle name="Comma 8" xfId="43"/>
    <cellStyle name="Comma 9" xfId="44"/>
    <cellStyle name="Currency [0] 2" xfId="9"/>
    <cellStyle name="Currency [0] 2 2" xfId="61"/>
    <cellStyle name="Currency [0] 3" xfId="10"/>
    <cellStyle name="Currency 2" xfId="19"/>
    <cellStyle name="Currency 3" xfId="20"/>
    <cellStyle name="Currency 4" xfId="51"/>
    <cellStyle name="Hyperlink 2" xfId="62"/>
    <cellStyle name="Normal" xfId="0" builtinId="0"/>
    <cellStyle name="Normal 10" xfId="63"/>
    <cellStyle name="Normal 11" xfId="85"/>
    <cellStyle name="Normal 13" xfId="79"/>
    <cellStyle name="Normal 2" xfId="11"/>
    <cellStyle name="Normal 2 11" xfId="64"/>
    <cellStyle name="Normal 2 2" xfId="12"/>
    <cellStyle name="Normal 2 2 10" xfId="65"/>
    <cellStyle name="Normal 2 2 2" xfId="13"/>
    <cellStyle name="Normal 2 2 2 2" xfId="66"/>
    <cellStyle name="Normal 2 3" xfId="52"/>
    <cellStyle name="Normal 2 4" xfId="87"/>
    <cellStyle name="Normal 3" xfId="14"/>
    <cellStyle name="Normal 3 2" xfId="83"/>
    <cellStyle name="Normal 4" xfId="15"/>
    <cellStyle name="Normal 4 2" xfId="23"/>
    <cellStyle name="Normal 4 2 2" xfId="70"/>
    <cellStyle name="Normal 4 3" xfId="76"/>
    <cellStyle name="Normal 5" xfId="16"/>
    <cellStyle name="Normal 5 2" xfId="54"/>
    <cellStyle name="Normal 5 2 2" xfId="78"/>
    <cellStyle name="Normal 5 3" xfId="69"/>
    <cellStyle name="Normal 6" xfId="45"/>
    <cellStyle name="Normal 6 2" xfId="81"/>
    <cellStyle name="Normal 6 2 2" xfId="89"/>
    <cellStyle name="Normal 7" xfId="46"/>
    <cellStyle name="Normal 8" xfId="47"/>
    <cellStyle name="Normal 9" xfId="48"/>
    <cellStyle name="Normal_HARGA NEGO" xfId="17"/>
    <cellStyle name="Percent" xfId="73" builtinId="5"/>
    <cellStyle name="Percent 2" xfId="21"/>
    <cellStyle name="Percent 2 2" xfId="24"/>
    <cellStyle name="Percent 2 2 2" xfId="71"/>
    <cellStyle name="Percent 2 3" xfId="67"/>
    <cellStyle name="Percent 2 4" xfId="68"/>
    <cellStyle name="Percent 3" xfId="22"/>
    <cellStyle name="Percent 4" xfId="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WORK%20PROYEK/JLJ%20S%202016/data%20chandra/kurva%20S%20proyek/proyek%20CTC/PAKET%20NON%20PLAZA81113%20-%20Copy/DKH%20%20INVEST%20CTC%202013%20REV%206112013ok%20NON%20plaz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MELAN%20ACEP%20KANTOR/DAMELAN%20ANYAR%20PROCURMENT/5.%20PENGADAAN%20TAHUN%202023/IT%20PlanDev%202023/Pengadaan%20LAttol%20KCJB-Halim/Negosiasi%20dan%20Penawaran/DKH%20Pengadaan%20OAB%20Kejapanan%20PT%20DELAM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MUA BLM"/>
      <sheetName val="CLL-HLM"/>
      <sheetName val="REKAP PAKET"/>
      <sheetName val="HARGA SATUAN"/>
      <sheetName val="RCN GTO 10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kap DKH"/>
      <sheetName val="DKH"/>
      <sheetName val="ANALISA MATERIAL INSTALASI"/>
      <sheetName val="ANALISA HARGA SATUAN MATERIAL"/>
      <sheetName val="ANALISA JASA INSTAL &amp; SOFTWARE"/>
      <sheetName val="ANALISA HARGA SATUAN UPAH"/>
      <sheetName val="SPESIFIKASI PERANGKAT"/>
    </sheetNames>
    <sheetDataSet>
      <sheetData sheetId="0" refreshError="1"/>
      <sheetData sheetId="1" refreshError="1"/>
      <sheetData sheetId="2"/>
      <sheetData sheetId="3">
        <row r="5">
          <cell r="F5">
            <v>10400</v>
          </cell>
        </row>
      </sheetData>
      <sheetData sheetId="4"/>
      <sheetData sheetId="5">
        <row r="9">
          <cell r="C9" t="str">
            <v>INSPEKTUR</v>
          </cell>
        </row>
        <row r="10">
          <cell r="C10" t="str">
            <v>TEKNISI</v>
          </cell>
        </row>
        <row r="11">
          <cell r="C11" t="str">
            <v>PEKERJA</v>
          </cell>
        </row>
        <row r="12">
          <cell r="C12" t="str">
            <v>TENAGA AHLI MUDA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M88"/>
  <sheetViews>
    <sheetView showGridLines="0" view="pageBreakPreview" topLeftCell="A64" zoomScale="90" zoomScaleNormal="85" zoomScaleSheetLayoutView="90" workbookViewId="0">
      <selection activeCell="H30" sqref="H30"/>
    </sheetView>
  </sheetViews>
  <sheetFormatPr defaultColWidth="14.42578125" defaultRowHeight="14.25"/>
  <cols>
    <col min="1" max="1" width="5.5703125" style="38" customWidth="1"/>
    <col min="2" max="2" width="63.42578125" style="34" customWidth="1"/>
    <col min="3" max="3" width="12.140625" style="34" customWidth="1"/>
    <col min="4" max="4" width="14.85546875" style="34" customWidth="1"/>
    <col min="5" max="5" width="13.7109375" style="34" customWidth="1"/>
    <col min="6" max="6" width="19.140625" style="34" customWidth="1"/>
    <col min="7" max="7" width="12.42578125" style="34" customWidth="1"/>
    <col min="8" max="8" width="19" style="180" customWidth="1"/>
    <col min="9" max="9" width="17.140625" style="180" bestFit="1" customWidth="1"/>
    <col min="10" max="10" width="23.7109375" style="180" bestFit="1" customWidth="1"/>
    <col min="11" max="11" width="14.42578125" style="34"/>
    <col min="12" max="12" width="11.28515625" style="34" bestFit="1" customWidth="1"/>
    <col min="13" max="13" width="12.28515625" style="34" bestFit="1" customWidth="1"/>
    <col min="14" max="16384" width="14.42578125" style="34"/>
  </cols>
  <sheetData>
    <row r="1" spans="1:13" ht="32.1" customHeight="1">
      <c r="A1" s="222" t="s">
        <v>99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3" ht="83.1" customHeight="1">
      <c r="A2" s="223" t="s">
        <v>95</v>
      </c>
      <c r="B2" s="223"/>
      <c r="C2" s="223"/>
      <c r="D2" s="223"/>
      <c r="E2" s="223"/>
      <c r="F2" s="223"/>
      <c r="G2" s="223"/>
      <c r="H2" s="223"/>
      <c r="I2" s="223"/>
      <c r="J2" s="223"/>
      <c r="K2" s="35"/>
      <c r="L2" s="35"/>
      <c r="M2" s="35"/>
    </row>
    <row r="3" spans="1:13" ht="15.75">
      <c r="A3" s="37"/>
      <c r="B3" s="58"/>
      <c r="C3" s="37"/>
      <c r="D3" s="37"/>
      <c r="E3" s="37"/>
      <c r="F3" s="37"/>
      <c r="G3" s="36"/>
      <c r="J3" s="188"/>
      <c r="K3" s="33"/>
      <c r="L3" s="224"/>
      <c r="M3" s="224"/>
    </row>
    <row r="4" spans="1:13" ht="26.25" customHeight="1">
      <c r="A4" s="225" t="s">
        <v>0</v>
      </c>
      <c r="B4" s="225" t="s">
        <v>13</v>
      </c>
      <c r="C4" s="225" t="s">
        <v>1</v>
      </c>
      <c r="D4" s="227" t="s">
        <v>72</v>
      </c>
      <c r="E4" s="227"/>
      <c r="F4" s="39" t="s">
        <v>77</v>
      </c>
      <c r="G4" s="228" t="s">
        <v>98</v>
      </c>
      <c r="H4" s="231" t="s">
        <v>2</v>
      </c>
      <c r="I4" s="233" t="s">
        <v>14</v>
      </c>
      <c r="J4" s="232" t="s">
        <v>93</v>
      </c>
      <c r="K4" s="33"/>
      <c r="L4" s="224"/>
      <c r="M4" s="224"/>
    </row>
    <row r="5" spans="1:13" ht="17.100000000000001" customHeight="1">
      <c r="A5" s="226"/>
      <c r="B5" s="226"/>
      <c r="C5" s="226"/>
      <c r="D5" s="40" t="s">
        <v>75</v>
      </c>
      <c r="E5" s="42" t="s">
        <v>76</v>
      </c>
      <c r="F5" s="41" t="s">
        <v>21</v>
      </c>
      <c r="G5" s="229"/>
      <c r="H5" s="231"/>
      <c r="I5" s="234"/>
      <c r="J5" s="235"/>
    </row>
    <row r="6" spans="1:13" ht="68.099999999999994" customHeight="1" thickBot="1">
      <c r="A6" s="226"/>
      <c r="B6" s="226"/>
      <c r="C6" s="226"/>
      <c r="D6" s="44" t="s">
        <v>73</v>
      </c>
      <c r="E6" s="44" t="s">
        <v>22</v>
      </c>
      <c r="F6" s="44" t="s">
        <v>81</v>
      </c>
      <c r="G6" s="229"/>
      <c r="H6" s="232"/>
      <c r="I6" s="234"/>
      <c r="J6" s="235"/>
    </row>
    <row r="7" spans="1:13" ht="20.100000000000001" customHeight="1" thickTop="1">
      <c r="A7" s="57" t="s">
        <v>15</v>
      </c>
      <c r="B7" s="63" t="s">
        <v>23</v>
      </c>
      <c r="C7" s="16"/>
      <c r="D7" s="17"/>
      <c r="E7" s="17"/>
      <c r="F7" s="17"/>
      <c r="G7" s="18"/>
      <c r="H7" s="181"/>
      <c r="I7" s="189"/>
      <c r="J7" s="190"/>
    </row>
    <row r="8" spans="1:13" ht="20.100000000000001" customHeight="1">
      <c r="A8" s="45" t="s">
        <v>3</v>
      </c>
      <c r="B8" s="48" t="s">
        <v>24</v>
      </c>
      <c r="C8" s="45"/>
      <c r="D8" s="46"/>
      <c r="E8" s="46"/>
      <c r="F8" s="46"/>
      <c r="G8" s="47"/>
      <c r="H8" s="182"/>
      <c r="I8" s="191"/>
      <c r="J8" s="192"/>
    </row>
    <row r="9" spans="1:13" ht="20.100000000000001" customHeight="1">
      <c r="A9" s="19">
        <v>1</v>
      </c>
      <c r="B9" s="2" t="s">
        <v>25</v>
      </c>
      <c r="C9" s="3" t="s">
        <v>26</v>
      </c>
      <c r="D9" s="20">
        <v>1</v>
      </c>
      <c r="E9" s="20"/>
      <c r="F9" s="20"/>
      <c r="G9" s="20">
        <f>SUM(D9:F9)</f>
        <v>1</v>
      </c>
      <c r="H9" s="210">
        <v>26500000</v>
      </c>
      <c r="I9" s="215">
        <f>H9*G9</f>
        <v>26500000</v>
      </c>
      <c r="J9" s="187"/>
      <c r="L9" s="61"/>
      <c r="M9" s="62"/>
    </row>
    <row r="10" spans="1:13" ht="20.100000000000001" customHeight="1">
      <c r="A10" s="19">
        <v>2</v>
      </c>
      <c r="B10" s="4" t="s">
        <v>27</v>
      </c>
      <c r="C10" s="3" t="s">
        <v>26</v>
      </c>
      <c r="D10" s="20">
        <v>2</v>
      </c>
      <c r="E10" s="20"/>
      <c r="F10" s="20"/>
      <c r="G10" s="20">
        <f>SUM(D10:F10)</f>
        <v>2</v>
      </c>
      <c r="H10" s="210">
        <v>2510000</v>
      </c>
      <c r="I10" s="215">
        <f t="shared" ref="I10:I35" si="0">H10*G10</f>
        <v>5020000</v>
      </c>
      <c r="J10" s="187"/>
      <c r="L10" s="61"/>
      <c r="M10" s="62"/>
    </row>
    <row r="11" spans="1:13" ht="20.100000000000001" customHeight="1">
      <c r="A11" s="19">
        <v>3</v>
      </c>
      <c r="B11" s="6" t="s">
        <v>28</v>
      </c>
      <c r="C11" s="3"/>
      <c r="D11" s="20"/>
      <c r="E11" s="20"/>
      <c r="F11" s="20"/>
      <c r="G11" s="20"/>
      <c r="H11" s="211"/>
      <c r="I11" s="215"/>
      <c r="J11" s="187"/>
      <c r="M11" s="62"/>
    </row>
    <row r="12" spans="1:13" ht="20.100000000000001" customHeight="1">
      <c r="A12" s="19"/>
      <c r="B12" s="2" t="s">
        <v>29</v>
      </c>
      <c r="C12" s="3" t="s">
        <v>26</v>
      </c>
      <c r="D12" s="20">
        <v>1</v>
      </c>
      <c r="E12" s="20"/>
      <c r="F12" s="20"/>
      <c r="G12" s="20">
        <f t="shared" ref="G12:G18" si="1">SUM(D12:F12)</f>
        <v>1</v>
      </c>
      <c r="H12" s="210">
        <v>7000000</v>
      </c>
      <c r="I12" s="215">
        <f t="shared" si="0"/>
        <v>7000000</v>
      </c>
      <c r="J12" s="187"/>
      <c r="L12" s="61"/>
      <c r="M12" s="62"/>
    </row>
    <row r="13" spans="1:13" ht="20.100000000000001" customHeight="1">
      <c r="A13" s="19"/>
      <c r="B13" s="2" t="s">
        <v>30</v>
      </c>
      <c r="C13" s="3" t="s">
        <v>26</v>
      </c>
      <c r="D13" s="20">
        <v>1</v>
      </c>
      <c r="E13" s="20"/>
      <c r="F13" s="20"/>
      <c r="G13" s="20">
        <f t="shared" si="1"/>
        <v>1</v>
      </c>
      <c r="H13" s="210">
        <v>1900000</v>
      </c>
      <c r="I13" s="215">
        <f t="shared" si="0"/>
        <v>1900000</v>
      </c>
      <c r="J13" s="187"/>
      <c r="L13" s="61"/>
      <c r="M13" s="62"/>
    </row>
    <row r="14" spans="1:13" ht="20.100000000000001" customHeight="1">
      <c r="A14" s="19">
        <v>4</v>
      </c>
      <c r="B14" s="2" t="s">
        <v>31</v>
      </c>
      <c r="C14" s="3" t="s">
        <v>26</v>
      </c>
      <c r="D14" s="20">
        <v>1</v>
      </c>
      <c r="E14" s="20"/>
      <c r="F14" s="20"/>
      <c r="G14" s="20">
        <f t="shared" si="1"/>
        <v>1</v>
      </c>
      <c r="H14" s="210">
        <v>21904000</v>
      </c>
      <c r="I14" s="215">
        <f t="shared" si="0"/>
        <v>21904000</v>
      </c>
      <c r="J14" s="187"/>
      <c r="L14" s="61"/>
      <c r="M14" s="62"/>
    </row>
    <row r="15" spans="1:13" ht="28.5">
      <c r="A15" s="19">
        <v>5</v>
      </c>
      <c r="B15" s="2" t="s">
        <v>32</v>
      </c>
      <c r="C15" s="3" t="s">
        <v>26</v>
      </c>
      <c r="D15" s="20">
        <v>1</v>
      </c>
      <c r="E15" s="20"/>
      <c r="F15" s="20"/>
      <c r="G15" s="20">
        <f t="shared" si="1"/>
        <v>1</v>
      </c>
      <c r="H15" s="210">
        <v>8600000</v>
      </c>
      <c r="I15" s="215">
        <f t="shared" si="0"/>
        <v>8600000</v>
      </c>
      <c r="J15" s="187"/>
      <c r="L15" s="61"/>
      <c r="M15" s="62"/>
    </row>
    <row r="16" spans="1:13" ht="20.100000000000001" customHeight="1">
      <c r="A16" s="19">
        <v>6</v>
      </c>
      <c r="B16" s="2" t="s">
        <v>33</v>
      </c>
      <c r="C16" s="3" t="s">
        <v>26</v>
      </c>
      <c r="D16" s="20">
        <v>1</v>
      </c>
      <c r="E16" s="20"/>
      <c r="F16" s="20"/>
      <c r="G16" s="20">
        <f t="shared" si="1"/>
        <v>1</v>
      </c>
      <c r="H16" s="210">
        <v>2200000</v>
      </c>
      <c r="I16" s="215">
        <f t="shared" si="0"/>
        <v>2200000</v>
      </c>
      <c r="J16" s="187"/>
      <c r="L16" s="61"/>
      <c r="M16" s="62"/>
    </row>
    <row r="17" spans="1:13" ht="20.100000000000001" customHeight="1">
      <c r="A17" s="19">
        <v>7</v>
      </c>
      <c r="B17" s="7" t="s">
        <v>34</v>
      </c>
      <c r="C17" s="3" t="s">
        <v>26</v>
      </c>
      <c r="D17" s="20">
        <v>1</v>
      </c>
      <c r="E17" s="20"/>
      <c r="F17" s="20"/>
      <c r="G17" s="20">
        <f t="shared" si="1"/>
        <v>1</v>
      </c>
      <c r="H17" s="210">
        <v>73000000</v>
      </c>
      <c r="I17" s="215">
        <f t="shared" si="0"/>
        <v>73000000</v>
      </c>
      <c r="J17" s="187"/>
      <c r="L17" s="61"/>
      <c r="M17" s="62"/>
    </row>
    <row r="18" spans="1:13" ht="28.5">
      <c r="A18" s="19">
        <v>8</v>
      </c>
      <c r="B18" s="2" t="s">
        <v>35</v>
      </c>
      <c r="C18" s="3" t="s">
        <v>26</v>
      </c>
      <c r="D18" s="20">
        <v>1</v>
      </c>
      <c r="E18" s="20"/>
      <c r="F18" s="20"/>
      <c r="G18" s="20">
        <f t="shared" si="1"/>
        <v>1</v>
      </c>
      <c r="H18" s="210">
        <v>12000000</v>
      </c>
      <c r="I18" s="215">
        <f t="shared" si="0"/>
        <v>12000000</v>
      </c>
      <c r="J18" s="187"/>
      <c r="L18" s="61"/>
      <c r="M18" s="62"/>
    </row>
    <row r="19" spans="1:13" ht="20.100000000000001" customHeight="1">
      <c r="A19" s="19">
        <v>9</v>
      </c>
      <c r="B19" s="8" t="s">
        <v>36</v>
      </c>
      <c r="C19" s="3"/>
      <c r="D19" s="20"/>
      <c r="E19" s="20"/>
      <c r="F19" s="20"/>
      <c r="G19" s="20"/>
      <c r="H19" s="211"/>
      <c r="I19" s="215"/>
      <c r="J19" s="187"/>
      <c r="M19" s="62"/>
    </row>
    <row r="20" spans="1:13" ht="20.100000000000001" customHeight="1">
      <c r="A20" s="19" t="s">
        <v>7</v>
      </c>
      <c r="B20" s="9" t="s">
        <v>37</v>
      </c>
      <c r="C20" s="3" t="s">
        <v>26</v>
      </c>
      <c r="D20" s="20">
        <v>1</v>
      </c>
      <c r="E20" s="20"/>
      <c r="F20" s="20"/>
      <c r="G20" s="20">
        <f>SUM(D20:F20)</f>
        <v>1</v>
      </c>
      <c r="H20" s="210">
        <v>7298250</v>
      </c>
      <c r="I20" s="215">
        <f t="shared" si="0"/>
        <v>7298250</v>
      </c>
      <c r="J20" s="187"/>
      <c r="L20" s="61"/>
      <c r="M20" s="62"/>
    </row>
    <row r="21" spans="1:13" ht="20.100000000000001" customHeight="1">
      <c r="A21" s="19" t="s">
        <v>7</v>
      </c>
      <c r="B21" s="10" t="s">
        <v>38</v>
      </c>
      <c r="C21" s="3" t="s">
        <v>26</v>
      </c>
      <c r="D21" s="20">
        <v>2</v>
      </c>
      <c r="E21" s="20"/>
      <c r="F21" s="20"/>
      <c r="G21" s="20">
        <f>SUM(D21:F21)</f>
        <v>2</v>
      </c>
      <c r="H21" s="210">
        <v>1942500</v>
      </c>
      <c r="I21" s="215">
        <f t="shared" si="0"/>
        <v>3885000</v>
      </c>
      <c r="J21" s="187"/>
      <c r="L21" s="61"/>
      <c r="M21" s="62"/>
    </row>
    <row r="22" spans="1:13" ht="20.100000000000001" customHeight="1">
      <c r="A22" s="19" t="s">
        <v>7</v>
      </c>
      <c r="B22" s="10" t="s">
        <v>39</v>
      </c>
      <c r="C22" s="3" t="s">
        <v>26</v>
      </c>
      <c r="D22" s="20">
        <v>1</v>
      </c>
      <c r="E22" s="20"/>
      <c r="F22" s="20"/>
      <c r="G22" s="20">
        <f>SUM(D22:F22)</f>
        <v>1</v>
      </c>
      <c r="H22" s="210">
        <v>3885000</v>
      </c>
      <c r="I22" s="215">
        <f t="shared" si="0"/>
        <v>3885000</v>
      </c>
      <c r="J22" s="187"/>
      <c r="L22" s="61"/>
      <c r="M22" s="62"/>
    </row>
    <row r="23" spans="1:13" ht="20.100000000000001" customHeight="1">
      <c r="A23" s="19">
        <v>10</v>
      </c>
      <c r="B23" s="5" t="s">
        <v>40</v>
      </c>
      <c r="C23" s="3" t="s">
        <v>26</v>
      </c>
      <c r="D23" s="20">
        <v>1</v>
      </c>
      <c r="E23" s="20"/>
      <c r="F23" s="20"/>
      <c r="G23" s="20">
        <f>SUM(D23:F23)</f>
        <v>1</v>
      </c>
      <c r="H23" s="210">
        <v>1063750</v>
      </c>
      <c r="I23" s="215">
        <f t="shared" si="0"/>
        <v>1063750</v>
      </c>
      <c r="J23" s="187"/>
      <c r="L23" s="61"/>
      <c r="M23" s="62"/>
    </row>
    <row r="24" spans="1:13" ht="20.100000000000001" customHeight="1">
      <c r="A24" s="19">
        <v>11</v>
      </c>
      <c r="B24" s="10" t="s">
        <v>42</v>
      </c>
      <c r="C24" s="3" t="s">
        <v>26</v>
      </c>
      <c r="D24" s="20">
        <v>1</v>
      </c>
      <c r="E24" s="20"/>
      <c r="F24" s="20"/>
      <c r="G24" s="20">
        <f t="shared" ref="G24:G35" si="2">SUM(D24:F24)</f>
        <v>1</v>
      </c>
      <c r="H24" s="210">
        <v>10708725</v>
      </c>
      <c r="I24" s="215">
        <f t="shared" si="0"/>
        <v>10708725</v>
      </c>
      <c r="J24" s="187"/>
      <c r="L24" s="61"/>
      <c r="M24" s="62"/>
    </row>
    <row r="25" spans="1:13" ht="20.100000000000001" customHeight="1">
      <c r="A25" s="19">
        <v>12</v>
      </c>
      <c r="B25" s="10" t="s">
        <v>43</v>
      </c>
      <c r="C25" s="3" t="s">
        <v>26</v>
      </c>
      <c r="D25" s="20">
        <v>1</v>
      </c>
      <c r="E25" s="20"/>
      <c r="F25" s="20"/>
      <c r="G25" s="20">
        <f t="shared" si="2"/>
        <v>1</v>
      </c>
      <c r="H25" s="210">
        <v>9157500</v>
      </c>
      <c r="I25" s="215">
        <f t="shared" si="0"/>
        <v>9157500</v>
      </c>
      <c r="J25" s="187"/>
      <c r="L25" s="61"/>
      <c r="M25" s="62"/>
    </row>
    <row r="26" spans="1:13" ht="39.950000000000003" customHeight="1">
      <c r="A26" s="19">
        <v>13</v>
      </c>
      <c r="B26" s="11" t="s">
        <v>74</v>
      </c>
      <c r="C26" s="3" t="s">
        <v>26</v>
      </c>
      <c r="D26" s="20">
        <v>1</v>
      </c>
      <c r="E26" s="20"/>
      <c r="F26" s="20"/>
      <c r="G26" s="20">
        <f t="shared" si="2"/>
        <v>1</v>
      </c>
      <c r="H26" s="210">
        <v>53000000</v>
      </c>
      <c r="I26" s="215">
        <f t="shared" si="0"/>
        <v>53000000</v>
      </c>
      <c r="J26" s="187"/>
      <c r="L26" s="61"/>
      <c r="M26" s="62"/>
    </row>
    <row r="27" spans="1:13" ht="20.100000000000001" customHeight="1">
      <c r="A27" s="19"/>
      <c r="B27" s="12" t="s">
        <v>44</v>
      </c>
      <c r="C27" s="13" t="s">
        <v>26</v>
      </c>
      <c r="D27" s="20">
        <v>1</v>
      </c>
      <c r="E27" s="20"/>
      <c r="F27" s="20"/>
      <c r="G27" s="20">
        <f t="shared" si="2"/>
        <v>1</v>
      </c>
      <c r="H27" s="210">
        <v>8269500</v>
      </c>
      <c r="I27" s="215">
        <f t="shared" si="0"/>
        <v>8269500</v>
      </c>
      <c r="J27" s="187"/>
      <c r="L27" s="61"/>
      <c r="M27" s="62"/>
    </row>
    <row r="28" spans="1:13" ht="20.100000000000001" customHeight="1">
      <c r="A28" s="19"/>
      <c r="B28" s="43" t="s">
        <v>94</v>
      </c>
      <c r="C28" s="13" t="s">
        <v>26</v>
      </c>
      <c r="D28" s="20">
        <v>1</v>
      </c>
      <c r="E28" s="20"/>
      <c r="F28" s="20"/>
      <c r="G28" s="20">
        <f t="shared" si="2"/>
        <v>1</v>
      </c>
      <c r="H28" s="262">
        <v>3404000</v>
      </c>
      <c r="I28" s="263">
        <f t="shared" si="0"/>
        <v>3404000</v>
      </c>
      <c r="J28" s="194">
        <f>SUM(I9:I28)</f>
        <v>258795725</v>
      </c>
      <c r="L28" s="61"/>
      <c r="M28" s="62"/>
    </row>
    <row r="29" spans="1:13" ht="20.100000000000001" customHeight="1">
      <c r="A29" s="25" t="s">
        <v>71</v>
      </c>
      <c r="B29" s="49" t="s">
        <v>45</v>
      </c>
      <c r="C29" s="13"/>
      <c r="D29" s="20"/>
      <c r="E29" s="20"/>
      <c r="F29" s="20"/>
      <c r="G29" s="20"/>
      <c r="H29" s="212"/>
      <c r="I29" s="215"/>
      <c r="J29" s="187"/>
      <c r="M29" s="62"/>
    </row>
    <row r="30" spans="1:13" ht="20.100000000000001" customHeight="1">
      <c r="A30" s="50">
        <v>14</v>
      </c>
      <c r="B30" s="4" t="s">
        <v>46</v>
      </c>
      <c r="C30" s="14" t="s">
        <v>47</v>
      </c>
      <c r="D30" s="20">
        <v>1</v>
      </c>
      <c r="E30" s="20"/>
      <c r="F30" s="20"/>
      <c r="G30" s="20">
        <f t="shared" si="2"/>
        <v>1</v>
      </c>
      <c r="H30" s="210">
        <v>2775000</v>
      </c>
      <c r="I30" s="215">
        <f t="shared" si="0"/>
        <v>2775000</v>
      </c>
      <c r="J30" s="187"/>
      <c r="L30" s="61"/>
      <c r="M30" s="62"/>
    </row>
    <row r="31" spans="1:13" ht="20.100000000000001" customHeight="1">
      <c r="A31" s="50">
        <v>15</v>
      </c>
      <c r="B31" s="4" t="s">
        <v>48</v>
      </c>
      <c r="C31" s="14" t="s">
        <v>47</v>
      </c>
      <c r="D31" s="20">
        <v>1</v>
      </c>
      <c r="E31" s="20"/>
      <c r="F31" s="20"/>
      <c r="G31" s="20">
        <f t="shared" si="2"/>
        <v>1</v>
      </c>
      <c r="H31" s="210">
        <v>3330000</v>
      </c>
      <c r="I31" s="215">
        <f t="shared" si="0"/>
        <v>3330000</v>
      </c>
      <c r="J31" s="194">
        <f>SUM(I30:I31)</f>
        <v>6105000</v>
      </c>
      <c r="L31" s="61"/>
      <c r="M31" s="62"/>
    </row>
    <row r="32" spans="1:13" ht="20.100000000000001" customHeight="1">
      <c r="A32" s="25" t="s">
        <v>49</v>
      </c>
      <c r="B32" s="26" t="s">
        <v>50</v>
      </c>
      <c r="C32" s="14"/>
      <c r="D32" s="20"/>
      <c r="E32" s="20"/>
      <c r="F32" s="20"/>
      <c r="G32" s="20"/>
      <c r="H32" s="213"/>
      <c r="I32" s="215"/>
      <c r="J32" s="194"/>
      <c r="M32" s="62"/>
    </row>
    <row r="33" spans="1:13" s="38" customFormat="1" ht="20.100000000000001" customHeight="1">
      <c r="A33" s="20">
        <v>1</v>
      </c>
      <c r="B33" s="22" t="s">
        <v>51</v>
      </c>
      <c r="C33" s="14" t="s">
        <v>52</v>
      </c>
      <c r="D33" s="20">
        <v>1</v>
      </c>
      <c r="E33" s="20"/>
      <c r="F33" s="20"/>
      <c r="G33" s="20">
        <f t="shared" si="2"/>
        <v>1</v>
      </c>
      <c r="H33" s="214">
        <f>'ANALISA MATERIAL INSTALASI'!J24</f>
        <v>8388243.75</v>
      </c>
      <c r="I33" s="215">
        <f t="shared" si="0"/>
        <v>8388243.75</v>
      </c>
      <c r="J33" s="194"/>
      <c r="K33" s="34"/>
      <c r="L33" s="61"/>
      <c r="M33" s="62"/>
    </row>
    <row r="34" spans="1:13" s="38" customFormat="1" ht="20.100000000000001" customHeight="1">
      <c r="A34" s="20">
        <v>2</v>
      </c>
      <c r="B34" s="22" t="s">
        <v>53</v>
      </c>
      <c r="C34" s="14" t="s">
        <v>52</v>
      </c>
      <c r="D34" s="20">
        <v>1</v>
      </c>
      <c r="E34" s="20"/>
      <c r="F34" s="20"/>
      <c r="G34" s="20">
        <f t="shared" si="2"/>
        <v>1</v>
      </c>
      <c r="H34" s="210">
        <f>'ANALISA JASA INSTAL &amp; SOFTWARE'!K57</f>
        <v>7166000</v>
      </c>
      <c r="I34" s="215">
        <f t="shared" si="0"/>
        <v>7166000</v>
      </c>
      <c r="J34" s="194"/>
      <c r="K34" s="34"/>
      <c r="L34" s="61"/>
      <c r="M34" s="62"/>
    </row>
    <row r="35" spans="1:13" s="38" customFormat="1" ht="20.100000000000001" customHeight="1">
      <c r="A35" s="20">
        <v>3</v>
      </c>
      <c r="B35" s="22" t="s">
        <v>54</v>
      </c>
      <c r="C35" s="14" t="s">
        <v>52</v>
      </c>
      <c r="D35" s="20">
        <v>1</v>
      </c>
      <c r="E35" s="20"/>
      <c r="F35" s="20"/>
      <c r="G35" s="20">
        <f t="shared" si="2"/>
        <v>1</v>
      </c>
      <c r="H35" s="210">
        <f>'ANALISA JASA INSTAL &amp; SOFTWARE'!K65</f>
        <v>2368000</v>
      </c>
      <c r="I35" s="215">
        <f t="shared" si="0"/>
        <v>2368000</v>
      </c>
      <c r="J35" s="194">
        <f>SUM(I33:I35)</f>
        <v>17922243.75</v>
      </c>
      <c r="K35" s="34"/>
      <c r="L35" s="61"/>
      <c r="M35" s="62"/>
    </row>
    <row r="36" spans="1:13" s="38" customFormat="1" ht="20.100000000000001" customHeight="1">
      <c r="A36" s="64"/>
      <c r="B36" s="65"/>
      <c r="C36" s="66"/>
      <c r="D36" s="67"/>
      <c r="E36" s="67"/>
      <c r="F36" s="67"/>
      <c r="G36" s="67"/>
      <c r="H36" s="184"/>
      <c r="I36" s="195" t="s">
        <v>8</v>
      </c>
      <c r="J36" s="196">
        <f>SUM(J8:J35)</f>
        <v>282822968.75</v>
      </c>
      <c r="K36" s="34"/>
      <c r="L36" s="34"/>
      <c r="M36" s="62"/>
    </row>
    <row r="37" spans="1:13" s="38" customFormat="1" ht="20.100000000000001" customHeight="1">
      <c r="A37" s="51" t="s">
        <v>17</v>
      </c>
      <c r="B37" s="30" t="s">
        <v>55</v>
      </c>
      <c r="C37" s="15"/>
      <c r="D37" s="23"/>
      <c r="E37" s="23"/>
      <c r="F37" s="23"/>
      <c r="G37" s="23"/>
      <c r="H37" s="183"/>
      <c r="I37" s="197"/>
      <c r="J37" s="198"/>
      <c r="K37" s="34"/>
      <c r="L37" s="34"/>
      <c r="M37" s="62"/>
    </row>
    <row r="38" spans="1:13" s="38" customFormat="1" ht="20.100000000000001" customHeight="1">
      <c r="A38" s="25" t="s">
        <v>3</v>
      </c>
      <c r="B38" s="26" t="s">
        <v>56</v>
      </c>
      <c r="C38" s="14"/>
      <c r="D38" s="20"/>
      <c r="E38" s="20"/>
      <c r="F38" s="20"/>
      <c r="G38" s="20"/>
      <c r="H38" s="183"/>
      <c r="I38" s="193"/>
      <c r="J38" s="198"/>
      <c r="K38" s="34"/>
      <c r="L38" s="34"/>
      <c r="M38" s="62"/>
    </row>
    <row r="39" spans="1:13" s="38" customFormat="1" ht="20.100000000000001" customHeight="1">
      <c r="A39" s="19">
        <v>1</v>
      </c>
      <c r="B39" s="22" t="s">
        <v>57</v>
      </c>
      <c r="C39" s="14" t="s">
        <v>26</v>
      </c>
      <c r="D39" s="20"/>
      <c r="E39" s="20">
        <v>1</v>
      </c>
      <c r="F39" s="20"/>
      <c r="G39" s="20">
        <f>SUM(D39:F39)</f>
        <v>1</v>
      </c>
      <c r="H39" s="216">
        <v>1942500</v>
      </c>
      <c r="I39" s="193">
        <f>H39*G39</f>
        <v>1942500</v>
      </c>
      <c r="J39" s="194"/>
      <c r="K39" s="34"/>
      <c r="L39" s="61"/>
      <c r="M39" s="62"/>
    </row>
    <row r="40" spans="1:13" ht="20.100000000000001" customHeight="1">
      <c r="A40" s="19">
        <v>2</v>
      </c>
      <c r="B40" s="24" t="s">
        <v>59</v>
      </c>
      <c r="C40" s="15" t="s">
        <v>26</v>
      </c>
      <c r="D40" s="23"/>
      <c r="E40" s="23">
        <v>1</v>
      </c>
      <c r="F40" s="23"/>
      <c r="G40" s="20">
        <f t="shared" ref="G40:G55" si="3">SUM(D40:F40)</f>
        <v>1</v>
      </c>
      <c r="H40" s="216">
        <v>2127500</v>
      </c>
      <c r="I40" s="197">
        <f t="shared" ref="I40:I70" si="4">H40*G40</f>
        <v>2127500</v>
      </c>
      <c r="J40" s="198"/>
      <c r="L40" s="61"/>
      <c r="M40" s="62"/>
    </row>
    <row r="41" spans="1:13" ht="20.100000000000001" customHeight="1">
      <c r="A41" s="19">
        <v>3</v>
      </c>
      <c r="B41" s="24" t="s">
        <v>91</v>
      </c>
      <c r="C41" s="15" t="s">
        <v>26</v>
      </c>
      <c r="D41" s="23"/>
      <c r="E41" s="23">
        <v>1</v>
      </c>
      <c r="F41" s="23"/>
      <c r="G41" s="20">
        <f t="shared" si="3"/>
        <v>1</v>
      </c>
      <c r="H41" s="216">
        <v>9157500</v>
      </c>
      <c r="I41" s="197">
        <f t="shared" si="4"/>
        <v>9157500</v>
      </c>
      <c r="J41" s="194">
        <f>SUM(I39:I41)</f>
        <v>13227500</v>
      </c>
      <c r="L41" s="61"/>
      <c r="M41" s="62"/>
    </row>
    <row r="42" spans="1:13" ht="20.100000000000001" customHeight="1">
      <c r="A42" s="25" t="s">
        <v>5</v>
      </c>
      <c r="B42" s="26" t="s">
        <v>62</v>
      </c>
      <c r="C42" s="14"/>
      <c r="D42" s="20"/>
      <c r="E42" s="20"/>
      <c r="F42" s="20"/>
      <c r="G42" s="20"/>
      <c r="H42" s="217"/>
      <c r="I42" s="193" t="s">
        <v>7</v>
      </c>
      <c r="J42" s="194"/>
      <c r="L42" s="61"/>
      <c r="M42" s="62"/>
    </row>
    <row r="43" spans="1:13" ht="20.100000000000001" customHeight="1">
      <c r="A43" s="19">
        <v>1</v>
      </c>
      <c r="B43" s="22" t="s">
        <v>51</v>
      </c>
      <c r="C43" s="14" t="s">
        <v>52</v>
      </c>
      <c r="D43" s="20"/>
      <c r="E43" s="20">
        <v>1</v>
      </c>
      <c r="F43" s="20"/>
      <c r="G43" s="20">
        <f t="shared" si="3"/>
        <v>1</v>
      </c>
      <c r="H43" s="218">
        <f>'ANALISA MATERIAL INSTALASI'!J24</f>
        <v>8388243.75</v>
      </c>
      <c r="I43" s="193">
        <f>H43*G43</f>
        <v>8388243.75</v>
      </c>
      <c r="J43" s="194"/>
      <c r="L43" s="61"/>
      <c r="M43" s="62"/>
    </row>
    <row r="44" spans="1:13" ht="20.100000000000001" customHeight="1">
      <c r="A44" s="19">
        <v>2</v>
      </c>
      <c r="B44" s="22" t="s">
        <v>53</v>
      </c>
      <c r="C44" s="14" t="s">
        <v>52</v>
      </c>
      <c r="D44" s="20"/>
      <c r="E44" s="20">
        <v>1</v>
      </c>
      <c r="F44" s="20"/>
      <c r="G44" s="20">
        <f t="shared" si="3"/>
        <v>1</v>
      </c>
      <c r="H44" s="218">
        <f>'ANALISA JASA INSTAL &amp; SOFTWARE'!K57</f>
        <v>7166000</v>
      </c>
      <c r="I44" s="193">
        <f t="shared" si="4"/>
        <v>7166000</v>
      </c>
      <c r="J44" s="194"/>
      <c r="L44" s="61"/>
      <c r="M44" s="62"/>
    </row>
    <row r="45" spans="1:13" ht="20.100000000000001" customHeight="1">
      <c r="A45" s="19">
        <v>3</v>
      </c>
      <c r="B45" s="22" t="s">
        <v>54</v>
      </c>
      <c r="C45" s="14" t="s">
        <v>52</v>
      </c>
      <c r="D45" s="20"/>
      <c r="E45" s="20">
        <v>1</v>
      </c>
      <c r="F45" s="20"/>
      <c r="G45" s="20">
        <f t="shared" si="3"/>
        <v>1</v>
      </c>
      <c r="H45" s="218">
        <f>'ANALISA JASA INSTAL &amp; SOFTWARE'!K65</f>
        <v>2368000</v>
      </c>
      <c r="I45" s="193">
        <f t="shared" si="4"/>
        <v>2368000</v>
      </c>
      <c r="J45" s="194">
        <f>SUM(I43:I45)</f>
        <v>17922243.75</v>
      </c>
      <c r="L45" s="61"/>
      <c r="M45" s="62"/>
    </row>
    <row r="46" spans="1:13" ht="20.100000000000001" customHeight="1">
      <c r="A46" s="25" t="s">
        <v>49</v>
      </c>
      <c r="B46" s="26" t="s">
        <v>63</v>
      </c>
      <c r="C46" s="14"/>
      <c r="D46" s="20"/>
      <c r="E46" s="20"/>
      <c r="F46" s="20"/>
      <c r="G46" s="20"/>
      <c r="H46" s="217"/>
      <c r="I46" s="193" t="s">
        <v>7</v>
      </c>
      <c r="J46" s="194"/>
      <c r="M46" s="62"/>
    </row>
    <row r="47" spans="1:13" ht="20.100000000000001" customHeight="1">
      <c r="A47" s="19">
        <v>1</v>
      </c>
      <c r="B47" s="22" t="s">
        <v>46</v>
      </c>
      <c r="C47" s="14" t="s">
        <v>47</v>
      </c>
      <c r="D47" s="20"/>
      <c r="E47" s="20">
        <v>1</v>
      </c>
      <c r="F47" s="20"/>
      <c r="G47" s="20">
        <f t="shared" si="3"/>
        <v>1</v>
      </c>
      <c r="H47" s="216">
        <v>2775000</v>
      </c>
      <c r="I47" s="193">
        <f t="shared" si="4"/>
        <v>2775000</v>
      </c>
      <c r="J47" s="194"/>
      <c r="L47" s="61"/>
      <c r="M47" s="62"/>
    </row>
    <row r="48" spans="1:13" ht="20.100000000000001" customHeight="1">
      <c r="A48" s="19">
        <v>2</v>
      </c>
      <c r="B48" s="22" t="s">
        <v>64</v>
      </c>
      <c r="C48" s="14" t="s">
        <v>47</v>
      </c>
      <c r="D48" s="20"/>
      <c r="E48" s="20">
        <v>1</v>
      </c>
      <c r="F48" s="20"/>
      <c r="G48" s="20">
        <f t="shared" si="3"/>
        <v>1</v>
      </c>
      <c r="H48" s="216">
        <v>3330000</v>
      </c>
      <c r="I48" s="193">
        <f t="shared" si="4"/>
        <v>3330000</v>
      </c>
      <c r="J48" s="194">
        <f>SUM(I47:I48)</f>
        <v>6105000</v>
      </c>
      <c r="L48" s="61"/>
      <c r="M48" s="62"/>
    </row>
    <row r="49" spans="1:13" ht="20.100000000000001" customHeight="1">
      <c r="A49" s="25" t="s">
        <v>65</v>
      </c>
      <c r="B49" s="26" t="s">
        <v>78</v>
      </c>
      <c r="C49" s="14"/>
      <c r="D49" s="20"/>
      <c r="E49" s="20"/>
      <c r="F49" s="20"/>
      <c r="G49" s="20"/>
      <c r="H49" s="218"/>
      <c r="I49" s="193"/>
      <c r="J49" s="194"/>
      <c r="M49" s="62"/>
    </row>
    <row r="50" spans="1:13" ht="20.100000000000001" customHeight="1">
      <c r="A50" s="19">
        <v>1</v>
      </c>
      <c r="B50" s="29" t="s">
        <v>31</v>
      </c>
      <c r="C50" s="14" t="s">
        <v>26</v>
      </c>
      <c r="D50" s="20"/>
      <c r="E50" s="20">
        <v>1</v>
      </c>
      <c r="F50" s="20"/>
      <c r="G50" s="20">
        <f t="shared" si="3"/>
        <v>1</v>
      </c>
      <c r="H50" s="216">
        <v>1202500</v>
      </c>
      <c r="I50" s="193">
        <f>H50*G50</f>
        <v>1202500</v>
      </c>
      <c r="J50" s="194"/>
      <c r="L50" s="61"/>
      <c r="M50" s="62"/>
    </row>
    <row r="51" spans="1:13" ht="28.5">
      <c r="A51" s="19">
        <v>2</v>
      </c>
      <c r="B51" s="32" t="s">
        <v>58</v>
      </c>
      <c r="C51" s="14" t="s">
        <v>26</v>
      </c>
      <c r="D51" s="20"/>
      <c r="E51" s="20">
        <v>1</v>
      </c>
      <c r="F51" s="20"/>
      <c r="G51" s="20">
        <f t="shared" si="3"/>
        <v>1</v>
      </c>
      <c r="H51" s="216">
        <v>1063000</v>
      </c>
      <c r="I51" s="193">
        <f t="shared" ref="I51:I55" si="5">H51*G51</f>
        <v>1063000</v>
      </c>
      <c r="J51" s="194"/>
      <c r="L51" s="61"/>
      <c r="M51" s="62"/>
    </row>
    <row r="52" spans="1:13" ht="20.100000000000001" customHeight="1">
      <c r="A52" s="19">
        <v>3</v>
      </c>
      <c r="B52" s="24" t="s">
        <v>60</v>
      </c>
      <c r="C52" s="14" t="s">
        <v>26</v>
      </c>
      <c r="D52" s="23"/>
      <c r="E52" s="23">
        <v>1</v>
      </c>
      <c r="F52" s="23"/>
      <c r="G52" s="20">
        <f t="shared" si="3"/>
        <v>1</v>
      </c>
      <c r="H52" s="216">
        <v>869500</v>
      </c>
      <c r="I52" s="193">
        <f t="shared" si="5"/>
        <v>869500</v>
      </c>
      <c r="J52" s="198"/>
      <c r="L52" s="61"/>
      <c r="M52" s="62"/>
    </row>
    <row r="53" spans="1:13" ht="20.100000000000001" customHeight="1">
      <c r="A53" s="19">
        <v>4</v>
      </c>
      <c r="B53" s="59" t="s">
        <v>86</v>
      </c>
      <c r="C53" s="14" t="s">
        <v>26</v>
      </c>
      <c r="D53" s="20"/>
      <c r="E53" s="20">
        <v>1</v>
      </c>
      <c r="F53" s="20"/>
      <c r="G53" s="20">
        <f t="shared" si="3"/>
        <v>1</v>
      </c>
      <c r="H53" s="216">
        <v>1757500</v>
      </c>
      <c r="I53" s="193">
        <f t="shared" si="5"/>
        <v>1757500</v>
      </c>
      <c r="J53" s="194"/>
      <c r="L53" s="61"/>
      <c r="M53" s="62"/>
    </row>
    <row r="54" spans="1:13" ht="20.100000000000001" customHeight="1">
      <c r="A54" s="19">
        <v>5</v>
      </c>
      <c r="B54" s="60" t="s">
        <v>61</v>
      </c>
      <c r="C54" s="14" t="s">
        <v>26</v>
      </c>
      <c r="D54" s="20"/>
      <c r="E54" s="20">
        <v>1</v>
      </c>
      <c r="F54" s="20"/>
      <c r="G54" s="20">
        <f t="shared" si="3"/>
        <v>1</v>
      </c>
      <c r="H54" s="216">
        <v>286000</v>
      </c>
      <c r="I54" s="193">
        <f t="shared" si="5"/>
        <v>286000</v>
      </c>
      <c r="J54" s="194"/>
      <c r="L54" s="61"/>
      <c r="M54" s="62"/>
    </row>
    <row r="55" spans="1:13" ht="20.100000000000001" customHeight="1">
      <c r="A55" s="19">
        <v>6</v>
      </c>
      <c r="B55" s="60" t="s">
        <v>79</v>
      </c>
      <c r="C55" s="14" t="s">
        <v>26</v>
      </c>
      <c r="D55" s="20"/>
      <c r="E55" s="20">
        <v>1</v>
      </c>
      <c r="F55" s="20"/>
      <c r="G55" s="20">
        <f t="shared" si="3"/>
        <v>1</v>
      </c>
      <c r="H55" s="216">
        <v>2220000</v>
      </c>
      <c r="I55" s="193">
        <f t="shared" si="5"/>
        <v>2220000</v>
      </c>
      <c r="J55" s="194">
        <f>SUM(I50:I55)</f>
        <v>7398500</v>
      </c>
      <c r="L55" s="61"/>
      <c r="M55" s="62"/>
    </row>
    <row r="56" spans="1:13" ht="20.100000000000001" customHeight="1">
      <c r="A56" s="67"/>
      <c r="B56" s="68"/>
      <c r="C56" s="66"/>
      <c r="D56" s="67"/>
      <c r="E56" s="67"/>
      <c r="F56" s="67"/>
      <c r="G56" s="67"/>
      <c r="H56" s="185"/>
      <c r="I56" s="195" t="s">
        <v>68</v>
      </c>
      <c r="J56" s="196">
        <f>SUM(J39:J55)</f>
        <v>44653243.75</v>
      </c>
      <c r="M56" s="62"/>
    </row>
    <row r="57" spans="1:13" ht="36.6" customHeight="1">
      <c r="A57" s="51" t="s">
        <v>18</v>
      </c>
      <c r="B57" s="30" t="s">
        <v>80</v>
      </c>
      <c r="C57" s="14"/>
      <c r="D57" s="20"/>
      <c r="E57" s="20"/>
      <c r="F57" s="20"/>
      <c r="G57" s="20"/>
      <c r="H57" s="183"/>
      <c r="I57" s="193" t="s">
        <v>7</v>
      </c>
      <c r="J57" s="194"/>
      <c r="M57" s="62"/>
    </row>
    <row r="58" spans="1:13" ht="20.100000000000001" customHeight="1">
      <c r="A58" s="52" t="s">
        <v>3</v>
      </c>
      <c r="B58" s="31" t="s">
        <v>66</v>
      </c>
      <c r="C58" s="14"/>
      <c r="D58" s="20"/>
      <c r="E58" s="20"/>
      <c r="F58" s="20"/>
      <c r="G58" s="20"/>
      <c r="H58" s="183"/>
      <c r="I58" s="193"/>
      <c r="J58" s="194"/>
      <c r="M58" s="62"/>
    </row>
    <row r="59" spans="1:13" ht="20.100000000000001" customHeight="1">
      <c r="A59" s="53">
        <v>1</v>
      </c>
      <c r="B59" s="12" t="s">
        <v>82</v>
      </c>
      <c r="C59" s="3"/>
      <c r="D59" s="20"/>
      <c r="E59" s="20"/>
      <c r="F59" s="20"/>
      <c r="G59" s="20">
        <v>1</v>
      </c>
      <c r="H59" s="216">
        <v>8269500</v>
      </c>
      <c r="I59" s="193">
        <f t="shared" si="4"/>
        <v>8269500</v>
      </c>
      <c r="J59" s="194"/>
      <c r="L59" s="61"/>
      <c r="M59" s="62"/>
    </row>
    <row r="60" spans="1:13" ht="20.100000000000001" customHeight="1">
      <c r="A60" s="53">
        <v>2</v>
      </c>
      <c r="B60" s="12" t="s">
        <v>83</v>
      </c>
      <c r="C60" s="3"/>
      <c r="D60" s="20"/>
      <c r="E60" s="20"/>
      <c r="F60" s="20"/>
      <c r="G60" s="20">
        <v>1</v>
      </c>
      <c r="H60" s="216">
        <v>10708000</v>
      </c>
      <c r="I60" s="193">
        <f t="shared" si="4"/>
        <v>10708000</v>
      </c>
      <c r="J60" s="194"/>
      <c r="L60" s="61"/>
      <c r="M60" s="62"/>
    </row>
    <row r="61" spans="1:13" ht="20.100000000000001" customHeight="1">
      <c r="A61" s="53">
        <v>3</v>
      </c>
      <c r="B61" s="12" t="s">
        <v>84</v>
      </c>
      <c r="C61" s="3"/>
      <c r="D61" s="20"/>
      <c r="E61" s="20"/>
      <c r="F61" s="20"/>
      <c r="G61" s="20">
        <v>1</v>
      </c>
      <c r="H61" s="216">
        <v>1156000</v>
      </c>
      <c r="I61" s="193">
        <f t="shared" si="4"/>
        <v>1156000</v>
      </c>
      <c r="J61" s="194"/>
      <c r="L61" s="61"/>
      <c r="M61" s="62"/>
    </row>
    <row r="62" spans="1:13" ht="20.100000000000001" customHeight="1">
      <c r="A62" s="20">
        <v>4</v>
      </c>
      <c r="B62" s="8" t="s">
        <v>41</v>
      </c>
      <c r="C62" s="3"/>
      <c r="D62" s="20"/>
      <c r="E62" s="20"/>
      <c r="F62" s="20"/>
      <c r="G62" s="20"/>
      <c r="H62" s="219"/>
      <c r="I62" s="193"/>
      <c r="J62" s="187"/>
      <c r="M62" s="62"/>
    </row>
    <row r="63" spans="1:13" ht="20.100000000000001" customHeight="1">
      <c r="A63" s="20"/>
      <c r="B63" s="9" t="s">
        <v>37</v>
      </c>
      <c r="C63" s="3" t="s">
        <v>26</v>
      </c>
      <c r="D63" s="20"/>
      <c r="E63" s="20"/>
      <c r="F63" s="20"/>
      <c r="G63" s="20">
        <v>1</v>
      </c>
      <c r="H63" s="216">
        <v>7298000</v>
      </c>
      <c r="I63" s="193">
        <f t="shared" ref="I63:I65" si="6">H63*G63</f>
        <v>7298000</v>
      </c>
      <c r="J63" s="187"/>
      <c r="L63" s="61"/>
      <c r="M63" s="62"/>
    </row>
    <row r="64" spans="1:13" ht="20.100000000000001" customHeight="1">
      <c r="A64" s="20"/>
      <c r="B64" s="10" t="s">
        <v>38</v>
      </c>
      <c r="C64" s="3" t="s">
        <v>26</v>
      </c>
      <c r="D64" s="20"/>
      <c r="E64" s="20"/>
      <c r="F64" s="20"/>
      <c r="G64" s="20">
        <v>2</v>
      </c>
      <c r="H64" s="216">
        <v>1942500</v>
      </c>
      <c r="I64" s="193">
        <f t="shared" si="6"/>
        <v>3885000</v>
      </c>
      <c r="J64" s="187"/>
      <c r="L64" s="61"/>
      <c r="M64" s="62"/>
    </row>
    <row r="65" spans="1:13" ht="20.100000000000001" customHeight="1">
      <c r="A65" s="20"/>
      <c r="B65" s="10" t="s">
        <v>39</v>
      </c>
      <c r="C65" s="3" t="s">
        <v>26</v>
      </c>
      <c r="D65" s="20"/>
      <c r="E65" s="20"/>
      <c r="F65" s="20"/>
      <c r="G65" s="20">
        <v>1</v>
      </c>
      <c r="H65" s="216">
        <v>3885000</v>
      </c>
      <c r="I65" s="193">
        <f t="shared" si="6"/>
        <v>3885000</v>
      </c>
      <c r="J65" s="194">
        <f>SUM(I59:I65)</f>
        <v>35201500</v>
      </c>
      <c r="L65" s="61"/>
      <c r="M65" s="62"/>
    </row>
    <row r="66" spans="1:13" ht="20.100000000000001" customHeight="1">
      <c r="A66" s="25" t="s">
        <v>5</v>
      </c>
      <c r="B66" s="26" t="s">
        <v>63</v>
      </c>
      <c r="C66" s="14"/>
      <c r="D66" s="20"/>
      <c r="E66" s="20"/>
      <c r="F66" s="20"/>
      <c r="G66" s="20"/>
      <c r="H66" s="217"/>
      <c r="I66" s="193"/>
      <c r="J66" s="194"/>
      <c r="M66" s="62"/>
    </row>
    <row r="67" spans="1:13" ht="20.100000000000001" customHeight="1">
      <c r="A67" s="20">
        <v>1</v>
      </c>
      <c r="B67" s="22" t="s">
        <v>46</v>
      </c>
      <c r="C67" s="14" t="s">
        <v>47</v>
      </c>
      <c r="D67" s="20"/>
      <c r="E67" s="20"/>
      <c r="F67" s="20"/>
      <c r="G67" s="20">
        <v>1</v>
      </c>
      <c r="H67" s="216">
        <v>2775000</v>
      </c>
      <c r="I67" s="193">
        <f t="shared" si="4"/>
        <v>2775000</v>
      </c>
      <c r="J67" s="194"/>
      <c r="L67" s="61"/>
      <c r="M67" s="62"/>
    </row>
    <row r="68" spans="1:13" ht="20.100000000000001" customHeight="1">
      <c r="A68" s="20">
        <v>2</v>
      </c>
      <c r="B68" s="22" t="s">
        <v>64</v>
      </c>
      <c r="C68" s="14" t="s">
        <v>47</v>
      </c>
      <c r="D68" s="20"/>
      <c r="E68" s="20"/>
      <c r="F68" s="20"/>
      <c r="G68" s="20">
        <v>1</v>
      </c>
      <c r="H68" s="216">
        <v>3330000</v>
      </c>
      <c r="I68" s="193">
        <f t="shared" si="4"/>
        <v>3330000</v>
      </c>
      <c r="J68" s="194">
        <f>SUM(I67:I68)</f>
        <v>6105000</v>
      </c>
      <c r="L68" s="61"/>
      <c r="M68" s="62"/>
    </row>
    <row r="69" spans="1:13" ht="20.100000000000001" customHeight="1">
      <c r="A69" s="25" t="s">
        <v>49</v>
      </c>
      <c r="B69" s="26" t="s">
        <v>78</v>
      </c>
      <c r="C69" s="14"/>
      <c r="D69" s="20"/>
      <c r="E69" s="20"/>
      <c r="F69" s="20"/>
      <c r="G69" s="20"/>
      <c r="H69" s="217"/>
      <c r="I69" s="193"/>
      <c r="J69" s="194"/>
      <c r="M69" s="62"/>
    </row>
    <row r="70" spans="1:13" ht="20.100000000000001" customHeight="1">
      <c r="A70" s="20">
        <v>1</v>
      </c>
      <c r="B70" s="22" t="s">
        <v>85</v>
      </c>
      <c r="C70" s="14" t="s">
        <v>26</v>
      </c>
      <c r="D70" s="20"/>
      <c r="E70" s="20"/>
      <c r="F70" s="20"/>
      <c r="G70" s="20">
        <v>1</v>
      </c>
      <c r="H70" s="216">
        <v>4865500</v>
      </c>
      <c r="I70" s="193">
        <f t="shared" si="4"/>
        <v>4865500</v>
      </c>
      <c r="J70" s="194">
        <f>I70</f>
        <v>4865500</v>
      </c>
      <c r="L70" s="61"/>
      <c r="M70" s="62"/>
    </row>
    <row r="71" spans="1:13" ht="20.100000000000001" customHeight="1">
      <c r="A71" s="69"/>
      <c r="B71" s="68"/>
      <c r="C71" s="66"/>
      <c r="D71" s="67"/>
      <c r="E71" s="67"/>
      <c r="F71" s="67"/>
      <c r="G71" s="67"/>
      <c r="H71" s="186"/>
      <c r="I71" s="195" t="s">
        <v>69</v>
      </c>
      <c r="J71" s="196">
        <f>SUM(J59:J70)</f>
        <v>46172000</v>
      </c>
    </row>
    <row r="72" spans="1:13" ht="38.450000000000003" customHeight="1">
      <c r="A72" s="51" t="s">
        <v>19</v>
      </c>
      <c r="B72" s="30" t="s">
        <v>87</v>
      </c>
      <c r="C72" s="14"/>
      <c r="D72" s="20"/>
      <c r="E72" s="20"/>
      <c r="F72" s="20"/>
      <c r="G72" s="20"/>
      <c r="H72" s="183"/>
      <c r="I72" s="199" t="s">
        <v>7</v>
      </c>
      <c r="J72" s="194"/>
    </row>
    <row r="73" spans="1:13" ht="20.100000000000001" customHeight="1">
      <c r="A73" s="52" t="s">
        <v>3</v>
      </c>
      <c r="B73" s="31" t="s">
        <v>88</v>
      </c>
      <c r="C73" s="14"/>
      <c r="D73" s="20"/>
      <c r="E73" s="20"/>
      <c r="F73" s="20"/>
      <c r="G73" s="20"/>
      <c r="H73" s="183"/>
      <c r="I73" s="199"/>
      <c r="J73" s="194"/>
    </row>
    <row r="74" spans="1:13" ht="20.100000000000001" customHeight="1">
      <c r="A74" s="54">
        <v>1</v>
      </c>
      <c r="B74" s="55" t="s">
        <v>89</v>
      </c>
      <c r="C74" s="14" t="s">
        <v>26</v>
      </c>
      <c r="D74" s="20"/>
      <c r="E74" s="20"/>
      <c r="F74" s="20"/>
      <c r="G74" s="20">
        <v>5</v>
      </c>
      <c r="H74" s="216">
        <v>342000</v>
      </c>
      <c r="I74" s="199"/>
      <c r="J74" s="187">
        <f>G74*H74</f>
        <v>1710000</v>
      </c>
    </row>
    <row r="75" spans="1:13" ht="20.100000000000001" customHeight="1">
      <c r="A75" s="54">
        <v>2</v>
      </c>
      <c r="B75" s="55" t="s">
        <v>90</v>
      </c>
      <c r="C75" s="14" t="s">
        <v>26</v>
      </c>
      <c r="D75" s="20"/>
      <c r="E75" s="20"/>
      <c r="F75" s="20"/>
      <c r="G75" s="20">
        <v>1</v>
      </c>
      <c r="H75" s="216">
        <v>194000</v>
      </c>
      <c r="I75" s="199"/>
      <c r="J75" s="187">
        <f>G75*H75</f>
        <v>194000</v>
      </c>
    </row>
    <row r="76" spans="1:13" ht="20.100000000000001" customHeight="1">
      <c r="A76" s="69"/>
      <c r="B76" s="68"/>
      <c r="C76" s="66"/>
      <c r="D76" s="67"/>
      <c r="E76" s="67"/>
      <c r="F76" s="67"/>
      <c r="G76" s="67"/>
      <c r="H76" s="186"/>
      <c r="I76" s="195" t="s">
        <v>92</v>
      </c>
      <c r="J76" s="196">
        <f>SUM(J74:J75)</f>
        <v>1904000</v>
      </c>
    </row>
    <row r="77" spans="1:13" ht="20.100000000000001" customHeight="1">
      <c r="A77" s="50"/>
      <c r="B77" s="56" t="s">
        <v>7</v>
      </c>
      <c r="C77" s="14"/>
      <c r="D77" s="20"/>
      <c r="E77" s="20"/>
      <c r="F77" s="20"/>
      <c r="G77" s="20"/>
      <c r="H77" s="183" t="s">
        <v>7</v>
      </c>
      <c r="I77" s="200" t="s">
        <v>14</v>
      </c>
      <c r="J77" s="201">
        <f>J36+J56+J71+J76</f>
        <v>375552212.5</v>
      </c>
    </row>
    <row r="78" spans="1:13" ht="20.100000000000001" customHeight="1">
      <c r="A78" s="20"/>
      <c r="B78" s="22"/>
      <c r="C78" s="22"/>
      <c r="D78" s="22"/>
      <c r="E78" s="22"/>
      <c r="F78" s="22"/>
      <c r="G78" s="22"/>
      <c r="H78" s="187"/>
      <c r="I78" s="201" t="s">
        <v>70</v>
      </c>
      <c r="J78" s="201">
        <f>J77*11%</f>
        <v>41310743.375</v>
      </c>
    </row>
    <row r="79" spans="1:13" ht="20.100000000000001" customHeight="1">
      <c r="A79" s="20"/>
      <c r="B79" s="22"/>
      <c r="C79" s="22"/>
      <c r="D79" s="22"/>
      <c r="E79" s="22"/>
      <c r="F79" s="22"/>
      <c r="G79" s="22"/>
      <c r="H79" s="187"/>
      <c r="I79" s="202" t="s">
        <v>12</v>
      </c>
      <c r="J79" s="202">
        <f>J78+J77</f>
        <v>416862955.875</v>
      </c>
    </row>
    <row r="81" spans="1:10" ht="15">
      <c r="A81" s="236" t="s">
        <v>164</v>
      </c>
      <c r="B81" s="236"/>
    </row>
    <row r="82" spans="1:10" ht="20.25">
      <c r="A82" s="70"/>
      <c r="B82" s="71"/>
      <c r="J82" s="221"/>
    </row>
    <row r="83" spans="1:10" ht="28.5" customHeight="1">
      <c r="A83" s="70"/>
      <c r="B83" s="71"/>
      <c r="J83" s="220"/>
    </row>
    <row r="84" spans="1:10" ht="20.25">
      <c r="A84" s="72"/>
      <c r="B84" s="71"/>
    </row>
    <row r="85" spans="1:10" ht="21.6" customHeight="1">
      <c r="A85" s="70"/>
      <c r="B85" s="71"/>
    </row>
    <row r="86" spans="1:10" ht="20.25">
      <c r="A86" s="70"/>
      <c r="B86" s="71"/>
    </row>
    <row r="87" spans="1:10" ht="15.75">
      <c r="A87" s="237" t="s">
        <v>165</v>
      </c>
      <c r="B87" s="238"/>
    </row>
    <row r="88" spans="1:10">
      <c r="A88" s="230" t="s">
        <v>166</v>
      </c>
      <c r="B88" s="230"/>
    </row>
  </sheetData>
  <mergeCells count="15">
    <mergeCell ref="A88:B88"/>
    <mergeCell ref="H4:H6"/>
    <mergeCell ref="I4:I6"/>
    <mergeCell ref="J4:J6"/>
    <mergeCell ref="L4:M4"/>
    <mergeCell ref="A81:B81"/>
    <mergeCell ref="A87:B87"/>
    <mergeCell ref="A1:J1"/>
    <mergeCell ref="A2:J2"/>
    <mergeCell ref="L3:M3"/>
    <mergeCell ref="A4:A6"/>
    <mergeCell ref="B4:B6"/>
    <mergeCell ref="C4:C6"/>
    <mergeCell ref="D4:E4"/>
    <mergeCell ref="G4:G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9" fitToHeight="0" orientation="portrait" r:id="rId1"/>
  <rowBreaks count="1" manualBreakCount="1">
    <brk id="56" max="9" man="1"/>
  </rowBreaks>
  <colBreaks count="1" manualBreakCount="1">
    <brk id="14" max="1048575" man="1"/>
  </colBreaks>
  <ignoredErrors>
    <ignoredError sqref="H33 H43:H4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2:L24"/>
  <sheetViews>
    <sheetView showGridLines="0" view="pageBreakPreview" topLeftCell="A7" zoomScaleSheetLayoutView="100" workbookViewId="0">
      <selection activeCell="H33" sqref="H33"/>
    </sheetView>
  </sheetViews>
  <sheetFormatPr defaultRowHeight="15"/>
  <cols>
    <col min="1" max="1" width="3.140625" customWidth="1"/>
    <col min="4" max="4" width="26.140625" bestFit="1" customWidth="1"/>
    <col min="8" max="8" width="13.42578125" bestFit="1" customWidth="1"/>
    <col min="9" max="9" width="13.42578125" customWidth="1"/>
    <col min="10" max="10" width="13.85546875" bestFit="1" customWidth="1"/>
    <col min="11" max="11" width="4.85546875" customWidth="1"/>
    <col min="12" max="12" width="12.5703125" bestFit="1" customWidth="1"/>
  </cols>
  <sheetData>
    <row r="2" spans="2:10" ht="18.75">
      <c r="B2" s="241" t="s">
        <v>100</v>
      </c>
      <c r="C2" s="241"/>
      <c r="D2" s="241"/>
      <c r="E2" s="241"/>
      <c r="F2" s="241"/>
      <c r="G2" s="241"/>
      <c r="H2" s="241"/>
      <c r="I2" s="241"/>
      <c r="J2" s="241"/>
    </row>
    <row r="4" spans="2:10">
      <c r="B4" s="73" t="s">
        <v>101</v>
      </c>
    </row>
    <row r="5" spans="2:10">
      <c r="B5" s="242" t="s">
        <v>102</v>
      </c>
      <c r="C5" s="244" t="s">
        <v>103</v>
      </c>
      <c r="D5" s="245"/>
      <c r="E5" s="248" t="s">
        <v>104</v>
      </c>
      <c r="F5" s="250" t="s">
        <v>105</v>
      </c>
      <c r="G5" s="250" t="s">
        <v>106</v>
      </c>
      <c r="H5" s="252" t="s">
        <v>107</v>
      </c>
      <c r="I5" s="254" t="s">
        <v>108</v>
      </c>
      <c r="J5" s="254" t="s">
        <v>109</v>
      </c>
    </row>
    <row r="6" spans="2:10">
      <c r="B6" s="243"/>
      <c r="C6" s="246"/>
      <c r="D6" s="247"/>
      <c r="E6" s="249"/>
      <c r="F6" s="251"/>
      <c r="G6" s="251"/>
      <c r="H6" s="253"/>
      <c r="I6" s="254"/>
      <c r="J6" s="254"/>
    </row>
    <row r="7" spans="2:10">
      <c r="B7" s="74">
        <v>1</v>
      </c>
      <c r="C7" s="239" t="s">
        <v>110</v>
      </c>
      <c r="D7" s="240"/>
      <c r="E7" s="74"/>
      <c r="F7" s="75"/>
      <c r="G7" s="76"/>
      <c r="H7" s="77"/>
      <c r="I7" s="77"/>
      <c r="J7" s="1"/>
    </row>
    <row r="8" spans="2:10">
      <c r="B8" s="74"/>
      <c r="C8" s="78">
        <v>1</v>
      </c>
      <c r="D8" s="79" t="s">
        <v>111</v>
      </c>
      <c r="E8" s="80" t="s">
        <v>20</v>
      </c>
      <c r="F8" s="20">
        <v>100</v>
      </c>
      <c r="G8" s="20">
        <v>1</v>
      </c>
      <c r="H8" s="81">
        <v>100</v>
      </c>
      <c r="I8" s="81">
        <v>8000</v>
      </c>
      <c r="J8" s="82">
        <v>800000</v>
      </c>
    </row>
    <row r="9" spans="2:10">
      <c r="B9" s="74"/>
      <c r="C9" s="78">
        <v>2</v>
      </c>
      <c r="D9" s="83" t="s">
        <v>112</v>
      </c>
      <c r="E9" s="84" t="s">
        <v>20</v>
      </c>
      <c r="F9" s="20">
        <v>100</v>
      </c>
      <c r="G9" s="85">
        <v>1</v>
      </c>
      <c r="H9" s="86">
        <v>100</v>
      </c>
      <c r="I9" s="81">
        <v>12000</v>
      </c>
      <c r="J9" s="82">
        <v>1200000</v>
      </c>
    </row>
    <row r="10" spans="2:10">
      <c r="B10" s="74"/>
      <c r="C10" s="78">
        <v>3</v>
      </c>
      <c r="D10" s="83" t="s">
        <v>113</v>
      </c>
      <c r="E10" s="84" t="s">
        <v>114</v>
      </c>
      <c r="F10" s="20">
        <v>16</v>
      </c>
      <c r="G10" s="85">
        <v>1</v>
      </c>
      <c r="H10" s="86">
        <v>16</v>
      </c>
      <c r="I10" s="81">
        <v>20000</v>
      </c>
      <c r="J10" s="82">
        <v>320000</v>
      </c>
    </row>
    <row r="11" spans="2:10">
      <c r="B11" s="74"/>
      <c r="C11" s="78">
        <v>4</v>
      </c>
      <c r="D11" s="83" t="s">
        <v>115</v>
      </c>
      <c r="E11" s="84" t="s">
        <v>20</v>
      </c>
      <c r="F11" s="20">
        <v>100</v>
      </c>
      <c r="G11" s="85">
        <v>0.57499999999999996</v>
      </c>
      <c r="H11" s="86">
        <v>57.499999999999993</v>
      </c>
      <c r="I11" s="81">
        <v>45000</v>
      </c>
      <c r="J11" s="82">
        <v>2587499.9999999995</v>
      </c>
    </row>
    <row r="12" spans="2:10">
      <c r="B12" s="74"/>
      <c r="C12" s="78">
        <v>5</v>
      </c>
      <c r="D12" s="83" t="s">
        <v>116</v>
      </c>
      <c r="E12" s="87" t="s">
        <v>20</v>
      </c>
      <c r="F12" s="20">
        <v>305</v>
      </c>
      <c r="G12" s="85">
        <v>4.8750000000000002E-2</v>
      </c>
      <c r="H12" s="86">
        <v>14.86875</v>
      </c>
      <c r="I12" s="81">
        <v>21000</v>
      </c>
      <c r="J12" s="82">
        <v>312243.75</v>
      </c>
    </row>
    <row r="13" spans="2:10">
      <c r="B13" s="74"/>
      <c r="C13" s="78">
        <v>6</v>
      </c>
      <c r="D13" s="83" t="s">
        <v>117</v>
      </c>
      <c r="E13" s="84" t="s">
        <v>16</v>
      </c>
      <c r="F13" s="20">
        <v>1</v>
      </c>
      <c r="G13" s="85">
        <v>0.7</v>
      </c>
      <c r="H13" s="86">
        <v>0.7</v>
      </c>
      <c r="I13" s="81">
        <v>175000</v>
      </c>
      <c r="J13" s="82">
        <v>122499.99999999999</v>
      </c>
    </row>
    <row r="14" spans="2:10">
      <c r="B14" s="74"/>
      <c r="C14" s="78">
        <v>7</v>
      </c>
      <c r="D14" s="83" t="s">
        <v>118</v>
      </c>
      <c r="E14" s="84" t="s">
        <v>20</v>
      </c>
      <c r="F14" s="20">
        <v>100</v>
      </c>
      <c r="G14" s="85">
        <v>0.5</v>
      </c>
      <c r="H14" s="86">
        <v>50</v>
      </c>
      <c r="I14" s="81">
        <v>28000</v>
      </c>
      <c r="J14" s="82">
        <v>1400000</v>
      </c>
    </row>
    <row r="15" spans="2:10">
      <c r="B15" s="74"/>
      <c r="C15" s="78">
        <v>8</v>
      </c>
      <c r="D15" s="79" t="s">
        <v>119</v>
      </c>
      <c r="E15" s="84" t="s">
        <v>16</v>
      </c>
      <c r="F15" s="20">
        <v>1</v>
      </c>
      <c r="G15" s="85">
        <v>0.2</v>
      </c>
      <c r="H15" s="86">
        <v>0.2</v>
      </c>
      <c r="I15" s="81">
        <v>65000</v>
      </c>
      <c r="J15" s="82">
        <v>13000</v>
      </c>
    </row>
    <row r="16" spans="2:10">
      <c r="B16" s="74"/>
      <c r="C16" s="78">
        <v>9</v>
      </c>
      <c r="D16" s="88" t="s">
        <v>120</v>
      </c>
      <c r="E16" s="78" t="s">
        <v>114</v>
      </c>
      <c r="F16" s="20">
        <v>2</v>
      </c>
      <c r="G16" s="85">
        <v>1</v>
      </c>
      <c r="H16" s="86">
        <v>2</v>
      </c>
      <c r="I16" s="81">
        <v>42000</v>
      </c>
      <c r="J16" s="82">
        <v>84000</v>
      </c>
    </row>
    <row r="17" spans="2:12">
      <c r="B17" s="74"/>
      <c r="C17" s="78">
        <v>10</v>
      </c>
      <c r="D17" s="83" t="s">
        <v>121</v>
      </c>
      <c r="E17" s="78" t="s">
        <v>122</v>
      </c>
      <c r="F17" s="20">
        <v>1.44</v>
      </c>
      <c r="G17" s="85">
        <v>0.25</v>
      </c>
      <c r="H17" s="86">
        <v>0.36</v>
      </c>
      <c r="I17" s="81">
        <v>700000</v>
      </c>
      <c r="J17" s="82">
        <v>252000</v>
      </c>
    </row>
    <row r="18" spans="2:12">
      <c r="B18" s="74"/>
      <c r="C18" s="78">
        <v>11</v>
      </c>
      <c r="D18" s="83" t="s">
        <v>123</v>
      </c>
      <c r="E18" s="78" t="s">
        <v>124</v>
      </c>
      <c r="F18" s="20">
        <v>40</v>
      </c>
      <c r="G18" s="85">
        <v>0.38750000000000001</v>
      </c>
      <c r="H18" s="86">
        <v>15.5</v>
      </c>
      <c r="I18" s="81">
        <v>75000</v>
      </c>
      <c r="J18" s="82">
        <v>1162500</v>
      </c>
    </row>
    <row r="19" spans="2:12">
      <c r="B19" s="74"/>
      <c r="C19" s="78">
        <v>12</v>
      </c>
      <c r="D19" s="89" t="s">
        <v>125</v>
      </c>
      <c r="E19" s="78" t="s">
        <v>20</v>
      </c>
      <c r="F19" s="20">
        <v>1</v>
      </c>
      <c r="G19" s="85">
        <v>1</v>
      </c>
      <c r="H19" s="86">
        <v>1</v>
      </c>
      <c r="I19" s="81">
        <v>6500</v>
      </c>
      <c r="J19" s="82">
        <v>6500</v>
      </c>
    </row>
    <row r="20" spans="2:12">
      <c r="B20" s="74"/>
      <c r="C20" s="78">
        <v>13</v>
      </c>
      <c r="D20" s="89" t="s">
        <v>126</v>
      </c>
      <c r="E20" s="78" t="s">
        <v>127</v>
      </c>
      <c r="F20" s="20">
        <v>1</v>
      </c>
      <c r="G20" s="85">
        <v>0.57499999999999996</v>
      </c>
      <c r="H20" s="86">
        <v>0.57499999999999996</v>
      </c>
      <c r="I20" s="81">
        <v>20000</v>
      </c>
      <c r="J20" s="82">
        <v>11500</v>
      </c>
    </row>
    <row r="21" spans="2:12">
      <c r="B21" s="74"/>
      <c r="C21" s="78">
        <v>14</v>
      </c>
      <c r="D21" s="89" t="s">
        <v>128</v>
      </c>
      <c r="E21" s="78" t="s">
        <v>127</v>
      </c>
      <c r="F21" s="20">
        <v>1</v>
      </c>
      <c r="G21" s="85">
        <v>0.57499999999999996</v>
      </c>
      <c r="H21" s="86">
        <v>0.57499999999999996</v>
      </c>
      <c r="I21" s="81">
        <v>20000</v>
      </c>
      <c r="J21" s="82">
        <v>11500</v>
      </c>
    </row>
    <row r="22" spans="2:12">
      <c r="B22" s="74"/>
      <c r="C22" s="78">
        <v>15</v>
      </c>
      <c r="D22" s="89" t="s">
        <v>129</v>
      </c>
      <c r="E22" s="78" t="s">
        <v>114</v>
      </c>
      <c r="F22" s="20">
        <v>1</v>
      </c>
      <c r="G22" s="85">
        <v>3</v>
      </c>
      <c r="H22" s="86">
        <v>3</v>
      </c>
      <c r="I22" s="81">
        <v>10000</v>
      </c>
      <c r="J22" s="82">
        <v>30000</v>
      </c>
    </row>
    <row r="23" spans="2:12">
      <c r="B23" s="74"/>
      <c r="C23" s="78">
        <v>16</v>
      </c>
      <c r="D23" s="89" t="s">
        <v>130</v>
      </c>
      <c r="E23" s="78" t="s">
        <v>114</v>
      </c>
      <c r="F23" s="20">
        <v>1</v>
      </c>
      <c r="G23" s="85">
        <v>1</v>
      </c>
      <c r="H23" s="86">
        <v>1</v>
      </c>
      <c r="I23" s="81">
        <v>75000</v>
      </c>
      <c r="J23" s="82">
        <v>75000</v>
      </c>
    </row>
    <row r="24" spans="2:12">
      <c r="B24" s="90"/>
      <c r="C24" s="91"/>
      <c r="D24" s="92" t="s">
        <v>131</v>
      </c>
      <c r="E24" s="91"/>
      <c r="F24" s="91"/>
      <c r="G24" s="91"/>
      <c r="H24" s="91"/>
      <c r="I24" s="93"/>
      <c r="J24" s="94">
        <f>SUM(J8:J23)</f>
        <v>8388243.75</v>
      </c>
      <c r="L24" s="95"/>
    </row>
  </sheetData>
  <mergeCells count="10">
    <mergeCell ref="C7:D7"/>
    <mergeCell ref="B2:J2"/>
    <mergeCell ref="B5:B6"/>
    <mergeCell ref="C5:D6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2:N66"/>
  <sheetViews>
    <sheetView showGridLines="0" view="pageBreakPreview" topLeftCell="F39" zoomScaleNormal="80" zoomScaleSheetLayoutView="100" workbookViewId="0">
      <selection activeCell="I45" sqref="I45"/>
    </sheetView>
  </sheetViews>
  <sheetFormatPr defaultColWidth="8.7109375" defaultRowHeight="14.25"/>
  <cols>
    <col min="1" max="1" width="3.42578125" style="96" customWidth="1"/>
    <col min="2" max="2" width="8.7109375" style="96"/>
    <col min="3" max="3" width="24.140625" style="96" customWidth="1"/>
    <col min="4" max="4" width="10" style="96" customWidth="1"/>
    <col min="5" max="5" width="15.42578125" style="96" customWidth="1"/>
    <col min="6" max="6" width="12.85546875" style="96" customWidth="1"/>
    <col min="7" max="8" width="16.42578125" style="96" customWidth="1"/>
    <col min="9" max="10" width="13.7109375" style="96" customWidth="1"/>
    <col min="11" max="11" width="15.28515625" style="96" customWidth="1"/>
    <col min="12" max="12" width="4.5703125" style="96" customWidth="1"/>
    <col min="13" max="13" width="10.85546875" style="96" bestFit="1" customWidth="1"/>
    <col min="14" max="14" width="4.85546875" style="96" customWidth="1"/>
    <col min="15" max="16384" width="8.7109375" style="96"/>
  </cols>
  <sheetData>
    <row r="2" spans="1:11" ht="26.25">
      <c r="B2" s="255" t="s">
        <v>132</v>
      </c>
      <c r="C2" s="255"/>
      <c r="D2" s="255"/>
      <c r="E2" s="255"/>
      <c r="F2" s="255"/>
      <c r="G2" s="255"/>
      <c r="H2" s="255"/>
      <c r="I2" s="255"/>
      <c r="J2" s="255"/>
      <c r="K2" s="255"/>
    </row>
    <row r="4" spans="1:11" ht="15">
      <c r="A4" s="97"/>
      <c r="B4" s="98" t="s">
        <v>133</v>
      </c>
      <c r="C4" s="97"/>
      <c r="D4" s="97"/>
      <c r="E4" s="97"/>
      <c r="F4" s="97"/>
      <c r="G4" s="97"/>
      <c r="H4" s="97"/>
      <c r="I4" s="97"/>
      <c r="J4" s="97"/>
      <c r="K4" s="97"/>
    </row>
    <row r="5" spans="1:11" ht="15">
      <c r="A5" s="97"/>
      <c r="B5" s="98"/>
      <c r="C5" s="97"/>
      <c r="D5" s="97"/>
      <c r="E5" s="97"/>
      <c r="F5" s="97"/>
      <c r="G5" s="97"/>
      <c r="H5" s="97"/>
      <c r="I5" s="97"/>
      <c r="J5" s="97"/>
      <c r="K5" s="97"/>
    </row>
    <row r="6" spans="1:11" ht="15.75" thickBot="1">
      <c r="A6" s="97"/>
      <c r="B6" s="99" t="s">
        <v>134</v>
      </c>
      <c r="C6" s="97"/>
      <c r="D6" s="97"/>
      <c r="E6" s="97"/>
      <c r="F6" s="97"/>
      <c r="G6" s="97"/>
      <c r="H6" s="97"/>
    </row>
    <row r="7" spans="1:11" ht="45.75" thickBot="1">
      <c r="A7" s="97"/>
      <c r="B7" s="100" t="s">
        <v>9</v>
      </c>
      <c r="C7" s="100" t="s">
        <v>13</v>
      </c>
      <c r="D7" s="100" t="s">
        <v>10</v>
      </c>
      <c r="E7" s="100" t="s">
        <v>135</v>
      </c>
      <c r="F7" s="100" t="s">
        <v>136</v>
      </c>
      <c r="G7" s="100" t="s">
        <v>137</v>
      </c>
      <c r="H7" s="97"/>
    </row>
    <row r="8" spans="1:11">
      <c r="A8" s="97"/>
      <c r="B8" s="101">
        <v>1</v>
      </c>
      <c r="C8" s="102" t="str">
        <f>'[2]ANALISA HARGA SATUAN UPAH'!C9</f>
        <v>INSPEKTUR</v>
      </c>
      <c r="D8" s="101" t="s">
        <v>138</v>
      </c>
      <c r="E8" s="103">
        <v>7200000</v>
      </c>
      <c r="F8" s="104">
        <f>E8/30</f>
        <v>240000</v>
      </c>
      <c r="G8" s="104">
        <f>ROUNDDOWN(F8,-3)</f>
        <v>240000</v>
      </c>
      <c r="H8" s="97"/>
    </row>
    <row r="9" spans="1:11">
      <c r="A9" s="97"/>
      <c r="B9" s="105">
        <v>2</v>
      </c>
      <c r="C9" s="106" t="str">
        <f>'[2]ANALISA HARGA SATUAN UPAH'!C10</f>
        <v>TEKNISI</v>
      </c>
      <c r="D9" s="105" t="s">
        <v>138</v>
      </c>
      <c r="E9" s="107">
        <v>5000000</v>
      </c>
      <c r="F9" s="108">
        <f>E9/30</f>
        <v>166666.66666666666</v>
      </c>
      <c r="G9" s="108">
        <f>ROUNDDOWN(F9,-3)</f>
        <v>166000</v>
      </c>
      <c r="H9" s="97"/>
      <c r="I9" s="97"/>
      <c r="J9" s="97"/>
      <c r="K9" s="97"/>
    </row>
    <row r="10" spans="1:11">
      <c r="A10" s="97"/>
      <c r="B10" s="105">
        <v>3</v>
      </c>
      <c r="C10" s="106" t="str">
        <f>'[2]ANALISA HARGA SATUAN UPAH'!C11</f>
        <v>PEKERJA</v>
      </c>
      <c r="D10" s="105" t="s">
        <v>138</v>
      </c>
      <c r="E10" s="109">
        <v>3500000</v>
      </c>
      <c r="F10" s="108">
        <f>E10/30</f>
        <v>116666.66666666667</v>
      </c>
      <c r="G10" s="108">
        <f>ROUNDDOWN(F10,-3)</f>
        <v>116000</v>
      </c>
      <c r="H10" s="97"/>
      <c r="I10" s="97"/>
      <c r="J10" s="97"/>
      <c r="K10" s="97"/>
    </row>
    <row r="11" spans="1:11" ht="15" thickBot="1">
      <c r="A11" s="97"/>
      <c r="B11" s="110">
        <v>4</v>
      </c>
      <c r="C11" s="111" t="str">
        <f>'[2]ANALISA HARGA SATUAN UPAH'!C12</f>
        <v>TENAGA AHLI MUDA</v>
      </c>
      <c r="D11" s="110" t="s">
        <v>138</v>
      </c>
      <c r="E11" s="112">
        <v>6700000</v>
      </c>
      <c r="F11" s="113">
        <f>E11/30</f>
        <v>223333.33333333334</v>
      </c>
      <c r="G11" s="113">
        <f>ROUNDDOWN(F11,-3)</f>
        <v>223000</v>
      </c>
      <c r="H11" s="97"/>
      <c r="I11" s="97"/>
      <c r="J11" s="97"/>
      <c r="K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</row>
    <row r="13" spans="1:11" ht="15.75" thickBot="1">
      <c r="A13" s="97"/>
      <c r="B13" s="99" t="s">
        <v>139</v>
      </c>
      <c r="C13" s="97"/>
      <c r="D13" s="97"/>
      <c r="E13" s="97"/>
      <c r="F13" s="114"/>
      <c r="G13" s="97"/>
      <c r="H13" s="97"/>
      <c r="I13" s="97"/>
      <c r="J13" s="97"/>
      <c r="K13" s="97"/>
    </row>
    <row r="14" spans="1:11" ht="45.75" thickBot="1">
      <c r="A14" s="97"/>
      <c r="B14" s="100" t="s">
        <v>9</v>
      </c>
      <c r="C14" s="100" t="s">
        <v>13</v>
      </c>
      <c r="D14" s="100" t="s">
        <v>10</v>
      </c>
      <c r="E14" s="100" t="s">
        <v>140</v>
      </c>
      <c r="F14" s="100" t="s">
        <v>141</v>
      </c>
      <c r="G14" s="97"/>
      <c r="H14" s="97"/>
      <c r="I14" s="97"/>
      <c r="J14" s="97"/>
      <c r="K14" s="97"/>
    </row>
    <row r="15" spans="1:11" ht="15" thickBot="1">
      <c r="A15" s="97"/>
      <c r="B15" s="115">
        <v>1</v>
      </c>
      <c r="C15" s="116" t="s">
        <v>142</v>
      </c>
      <c r="D15" s="115" t="s">
        <v>26</v>
      </c>
      <c r="E15" s="117">
        <v>1200000</v>
      </c>
      <c r="F15" s="118">
        <f>E15/30</f>
        <v>40000</v>
      </c>
      <c r="G15" s="97"/>
      <c r="H15" s="97"/>
      <c r="I15" s="97"/>
      <c r="J15" s="97"/>
      <c r="K15" s="97"/>
    </row>
    <row r="16" spans="1:1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</row>
    <row r="17" spans="1:11" ht="15">
      <c r="A17" s="97"/>
      <c r="B17" s="119" t="s">
        <v>143</v>
      </c>
      <c r="C17" s="120"/>
      <c r="D17" s="120"/>
      <c r="E17" s="120"/>
      <c r="F17" s="120"/>
      <c r="G17" s="120"/>
      <c r="H17" s="120"/>
      <c r="I17" s="120"/>
      <c r="J17" s="120"/>
      <c r="K17" s="121"/>
    </row>
    <row r="18" spans="1:11" ht="15">
      <c r="A18" s="97"/>
      <c r="B18" s="256" t="s">
        <v>9</v>
      </c>
      <c r="C18" s="256" t="s">
        <v>13</v>
      </c>
      <c r="D18" s="256"/>
      <c r="E18" s="256"/>
      <c r="F18" s="257" t="s">
        <v>144</v>
      </c>
      <c r="G18" s="257"/>
      <c r="H18" s="257" t="s">
        <v>145</v>
      </c>
      <c r="I18" s="257"/>
      <c r="J18" s="258" t="s">
        <v>2</v>
      </c>
      <c r="K18" s="260" t="s">
        <v>14</v>
      </c>
    </row>
    <row r="19" spans="1:11" ht="15">
      <c r="A19" s="97"/>
      <c r="B19" s="256"/>
      <c r="C19" s="256"/>
      <c r="D19" s="256"/>
      <c r="E19" s="256"/>
      <c r="F19" s="122" t="s">
        <v>10</v>
      </c>
      <c r="G19" s="122" t="s">
        <v>11</v>
      </c>
      <c r="H19" s="122" t="s">
        <v>10</v>
      </c>
      <c r="I19" s="122" t="s">
        <v>11</v>
      </c>
      <c r="J19" s="259"/>
      <c r="K19" s="261"/>
    </row>
    <row r="20" spans="1:11" ht="15">
      <c r="A20" s="97"/>
      <c r="B20" s="119" t="s">
        <v>162</v>
      </c>
      <c r="C20" s="120"/>
      <c r="D20" s="120"/>
      <c r="E20" s="120"/>
      <c r="F20" s="120"/>
      <c r="G20" s="120"/>
      <c r="H20" s="120"/>
      <c r="I20" s="120"/>
      <c r="J20" s="120"/>
      <c r="K20" s="121"/>
    </row>
    <row r="21" spans="1:11" ht="15">
      <c r="A21" s="97"/>
      <c r="B21" s="123" t="s">
        <v>3</v>
      </c>
      <c r="C21" s="119" t="s">
        <v>146</v>
      </c>
      <c r="D21" s="124"/>
      <c r="E21" s="124"/>
      <c r="F21" s="124"/>
      <c r="G21" s="125"/>
      <c r="H21" s="126"/>
      <c r="I21" s="127"/>
      <c r="J21" s="127"/>
      <c r="K21" s="128"/>
    </row>
    <row r="22" spans="1:11">
      <c r="A22" s="97"/>
      <c r="B22" s="129">
        <v>1</v>
      </c>
      <c r="C22" s="130" t="str">
        <f>$C$8</f>
        <v>INSPEKTUR</v>
      </c>
      <c r="D22" s="131"/>
      <c r="E22" s="132"/>
      <c r="F22" s="133" t="s">
        <v>147</v>
      </c>
      <c r="G22" s="134">
        <v>1</v>
      </c>
      <c r="H22" s="135" t="s">
        <v>148</v>
      </c>
      <c r="I22" s="136">
        <v>1</v>
      </c>
      <c r="J22" s="136">
        <f>G8</f>
        <v>240000</v>
      </c>
      <c r="K22" s="136">
        <f>(G22*I22)*J22</f>
        <v>240000</v>
      </c>
    </row>
    <row r="23" spans="1:11">
      <c r="A23" s="97"/>
      <c r="B23" s="137">
        <v>2</v>
      </c>
      <c r="C23" s="138" t="str">
        <f>$C$9</f>
        <v>TEKNISI</v>
      </c>
      <c r="D23" s="139"/>
      <c r="E23" s="140"/>
      <c r="F23" s="141" t="s">
        <v>147</v>
      </c>
      <c r="G23" s="142">
        <v>2</v>
      </c>
      <c r="H23" s="143" t="s">
        <v>148</v>
      </c>
      <c r="I23" s="144">
        <v>2</v>
      </c>
      <c r="J23" s="144">
        <f>G9</f>
        <v>166000</v>
      </c>
      <c r="K23" s="144">
        <f t="shared" ref="K23:K25" si="0">(G23*I23)*J23</f>
        <v>664000</v>
      </c>
    </row>
    <row r="24" spans="1:11">
      <c r="A24" s="97"/>
      <c r="B24" s="137">
        <v>3</v>
      </c>
      <c r="C24" s="138" t="str">
        <f>$C$10</f>
        <v>PEKERJA</v>
      </c>
      <c r="D24" s="139"/>
      <c r="E24" s="140"/>
      <c r="F24" s="141" t="s">
        <v>147</v>
      </c>
      <c r="G24" s="142">
        <v>3</v>
      </c>
      <c r="H24" s="143" t="s">
        <v>148</v>
      </c>
      <c r="I24" s="144">
        <v>2</v>
      </c>
      <c r="J24" s="144">
        <f>G10</f>
        <v>116000</v>
      </c>
      <c r="K24" s="144">
        <f t="shared" si="0"/>
        <v>696000</v>
      </c>
    </row>
    <row r="25" spans="1:11">
      <c r="A25" s="97"/>
      <c r="B25" s="145">
        <v>4</v>
      </c>
      <c r="C25" s="146" t="str">
        <f>$C$11</f>
        <v>TENAGA AHLI MUDA</v>
      </c>
      <c r="D25" s="147"/>
      <c r="E25" s="148"/>
      <c r="F25" s="149" t="s">
        <v>147</v>
      </c>
      <c r="G25" s="150">
        <v>0</v>
      </c>
      <c r="H25" s="151" t="s">
        <v>148</v>
      </c>
      <c r="I25" s="152">
        <v>0</v>
      </c>
      <c r="J25" s="152">
        <f>G11</f>
        <v>223000</v>
      </c>
      <c r="K25" s="153">
        <f t="shared" si="0"/>
        <v>0</v>
      </c>
    </row>
    <row r="26" spans="1:11" ht="15">
      <c r="A26" s="97"/>
      <c r="B26" s="154"/>
      <c r="C26" s="120"/>
      <c r="D26" s="120"/>
      <c r="E26" s="120"/>
      <c r="F26" s="120"/>
      <c r="G26" s="120"/>
      <c r="H26" s="155"/>
      <c r="I26" s="156" t="s">
        <v>4</v>
      </c>
      <c r="J26" s="156"/>
      <c r="K26" s="157">
        <f>SUM(K22:K25)</f>
        <v>1600000</v>
      </c>
    </row>
    <row r="27" spans="1:11" ht="15">
      <c r="A27" s="97"/>
      <c r="B27" s="123" t="s">
        <v>5</v>
      </c>
      <c r="C27" s="119" t="s">
        <v>149</v>
      </c>
      <c r="D27" s="124"/>
      <c r="E27" s="124"/>
      <c r="F27" s="124"/>
      <c r="G27" s="125"/>
      <c r="H27" s="126"/>
      <c r="I27" s="127"/>
      <c r="J27" s="127"/>
      <c r="K27" s="128"/>
    </row>
    <row r="28" spans="1:11">
      <c r="A28" s="97"/>
      <c r="B28" s="129">
        <v>1</v>
      </c>
      <c r="C28" s="130" t="str">
        <f>$C$8</f>
        <v>INSPEKTUR</v>
      </c>
      <c r="D28" s="131"/>
      <c r="E28" s="132"/>
      <c r="F28" s="133" t="s">
        <v>147</v>
      </c>
      <c r="G28" s="134">
        <v>2</v>
      </c>
      <c r="H28" s="135" t="s">
        <v>148</v>
      </c>
      <c r="I28" s="136">
        <v>1</v>
      </c>
      <c r="J28" s="136">
        <f>G8</f>
        <v>240000</v>
      </c>
      <c r="K28" s="136">
        <f>(G28*I28)*J28</f>
        <v>480000</v>
      </c>
    </row>
    <row r="29" spans="1:11">
      <c r="A29" s="97"/>
      <c r="B29" s="158">
        <v>2</v>
      </c>
      <c r="C29" s="159" t="str">
        <f>$C$9</f>
        <v>TEKNISI</v>
      </c>
      <c r="D29" s="160"/>
      <c r="E29" s="161"/>
      <c r="F29" s="162" t="s">
        <v>147</v>
      </c>
      <c r="G29" s="163">
        <v>3</v>
      </c>
      <c r="H29" s="164" t="s">
        <v>148</v>
      </c>
      <c r="I29" s="153">
        <v>2</v>
      </c>
      <c r="J29" s="153">
        <f>G9</f>
        <v>166000</v>
      </c>
      <c r="K29" s="153">
        <f t="shared" ref="K29:K31" si="1">(G29*I29)*J29</f>
        <v>996000</v>
      </c>
    </row>
    <row r="30" spans="1:11">
      <c r="A30" s="97"/>
      <c r="B30" s="158">
        <v>3</v>
      </c>
      <c r="C30" s="159" t="str">
        <f>$C$10</f>
        <v>PEKERJA</v>
      </c>
      <c r="D30" s="160"/>
      <c r="E30" s="161"/>
      <c r="F30" s="162" t="s">
        <v>147</v>
      </c>
      <c r="G30" s="163">
        <v>3</v>
      </c>
      <c r="H30" s="164" t="s">
        <v>148</v>
      </c>
      <c r="I30" s="153">
        <v>2</v>
      </c>
      <c r="J30" s="153">
        <f>G10</f>
        <v>116000</v>
      </c>
      <c r="K30" s="153">
        <f t="shared" si="1"/>
        <v>696000</v>
      </c>
    </row>
    <row r="31" spans="1:11">
      <c r="A31" s="97"/>
      <c r="B31" s="145">
        <v>4</v>
      </c>
      <c r="C31" s="146" t="str">
        <f>$C$11</f>
        <v>TENAGA AHLI MUDA</v>
      </c>
      <c r="D31" s="147"/>
      <c r="E31" s="148"/>
      <c r="F31" s="149" t="s">
        <v>147</v>
      </c>
      <c r="G31" s="150"/>
      <c r="H31" s="151" t="s">
        <v>148</v>
      </c>
      <c r="I31" s="152"/>
      <c r="J31" s="152">
        <f>G11</f>
        <v>223000</v>
      </c>
      <c r="K31" s="153">
        <f t="shared" si="1"/>
        <v>0</v>
      </c>
    </row>
    <row r="32" spans="1:11" ht="15">
      <c r="A32" s="97"/>
      <c r="B32" s="154"/>
      <c r="C32" s="120"/>
      <c r="D32" s="120"/>
      <c r="E32" s="120"/>
      <c r="F32" s="120"/>
      <c r="G32" s="120"/>
      <c r="H32" s="155"/>
      <c r="I32" s="156" t="s">
        <v>6</v>
      </c>
      <c r="J32" s="156"/>
      <c r="K32" s="157">
        <f>SUM(K28:K31)</f>
        <v>2172000</v>
      </c>
    </row>
    <row r="33" spans="1:11" ht="15">
      <c r="A33" s="97"/>
      <c r="B33" s="123" t="s">
        <v>49</v>
      </c>
      <c r="C33" s="119" t="s">
        <v>150</v>
      </c>
      <c r="D33" s="124"/>
      <c r="E33" s="124"/>
      <c r="F33" s="124"/>
      <c r="G33" s="125"/>
      <c r="H33" s="126"/>
      <c r="I33" s="127"/>
      <c r="J33" s="127"/>
      <c r="K33" s="128"/>
    </row>
    <row r="34" spans="1:11">
      <c r="A34" s="97"/>
      <c r="B34" s="129">
        <v>1</v>
      </c>
      <c r="C34" s="130" t="str">
        <f>$C$8</f>
        <v>INSPEKTUR</v>
      </c>
      <c r="D34" s="131"/>
      <c r="E34" s="132"/>
      <c r="F34" s="133" t="s">
        <v>147</v>
      </c>
      <c r="G34" s="134">
        <v>1</v>
      </c>
      <c r="H34" s="135" t="s">
        <v>148</v>
      </c>
      <c r="I34" s="136">
        <v>1</v>
      </c>
      <c r="J34" s="136">
        <f>G8</f>
        <v>240000</v>
      </c>
      <c r="K34" s="136">
        <f>(G34*I34)*J34</f>
        <v>240000</v>
      </c>
    </row>
    <row r="35" spans="1:11">
      <c r="A35" s="97"/>
      <c r="B35" s="158">
        <v>2</v>
      </c>
      <c r="C35" s="159" t="str">
        <f>$C$9</f>
        <v>TEKNISI</v>
      </c>
      <c r="D35" s="160"/>
      <c r="E35" s="161"/>
      <c r="F35" s="162" t="s">
        <v>147</v>
      </c>
      <c r="G35" s="163">
        <v>2</v>
      </c>
      <c r="H35" s="164" t="s">
        <v>148</v>
      </c>
      <c r="I35" s="153">
        <v>3</v>
      </c>
      <c r="J35" s="153">
        <f>G9</f>
        <v>166000</v>
      </c>
      <c r="K35" s="153">
        <f t="shared" ref="K35:K37" si="2">(G35*I35)*J35</f>
        <v>996000</v>
      </c>
    </row>
    <row r="36" spans="1:11">
      <c r="A36" s="97"/>
      <c r="B36" s="158">
        <v>3</v>
      </c>
      <c r="C36" s="159" t="str">
        <f>$C$10</f>
        <v>PEKERJA</v>
      </c>
      <c r="D36" s="160"/>
      <c r="E36" s="161"/>
      <c r="F36" s="162" t="s">
        <v>147</v>
      </c>
      <c r="G36" s="163"/>
      <c r="H36" s="164" t="s">
        <v>148</v>
      </c>
      <c r="I36" s="153"/>
      <c r="J36" s="153">
        <f>G10</f>
        <v>116000</v>
      </c>
      <c r="K36" s="153">
        <f t="shared" si="2"/>
        <v>0</v>
      </c>
    </row>
    <row r="37" spans="1:11">
      <c r="A37" s="97"/>
      <c r="B37" s="145">
        <v>4</v>
      </c>
      <c r="C37" s="146" t="str">
        <f>$C$11</f>
        <v>TENAGA AHLI MUDA</v>
      </c>
      <c r="D37" s="147"/>
      <c r="E37" s="148"/>
      <c r="F37" s="149" t="s">
        <v>147</v>
      </c>
      <c r="G37" s="150"/>
      <c r="H37" s="151" t="s">
        <v>148</v>
      </c>
      <c r="I37" s="152"/>
      <c r="J37" s="152">
        <f>G11</f>
        <v>223000</v>
      </c>
      <c r="K37" s="153">
        <f t="shared" si="2"/>
        <v>0</v>
      </c>
    </row>
    <row r="38" spans="1:11" ht="15">
      <c r="A38" s="97"/>
      <c r="B38" s="154"/>
      <c r="C38" s="120"/>
      <c r="D38" s="120"/>
      <c r="E38" s="120"/>
      <c r="F38" s="120"/>
      <c r="G38" s="120"/>
      <c r="H38" s="155"/>
      <c r="I38" s="156" t="s">
        <v>151</v>
      </c>
      <c r="J38" s="156"/>
      <c r="K38" s="157">
        <f>SUM(K34:K37)</f>
        <v>1236000</v>
      </c>
    </row>
    <row r="39" spans="1:11" ht="15">
      <c r="A39" s="97"/>
      <c r="B39" s="123" t="s">
        <v>65</v>
      </c>
      <c r="C39" s="119" t="s">
        <v>152</v>
      </c>
      <c r="D39" s="124"/>
      <c r="E39" s="124"/>
      <c r="F39" s="125"/>
      <c r="G39" s="165"/>
      <c r="H39" s="126"/>
      <c r="I39" s="127"/>
      <c r="J39" s="127"/>
      <c r="K39" s="128"/>
    </row>
    <row r="40" spans="1:11">
      <c r="A40" s="97"/>
      <c r="B40" s="129">
        <v>1</v>
      </c>
      <c r="C40" s="130" t="str">
        <f>$C$8</f>
        <v>INSPEKTUR</v>
      </c>
      <c r="D40" s="131"/>
      <c r="E40" s="132"/>
      <c r="F40" s="133" t="s">
        <v>147</v>
      </c>
      <c r="G40" s="134">
        <v>0</v>
      </c>
      <c r="H40" s="135" t="s">
        <v>148</v>
      </c>
      <c r="I40" s="136">
        <v>0</v>
      </c>
      <c r="J40" s="136">
        <f>G8</f>
        <v>240000</v>
      </c>
      <c r="K40" s="136">
        <f>(G40*I40)*J40</f>
        <v>0</v>
      </c>
    </row>
    <row r="41" spans="1:11">
      <c r="A41" s="97"/>
      <c r="B41" s="158">
        <v>2</v>
      </c>
      <c r="C41" s="159" t="str">
        <f>$C$9</f>
        <v>TEKNISI</v>
      </c>
      <c r="D41" s="160"/>
      <c r="E41" s="161"/>
      <c r="F41" s="162" t="s">
        <v>147</v>
      </c>
      <c r="G41" s="163">
        <v>1</v>
      </c>
      <c r="H41" s="164" t="s">
        <v>148</v>
      </c>
      <c r="I41" s="153">
        <v>3</v>
      </c>
      <c r="J41" s="153">
        <f>G9</f>
        <v>166000</v>
      </c>
      <c r="K41" s="153">
        <f t="shared" ref="K41:K43" si="3">(G41*I41)*J41</f>
        <v>498000</v>
      </c>
    </row>
    <row r="42" spans="1:11">
      <c r="A42" s="97"/>
      <c r="B42" s="158">
        <v>3</v>
      </c>
      <c r="C42" s="159" t="str">
        <f>$C$10</f>
        <v>PEKERJA</v>
      </c>
      <c r="D42" s="160"/>
      <c r="E42" s="161"/>
      <c r="F42" s="162" t="s">
        <v>147</v>
      </c>
      <c r="G42" s="163">
        <v>0</v>
      </c>
      <c r="H42" s="164" t="s">
        <v>148</v>
      </c>
      <c r="I42" s="153">
        <v>0</v>
      </c>
      <c r="J42" s="153">
        <f>G10</f>
        <v>116000</v>
      </c>
      <c r="K42" s="153">
        <f t="shared" si="3"/>
        <v>0</v>
      </c>
    </row>
    <row r="43" spans="1:11">
      <c r="A43" s="97"/>
      <c r="B43" s="145">
        <v>4</v>
      </c>
      <c r="C43" s="146" t="str">
        <f>$C$11</f>
        <v>TENAGA AHLI MUDA</v>
      </c>
      <c r="D43" s="147"/>
      <c r="E43" s="148"/>
      <c r="F43" s="149" t="s">
        <v>147</v>
      </c>
      <c r="G43" s="150">
        <v>0</v>
      </c>
      <c r="H43" s="151" t="s">
        <v>148</v>
      </c>
      <c r="I43" s="152">
        <v>0</v>
      </c>
      <c r="J43" s="152">
        <f>G11</f>
        <v>223000</v>
      </c>
      <c r="K43" s="153">
        <f t="shared" si="3"/>
        <v>0</v>
      </c>
    </row>
    <row r="44" spans="1:11" ht="15">
      <c r="A44" s="97"/>
      <c r="B44" s="154"/>
      <c r="C44" s="120"/>
      <c r="D44" s="120"/>
      <c r="E44" s="120"/>
      <c r="F44" s="120"/>
      <c r="G44" s="120"/>
      <c r="H44" s="155"/>
      <c r="I44" s="156" t="s">
        <v>153</v>
      </c>
      <c r="J44" s="156"/>
      <c r="K44" s="157">
        <f>SUM(K40:K43)</f>
        <v>498000</v>
      </c>
    </row>
    <row r="45" spans="1:11" ht="15">
      <c r="A45" s="97"/>
      <c r="B45" s="123" t="s">
        <v>154</v>
      </c>
      <c r="C45" s="119" t="s">
        <v>155</v>
      </c>
      <c r="D45" s="124"/>
      <c r="E45" s="124"/>
      <c r="F45" s="125"/>
      <c r="G45" s="165"/>
      <c r="H45" s="126"/>
      <c r="I45" s="127"/>
      <c r="J45" s="127"/>
      <c r="K45" s="128"/>
    </row>
    <row r="46" spans="1:11">
      <c r="A46" s="97"/>
      <c r="B46" s="129">
        <v>1</v>
      </c>
      <c r="C46" s="130" t="str">
        <f>$C$8</f>
        <v>INSPEKTUR</v>
      </c>
      <c r="D46" s="131"/>
      <c r="E46" s="132"/>
      <c r="F46" s="133" t="s">
        <v>147</v>
      </c>
      <c r="G46" s="134">
        <v>0</v>
      </c>
      <c r="H46" s="135" t="s">
        <v>148</v>
      </c>
      <c r="I46" s="136">
        <v>0</v>
      </c>
      <c r="J46" s="136">
        <f>G8</f>
        <v>240000</v>
      </c>
      <c r="K46" s="136">
        <f>(G46*I46)*J46</f>
        <v>0</v>
      </c>
    </row>
    <row r="47" spans="1:11">
      <c r="A47" s="97"/>
      <c r="B47" s="158">
        <v>2</v>
      </c>
      <c r="C47" s="159" t="str">
        <f>$C$9</f>
        <v>TEKNISI</v>
      </c>
      <c r="D47" s="160"/>
      <c r="E47" s="161"/>
      <c r="F47" s="162" t="s">
        <v>147</v>
      </c>
      <c r="G47" s="163">
        <v>2</v>
      </c>
      <c r="H47" s="164" t="s">
        <v>148</v>
      </c>
      <c r="I47" s="153">
        <v>2</v>
      </c>
      <c r="J47" s="153">
        <f>G9</f>
        <v>166000</v>
      </c>
      <c r="K47" s="153">
        <f t="shared" ref="K47:K49" si="4">(G47*I47)*J47</f>
        <v>664000</v>
      </c>
    </row>
    <row r="48" spans="1:11">
      <c r="A48" s="97"/>
      <c r="B48" s="158">
        <v>3</v>
      </c>
      <c r="C48" s="159" t="str">
        <f>$C$10</f>
        <v>PEKERJA</v>
      </c>
      <c r="D48" s="160"/>
      <c r="E48" s="161"/>
      <c r="F48" s="162" t="s">
        <v>147</v>
      </c>
      <c r="G48" s="163">
        <v>0</v>
      </c>
      <c r="H48" s="164" t="s">
        <v>148</v>
      </c>
      <c r="I48" s="153">
        <v>0</v>
      </c>
      <c r="J48" s="153">
        <f>G10</f>
        <v>116000</v>
      </c>
      <c r="K48" s="153">
        <f t="shared" si="4"/>
        <v>0</v>
      </c>
    </row>
    <row r="49" spans="1:14">
      <c r="A49" s="97"/>
      <c r="B49" s="145">
        <v>4</v>
      </c>
      <c r="C49" s="146" t="str">
        <f>$C$11</f>
        <v>TENAGA AHLI MUDA</v>
      </c>
      <c r="D49" s="147"/>
      <c r="E49" s="148"/>
      <c r="F49" s="149" t="s">
        <v>147</v>
      </c>
      <c r="G49" s="150">
        <v>0</v>
      </c>
      <c r="H49" s="151" t="s">
        <v>148</v>
      </c>
      <c r="I49" s="152">
        <v>0</v>
      </c>
      <c r="J49" s="152">
        <f>G11</f>
        <v>223000</v>
      </c>
      <c r="K49" s="153">
        <f t="shared" si="4"/>
        <v>0</v>
      </c>
    </row>
    <row r="50" spans="1:14" ht="15">
      <c r="A50" s="97"/>
      <c r="B50" s="154"/>
      <c r="C50" s="120"/>
      <c r="D50" s="120"/>
      <c r="E50" s="120"/>
      <c r="F50" s="120"/>
      <c r="G50" s="120"/>
      <c r="H50" s="155"/>
      <c r="I50" s="156" t="s">
        <v>156</v>
      </c>
      <c r="J50" s="156"/>
      <c r="K50" s="157">
        <f>SUM(K46:K49)</f>
        <v>664000</v>
      </c>
    </row>
    <row r="51" spans="1:14" ht="15">
      <c r="A51" s="97"/>
      <c r="B51" s="123" t="s">
        <v>157</v>
      </c>
      <c r="C51" s="119" t="s">
        <v>158</v>
      </c>
      <c r="D51" s="124"/>
      <c r="E51" s="124"/>
      <c r="F51" s="125"/>
      <c r="G51" s="165"/>
      <c r="H51" s="126"/>
      <c r="I51" s="127"/>
      <c r="J51" s="127"/>
      <c r="K51" s="128"/>
    </row>
    <row r="52" spans="1:14">
      <c r="A52" s="97"/>
      <c r="B52" s="129">
        <v>1</v>
      </c>
      <c r="C52" s="130" t="str">
        <f>$C$8</f>
        <v>INSPEKTUR</v>
      </c>
      <c r="D52" s="131"/>
      <c r="E52" s="132"/>
      <c r="F52" s="133" t="s">
        <v>147</v>
      </c>
      <c r="G52" s="134">
        <v>0</v>
      </c>
      <c r="H52" s="135" t="s">
        <v>148</v>
      </c>
      <c r="I52" s="136">
        <v>0</v>
      </c>
      <c r="J52" s="136">
        <f>G8</f>
        <v>240000</v>
      </c>
      <c r="K52" s="136">
        <f>(G52*I52)*J52</f>
        <v>0</v>
      </c>
    </row>
    <row r="53" spans="1:14">
      <c r="A53" s="97"/>
      <c r="B53" s="158">
        <v>2</v>
      </c>
      <c r="C53" s="159" t="str">
        <f>$C$9</f>
        <v>TEKNISI</v>
      </c>
      <c r="D53" s="160"/>
      <c r="E53" s="161"/>
      <c r="F53" s="162" t="s">
        <v>147</v>
      </c>
      <c r="G53" s="163">
        <v>3</v>
      </c>
      <c r="H53" s="164" t="s">
        <v>148</v>
      </c>
      <c r="I53" s="153">
        <v>2</v>
      </c>
      <c r="J53" s="153">
        <f>G9</f>
        <v>166000</v>
      </c>
      <c r="K53" s="153">
        <f t="shared" ref="K53:K55" si="5">(G53*I53)*J53</f>
        <v>996000</v>
      </c>
    </row>
    <row r="54" spans="1:14">
      <c r="A54" s="97"/>
      <c r="B54" s="158">
        <v>3</v>
      </c>
      <c r="C54" s="159" t="str">
        <f>$C$10</f>
        <v>PEKERJA</v>
      </c>
      <c r="D54" s="160"/>
      <c r="E54" s="161"/>
      <c r="F54" s="162" t="s">
        <v>147</v>
      </c>
      <c r="G54" s="163">
        <v>0</v>
      </c>
      <c r="H54" s="164" t="s">
        <v>148</v>
      </c>
      <c r="I54" s="153">
        <v>0</v>
      </c>
      <c r="J54" s="153">
        <f>G10</f>
        <v>116000</v>
      </c>
      <c r="K54" s="153">
        <f t="shared" si="5"/>
        <v>0</v>
      </c>
    </row>
    <row r="55" spans="1:14">
      <c r="A55" s="97"/>
      <c r="B55" s="145">
        <v>4</v>
      </c>
      <c r="C55" s="146" t="str">
        <f>$C$11</f>
        <v>TENAGA AHLI MUDA</v>
      </c>
      <c r="D55" s="147"/>
      <c r="E55" s="148"/>
      <c r="F55" s="149" t="s">
        <v>147</v>
      </c>
      <c r="G55" s="150">
        <v>0</v>
      </c>
      <c r="H55" s="151" t="s">
        <v>148</v>
      </c>
      <c r="I55" s="152">
        <v>0</v>
      </c>
      <c r="J55" s="152">
        <f>G11</f>
        <v>223000</v>
      </c>
      <c r="K55" s="153">
        <f t="shared" si="5"/>
        <v>0</v>
      </c>
    </row>
    <row r="56" spans="1:14" ht="15">
      <c r="A56" s="97"/>
      <c r="B56" s="154"/>
      <c r="C56" s="120"/>
      <c r="D56" s="120"/>
      <c r="E56" s="120"/>
      <c r="F56" s="120"/>
      <c r="G56" s="120"/>
      <c r="H56" s="155"/>
      <c r="I56" s="156" t="s">
        <v>159</v>
      </c>
      <c r="J56" s="156"/>
      <c r="K56" s="157">
        <f>SUM(K52:K55)</f>
        <v>996000</v>
      </c>
    </row>
    <row r="57" spans="1:14" ht="15">
      <c r="A57" s="97"/>
      <c r="B57" s="154"/>
      <c r="C57" s="120"/>
      <c r="D57" s="120"/>
      <c r="E57" s="120"/>
      <c r="F57" s="120"/>
      <c r="G57" s="120"/>
      <c r="H57" s="127"/>
      <c r="I57" s="156" t="s">
        <v>12</v>
      </c>
      <c r="J57" s="166"/>
      <c r="K57" s="157">
        <f>K50+K44+K38+K32+K26+K56</f>
        <v>7166000</v>
      </c>
      <c r="M57" s="167"/>
      <c r="N57" s="167"/>
    </row>
    <row r="58" spans="1:14" ht="15">
      <c r="A58" s="97"/>
      <c r="B58" s="119" t="s">
        <v>160</v>
      </c>
      <c r="C58" s="120"/>
      <c r="D58" s="120"/>
      <c r="E58" s="120"/>
      <c r="F58" s="120"/>
      <c r="G58" s="120"/>
      <c r="H58" s="120"/>
      <c r="I58" s="120"/>
      <c r="J58" s="120"/>
      <c r="K58" s="121"/>
    </row>
    <row r="59" spans="1:14" ht="15">
      <c r="A59" s="97"/>
      <c r="B59" s="168" t="s">
        <v>3</v>
      </c>
      <c r="C59" s="169" t="s">
        <v>161</v>
      </c>
      <c r="D59" s="170"/>
      <c r="E59" s="170"/>
      <c r="F59" s="170"/>
      <c r="G59" s="170"/>
      <c r="H59" s="171"/>
      <c r="I59" s="172"/>
      <c r="J59" s="172"/>
      <c r="K59" s="128"/>
    </row>
    <row r="60" spans="1:14">
      <c r="A60" s="97"/>
      <c r="B60" s="129">
        <v>1</v>
      </c>
      <c r="C60" s="130" t="str">
        <f>$C$8</f>
        <v>INSPEKTUR</v>
      </c>
      <c r="D60" s="131"/>
      <c r="E60" s="132"/>
      <c r="F60" s="133" t="s">
        <v>147</v>
      </c>
      <c r="G60" s="134">
        <v>2</v>
      </c>
      <c r="H60" s="135" t="s">
        <v>148</v>
      </c>
      <c r="I60" s="136">
        <v>1</v>
      </c>
      <c r="J60" s="136">
        <f>G8</f>
        <v>240000</v>
      </c>
      <c r="K60" s="136">
        <f>(G60*I60)*J60</f>
        <v>480000</v>
      </c>
    </row>
    <row r="61" spans="1:14">
      <c r="A61" s="97"/>
      <c r="B61" s="158">
        <v>2</v>
      </c>
      <c r="C61" s="159" t="str">
        <f>$C$9</f>
        <v>TEKNISI</v>
      </c>
      <c r="D61" s="160"/>
      <c r="E61" s="161"/>
      <c r="F61" s="162" t="s">
        <v>147</v>
      </c>
      <c r="G61" s="163">
        <v>3</v>
      </c>
      <c r="H61" s="164" t="s">
        <v>148</v>
      </c>
      <c r="I61" s="153">
        <v>2</v>
      </c>
      <c r="J61" s="153">
        <f>G9</f>
        <v>166000</v>
      </c>
      <c r="K61" s="153">
        <f t="shared" ref="K61:K63" si="6">(G61*I61)*J61</f>
        <v>996000</v>
      </c>
    </row>
    <row r="62" spans="1:14">
      <c r="A62" s="97"/>
      <c r="B62" s="158">
        <v>3</v>
      </c>
      <c r="C62" s="159" t="str">
        <f>$C$10</f>
        <v>PEKERJA</v>
      </c>
      <c r="D62" s="160"/>
      <c r="E62" s="161"/>
      <c r="F62" s="162" t="s">
        <v>147</v>
      </c>
      <c r="G62" s="163">
        <v>0</v>
      </c>
      <c r="H62" s="164" t="s">
        <v>148</v>
      </c>
      <c r="I62" s="153">
        <v>0</v>
      </c>
      <c r="J62" s="153">
        <f>G10</f>
        <v>116000</v>
      </c>
      <c r="K62" s="153">
        <f t="shared" si="6"/>
        <v>0</v>
      </c>
    </row>
    <row r="63" spans="1:14">
      <c r="A63" s="97"/>
      <c r="B63" s="145">
        <v>4</v>
      </c>
      <c r="C63" s="146" t="str">
        <f>$C$11</f>
        <v>TENAGA AHLI MUDA</v>
      </c>
      <c r="D63" s="147"/>
      <c r="E63" s="148"/>
      <c r="F63" s="149" t="s">
        <v>147</v>
      </c>
      <c r="G63" s="150">
        <v>2</v>
      </c>
      <c r="H63" s="173" t="s">
        <v>148</v>
      </c>
      <c r="I63" s="174">
        <v>2</v>
      </c>
      <c r="J63" s="174">
        <f>G11</f>
        <v>223000</v>
      </c>
      <c r="K63" s="174">
        <f t="shared" si="6"/>
        <v>892000</v>
      </c>
    </row>
    <row r="64" spans="1:14" ht="15">
      <c r="A64" s="97"/>
      <c r="B64" s="154"/>
      <c r="C64" s="120"/>
      <c r="D64" s="120"/>
      <c r="E64" s="120"/>
      <c r="F64" s="120"/>
      <c r="G64" s="120"/>
      <c r="H64" s="155"/>
      <c r="I64" s="156" t="s">
        <v>4</v>
      </c>
      <c r="J64" s="166"/>
      <c r="K64" s="157">
        <f>SUM(K60:K63)</f>
        <v>2368000</v>
      </c>
    </row>
    <row r="65" spans="1:11" ht="15">
      <c r="A65" s="97"/>
      <c r="B65" s="154"/>
      <c r="C65" s="120"/>
      <c r="D65" s="120"/>
      <c r="E65" s="120"/>
      <c r="F65" s="120"/>
      <c r="G65" s="120"/>
      <c r="H65" s="120"/>
      <c r="I65" s="175" t="s">
        <v>12</v>
      </c>
      <c r="J65" s="176"/>
      <c r="K65" s="177">
        <f>K64</f>
        <v>2368000</v>
      </c>
    </row>
    <row r="66" spans="1:11">
      <c r="A66" s="97"/>
      <c r="B66" s="178"/>
      <c r="C66" s="178"/>
      <c r="D66" s="178"/>
      <c r="E66" s="178"/>
      <c r="F66" s="178"/>
      <c r="G66" s="178"/>
      <c r="H66" s="178"/>
      <c r="I66" s="178"/>
      <c r="J66" s="178"/>
      <c r="K66" s="179"/>
    </row>
  </sheetData>
  <mergeCells count="7">
    <mergeCell ref="B2:K2"/>
    <mergeCell ref="B18:B19"/>
    <mergeCell ref="C18:E19"/>
    <mergeCell ref="F18:G18"/>
    <mergeCell ref="H18:I18"/>
    <mergeCell ref="J18:J19"/>
    <mergeCell ref="K18:K19"/>
  </mergeCells>
  <pageMargins left="0.7" right="0.7" top="0.75" bottom="0.75" header="0.3" footer="0.3"/>
  <pageSetup paperSize="9"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M91"/>
  <sheetViews>
    <sheetView showGridLines="0" tabSelected="1" view="pageBreakPreview" topLeftCell="A67" zoomScale="60" zoomScaleNormal="55" workbookViewId="0">
      <selection activeCell="K15" sqref="K15"/>
    </sheetView>
  </sheetViews>
  <sheetFormatPr defaultColWidth="14.42578125" defaultRowHeight="14.25"/>
  <cols>
    <col min="1" max="1" width="5.5703125" style="333" customWidth="1"/>
    <col min="2" max="2" width="67" style="265" customWidth="1"/>
    <col min="3" max="3" width="12.140625" style="265" customWidth="1"/>
    <col min="4" max="4" width="16.42578125" style="265" customWidth="1"/>
    <col min="5" max="5" width="17.140625" style="265" customWidth="1"/>
    <col min="6" max="6" width="19.140625" style="265" customWidth="1"/>
    <col min="7" max="7" width="19.42578125" style="265" customWidth="1"/>
    <col min="8" max="9" width="15.85546875" style="265" bestFit="1" customWidth="1"/>
    <col min="10" max="10" width="18.85546875" style="265" bestFit="1" customWidth="1"/>
    <col min="11" max="11" width="18.28515625" style="271" bestFit="1" customWidth="1"/>
    <col min="12" max="12" width="17.42578125" style="272" bestFit="1" customWidth="1"/>
    <col min="13" max="13" width="26.28515625" style="272" customWidth="1"/>
    <col min="14" max="16384" width="14.42578125" style="265"/>
  </cols>
  <sheetData>
    <row r="1" spans="1:13" ht="30" customHeight="1">
      <c r="A1" s="264" t="s">
        <v>163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13" ht="47.45" customHeight="1">
      <c r="A2" s="266" t="s">
        <v>95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</row>
    <row r="3" spans="1:13" ht="30" customHeight="1">
      <c r="A3" s="267"/>
      <c r="B3" s="268"/>
      <c r="C3" s="268"/>
      <c r="D3" s="268"/>
      <c r="E3" s="268"/>
      <c r="F3" s="269"/>
      <c r="G3" s="267"/>
      <c r="H3" s="269"/>
      <c r="I3" s="267"/>
      <c r="J3" s="270"/>
    </row>
    <row r="4" spans="1:13" ht="30" customHeight="1">
      <c r="A4" s="273" t="s">
        <v>0</v>
      </c>
      <c r="B4" s="273" t="s">
        <v>13</v>
      </c>
      <c r="C4" s="273" t="s">
        <v>1</v>
      </c>
      <c r="D4" s="274" t="s">
        <v>72</v>
      </c>
      <c r="E4" s="274"/>
      <c r="F4" s="275" t="s">
        <v>77</v>
      </c>
      <c r="G4" s="276" t="s">
        <v>98</v>
      </c>
      <c r="H4" s="277" t="s">
        <v>2</v>
      </c>
      <c r="I4" s="278" t="s">
        <v>14</v>
      </c>
      <c r="J4" s="276" t="s">
        <v>93</v>
      </c>
      <c r="K4" s="278" t="s">
        <v>96</v>
      </c>
      <c r="L4" s="278" t="s">
        <v>97</v>
      </c>
      <c r="M4" s="276" t="s">
        <v>67</v>
      </c>
    </row>
    <row r="5" spans="1:13" ht="46.5" customHeight="1">
      <c r="A5" s="279"/>
      <c r="B5" s="279"/>
      <c r="C5" s="279"/>
      <c r="D5" s="280" t="s">
        <v>75</v>
      </c>
      <c r="E5" s="281" t="s">
        <v>76</v>
      </c>
      <c r="F5" s="282" t="s">
        <v>21</v>
      </c>
      <c r="G5" s="283"/>
      <c r="H5" s="277"/>
      <c r="I5" s="284"/>
      <c r="J5" s="279"/>
      <c r="K5" s="284"/>
      <c r="L5" s="284"/>
      <c r="M5" s="279"/>
    </row>
    <row r="6" spans="1:13" ht="60.95" customHeight="1" thickBot="1">
      <c r="A6" s="279"/>
      <c r="B6" s="279"/>
      <c r="C6" s="279"/>
      <c r="D6" s="285" t="s">
        <v>73</v>
      </c>
      <c r="E6" s="285" t="s">
        <v>22</v>
      </c>
      <c r="F6" s="285" t="s">
        <v>81</v>
      </c>
      <c r="G6" s="283"/>
      <c r="H6" s="276"/>
      <c r="I6" s="284"/>
      <c r="J6" s="279"/>
      <c r="K6" s="286"/>
      <c r="L6" s="286"/>
      <c r="M6" s="287"/>
    </row>
    <row r="7" spans="1:13" ht="30" customHeight="1" thickTop="1">
      <c r="A7" s="288" t="s">
        <v>15</v>
      </c>
      <c r="B7" s="289" t="s">
        <v>23</v>
      </c>
      <c r="C7" s="288"/>
      <c r="D7" s="290"/>
      <c r="E7" s="290"/>
      <c r="F7" s="290"/>
      <c r="G7" s="291"/>
      <c r="H7" s="291"/>
      <c r="I7" s="292"/>
      <c r="J7" s="288"/>
      <c r="K7" s="293"/>
      <c r="L7" s="292"/>
      <c r="M7" s="288"/>
    </row>
    <row r="8" spans="1:13" ht="30" customHeight="1">
      <c r="A8" s="275" t="s">
        <v>3</v>
      </c>
      <c r="B8" s="294" t="s">
        <v>24</v>
      </c>
      <c r="C8" s="275"/>
      <c r="D8" s="281"/>
      <c r="E8" s="281"/>
      <c r="F8" s="281"/>
      <c r="G8" s="295"/>
      <c r="H8" s="295"/>
      <c r="I8" s="296"/>
      <c r="J8" s="297"/>
      <c r="K8" s="298"/>
      <c r="L8" s="299"/>
      <c r="M8" s="300"/>
    </row>
    <row r="9" spans="1:13" ht="30" customHeight="1">
      <c r="A9" s="301">
        <v>1</v>
      </c>
      <c r="B9" s="302" t="s">
        <v>25</v>
      </c>
      <c r="C9" s="303" t="s">
        <v>26</v>
      </c>
      <c r="D9" s="304">
        <v>1</v>
      </c>
      <c r="E9" s="304"/>
      <c r="F9" s="304"/>
      <c r="G9" s="304">
        <f>SUM(D9:F9)</f>
        <v>1</v>
      </c>
      <c r="H9" s="305">
        <f>DKH!H9</f>
        <v>26500000</v>
      </c>
      <c r="I9" s="21">
        <f>H9*G9</f>
        <v>26500000</v>
      </c>
      <c r="J9" s="306"/>
      <c r="K9" s="307">
        <v>0.35</v>
      </c>
      <c r="L9" s="21">
        <f>K9*I9</f>
        <v>9275000</v>
      </c>
      <c r="M9" s="306"/>
    </row>
    <row r="10" spans="1:13" ht="30" customHeight="1">
      <c r="A10" s="301">
        <v>2</v>
      </c>
      <c r="B10" s="308" t="s">
        <v>27</v>
      </c>
      <c r="C10" s="303" t="s">
        <v>26</v>
      </c>
      <c r="D10" s="304">
        <v>2</v>
      </c>
      <c r="E10" s="304"/>
      <c r="F10" s="304"/>
      <c r="G10" s="304">
        <f>SUM(D10:F10)</f>
        <v>2</v>
      </c>
      <c r="H10" s="309">
        <f>DKH!H10</f>
        <v>2510000</v>
      </c>
      <c r="I10" s="21">
        <f t="shared" ref="I10:I35" si="0">H10*G10</f>
        <v>5020000</v>
      </c>
      <c r="J10" s="306"/>
      <c r="K10" s="310">
        <v>0.3</v>
      </c>
      <c r="L10" s="21">
        <f>I10*K10</f>
        <v>1506000</v>
      </c>
      <c r="M10" s="306"/>
    </row>
    <row r="11" spans="1:13" ht="30" customHeight="1">
      <c r="A11" s="301">
        <v>3</v>
      </c>
      <c r="B11" s="311" t="s">
        <v>28</v>
      </c>
      <c r="C11" s="303"/>
      <c r="D11" s="304"/>
      <c r="E11" s="304"/>
      <c r="F11" s="304"/>
      <c r="G11" s="304"/>
      <c r="H11" s="312"/>
      <c r="I11" s="21"/>
      <c r="J11" s="306"/>
      <c r="K11" s="310"/>
      <c r="L11" s="21"/>
      <c r="M11" s="306"/>
    </row>
    <row r="12" spans="1:13" ht="30" customHeight="1">
      <c r="A12" s="301"/>
      <c r="B12" s="302" t="s">
        <v>29</v>
      </c>
      <c r="C12" s="303" t="s">
        <v>26</v>
      </c>
      <c r="D12" s="304">
        <v>1</v>
      </c>
      <c r="E12" s="304"/>
      <c r="F12" s="304"/>
      <c r="G12" s="304">
        <f t="shared" ref="G12:G18" si="1">SUM(D12:F12)</f>
        <v>1</v>
      </c>
      <c r="H12" s="313">
        <f>DKH!H12</f>
        <v>7000000</v>
      </c>
      <c r="I12" s="21">
        <f t="shared" si="0"/>
        <v>7000000</v>
      </c>
      <c r="J12" s="306"/>
      <c r="K12" s="310">
        <v>0.4</v>
      </c>
      <c r="L12" s="21">
        <f>K12*I12</f>
        <v>2800000</v>
      </c>
      <c r="M12" s="306"/>
    </row>
    <row r="13" spans="1:13" ht="30" customHeight="1">
      <c r="A13" s="301"/>
      <c r="B13" s="302" t="s">
        <v>30</v>
      </c>
      <c r="C13" s="303" t="s">
        <v>26</v>
      </c>
      <c r="D13" s="304">
        <v>1</v>
      </c>
      <c r="E13" s="304"/>
      <c r="F13" s="304"/>
      <c r="G13" s="304">
        <f t="shared" si="1"/>
        <v>1</v>
      </c>
      <c r="H13" s="314">
        <f>DKH!H13</f>
        <v>1900000</v>
      </c>
      <c r="I13" s="21">
        <f t="shared" si="0"/>
        <v>1900000</v>
      </c>
      <c r="J13" s="306"/>
      <c r="K13" s="310">
        <v>0.35</v>
      </c>
      <c r="L13" s="21">
        <f t="shared" ref="L13:L35" si="2">K13*I13</f>
        <v>665000</v>
      </c>
      <c r="M13" s="306"/>
    </row>
    <row r="14" spans="1:13" ht="30" customHeight="1">
      <c r="A14" s="301">
        <v>4</v>
      </c>
      <c r="B14" s="302" t="s">
        <v>31</v>
      </c>
      <c r="C14" s="303" t="s">
        <v>26</v>
      </c>
      <c r="D14" s="304">
        <v>1</v>
      </c>
      <c r="E14" s="304"/>
      <c r="F14" s="304"/>
      <c r="G14" s="304">
        <f t="shared" si="1"/>
        <v>1</v>
      </c>
      <c r="H14" s="314">
        <f>DKH!H14</f>
        <v>21904000</v>
      </c>
      <c r="I14" s="21">
        <f t="shared" si="0"/>
        <v>21904000</v>
      </c>
      <c r="J14" s="306"/>
      <c r="K14" s="310">
        <v>0.35</v>
      </c>
      <c r="L14" s="21">
        <f t="shared" si="2"/>
        <v>7666399.9999999991</v>
      </c>
      <c r="M14" s="306"/>
    </row>
    <row r="15" spans="1:13" ht="30" customHeight="1">
      <c r="A15" s="301">
        <v>5</v>
      </c>
      <c r="B15" s="302" t="s">
        <v>32</v>
      </c>
      <c r="C15" s="303" t="s">
        <v>26</v>
      </c>
      <c r="D15" s="304">
        <v>1</v>
      </c>
      <c r="E15" s="304"/>
      <c r="F15" s="304"/>
      <c r="G15" s="304">
        <f t="shared" si="1"/>
        <v>1</v>
      </c>
      <c r="H15" s="314">
        <f>DKH!H15</f>
        <v>8600000</v>
      </c>
      <c r="I15" s="21">
        <f t="shared" si="0"/>
        <v>8600000</v>
      </c>
      <c r="J15" s="306"/>
      <c r="K15" s="310">
        <v>0.3</v>
      </c>
      <c r="L15" s="21">
        <f t="shared" si="2"/>
        <v>2580000</v>
      </c>
      <c r="M15" s="306"/>
    </row>
    <row r="16" spans="1:13" ht="30" customHeight="1">
      <c r="A16" s="301">
        <v>6</v>
      </c>
      <c r="B16" s="302" t="s">
        <v>33</v>
      </c>
      <c r="C16" s="303" t="s">
        <v>26</v>
      </c>
      <c r="D16" s="304">
        <v>1</v>
      </c>
      <c r="E16" s="304"/>
      <c r="F16" s="304"/>
      <c r="G16" s="304">
        <f t="shared" si="1"/>
        <v>1</v>
      </c>
      <c r="H16" s="314">
        <f>DKH!H16</f>
        <v>2200000</v>
      </c>
      <c r="I16" s="21">
        <f t="shared" si="0"/>
        <v>2200000</v>
      </c>
      <c r="J16" s="306"/>
      <c r="K16" s="310">
        <v>0.3</v>
      </c>
      <c r="L16" s="21">
        <f t="shared" si="2"/>
        <v>660000</v>
      </c>
      <c r="M16" s="306"/>
    </row>
    <row r="17" spans="1:13" ht="30" customHeight="1">
      <c r="A17" s="301">
        <v>7</v>
      </c>
      <c r="B17" s="302" t="s">
        <v>34</v>
      </c>
      <c r="C17" s="303" t="s">
        <v>26</v>
      </c>
      <c r="D17" s="304">
        <v>1</v>
      </c>
      <c r="E17" s="304"/>
      <c r="F17" s="304"/>
      <c r="G17" s="304">
        <f t="shared" si="1"/>
        <v>1</v>
      </c>
      <c r="H17" s="314">
        <f>DKH!H17</f>
        <v>73000000</v>
      </c>
      <c r="I17" s="21">
        <f t="shared" si="0"/>
        <v>73000000</v>
      </c>
      <c r="J17" s="306"/>
      <c r="K17" s="310">
        <v>0.3</v>
      </c>
      <c r="L17" s="21">
        <f t="shared" si="2"/>
        <v>21900000</v>
      </c>
      <c r="M17" s="306"/>
    </row>
    <row r="18" spans="1:13" ht="30" customHeight="1">
      <c r="A18" s="301">
        <v>8</v>
      </c>
      <c r="B18" s="302" t="s">
        <v>35</v>
      </c>
      <c r="C18" s="303" t="s">
        <v>26</v>
      </c>
      <c r="D18" s="304">
        <v>1</v>
      </c>
      <c r="E18" s="304"/>
      <c r="F18" s="304"/>
      <c r="G18" s="304">
        <f t="shared" si="1"/>
        <v>1</v>
      </c>
      <c r="H18" s="315">
        <f>DKH!H18</f>
        <v>12000000</v>
      </c>
      <c r="I18" s="21">
        <f t="shared" si="0"/>
        <v>12000000</v>
      </c>
      <c r="J18" s="306"/>
      <c r="K18" s="310">
        <v>0.3</v>
      </c>
      <c r="L18" s="21">
        <f t="shared" si="2"/>
        <v>3600000</v>
      </c>
      <c r="M18" s="306"/>
    </row>
    <row r="19" spans="1:13" ht="30" customHeight="1">
      <c r="A19" s="301">
        <v>9</v>
      </c>
      <c r="B19" s="316" t="s">
        <v>36</v>
      </c>
      <c r="C19" s="303"/>
      <c r="D19" s="304"/>
      <c r="E19" s="304"/>
      <c r="F19" s="304"/>
      <c r="G19" s="304"/>
      <c r="H19" s="317"/>
      <c r="I19" s="21"/>
      <c r="J19" s="306"/>
      <c r="K19" s="310"/>
      <c r="L19" s="21"/>
      <c r="M19" s="306"/>
    </row>
    <row r="20" spans="1:13" ht="30" customHeight="1">
      <c r="A20" s="301" t="s">
        <v>7</v>
      </c>
      <c r="B20" s="318" t="s">
        <v>37</v>
      </c>
      <c r="C20" s="303" t="s">
        <v>26</v>
      </c>
      <c r="D20" s="304">
        <v>1</v>
      </c>
      <c r="E20" s="304"/>
      <c r="F20" s="304"/>
      <c r="G20" s="304">
        <f>SUM(D20:F20)</f>
        <v>1</v>
      </c>
      <c r="H20" s="305">
        <f>DKH!H20</f>
        <v>7298250</v>
      </c>
      <c r="I20" s="21">
        <f t="shared" si="0"/>
        <v>7298250</v>
      </c>
      <c r="J20" s="306"/>
      <c r="K20" s="310">
        <v>0.3</v>
      </c>
      <c r="L20" s="21">
        <f t="shared" si="2"/>
        <v>2189475</v>
      </c>
      <c r="M20" s="306"/>
    </row>
    <row r="21" spans="1:13" ht="30" customHeight="1">
      <c r="A21" s="301" t="s">
        <v>7</v>
      </c>
      <c r="B21" s="319" t="s">
        <v>38</v>
      </c>
      <c r="C21" s="303" t="s">
        <v>26</v>
      </c>
      <c r="D21" s="304">
        <v>2</v>
      </c>
      <c r="E21" s="304"/>
      <c r="F21" s="304"/>
      <c r="G21" s="304">
        <f>SUM(D21:F21)</f>
        <v>2</v>
      </c>
      <c r="H21" s="320">
        <f>DKH!H21</f>
        <v>1942500</v>
      </c>
      <c r="I21" s="21">
        <f t="shared" si="0"/>
        <v>3885000</v>
      </c>
      <c r="J21" s="306"/>
      <c r="K21" s="310">
        <v>0.3</v>
      </c>
      <c r="L21" s="21">
        <f t="shared" si="2"/>
        <v>1165500</v>
      </c>
      <c r="M21" s="306"/>
    </row>
    <row r="22" spans="1:13" ht="30" customHeight="1">
      <c r="A22" s="301" t="s">
        <v>7</v>
      </c>
      <c r="B22" s="319" t="s">
        <v>39</v>
      </c>
      <c r="C22" s="303" t="s">
        <v>26</v>
      </c>
      <c r="D22" s="304">
        <v>1</v>
      </c>
      <c r="E22" s="304"/>
      <c r="F22" s="304"/>
      <c r="G22" s="304">
        <f>SUM(D22:F22)</f>
        <v>1</v>
      </c>
      <c r="H22" s="320">
        <f>DKH!H22</f>
        <v>3885000</v>
      </c>
      <c r="I22" s="21">
        <f t="shared" si="0"/>
        <v>3885000</v>
      </c>
      <c r="J22" s="306"/>
      <c r="K22" s="310">
        <v>0.3</v>
      </c>
      <c r="L22" s="21">
        <f t="shared" si="2"/>
        <v>1165500</v>
      </c>
      <c r="M22" s="306"/>
    </row>
    <row r="23" spans="1:13" ht="30" customHeight="1">
      <c r="A23" s="301">
        <v>10</v>
      </c>
      <c r="B23" s="321" t="s">
        <v>40</v>
      </c>
      <c r="C23" s="303" t="s">
        <v>26</v>
      </c>
      <c r="D23" s="304">
        <v>1</v>
      </c>
      <c r="E23" s="304"/>
      <c r="F23" s="304"/>
      <c r="G23" s="304">
        <f>SUM(D23:F23)</f>
        <v>1</v>
      </c>
      <c r="H23" s="209">
        <f>DKH!H23</f>
        <v>1063750</v>
      </c>
      <c r="I23" s="21">
        <f t="shared" si="0"/>
        <v>1063750</v>
      </c>
      <c r="J23" s="306"/>
      <c r="K23" s="310">
        <v>0.3</v>
      </c>
      <c r="L23" s="21">
        <f t="shared" si="2"/>
        <v>319125</v>
      </c>
      <c r="M23" s="306"/>
    </row>
    <row r="24" spans="1:13" ht="30" customHeight="1">
      <c r="A24" s="301">
        <v>11</v>
      </c>
      <c r="B24" s="319" t="s">
        <v>42</v>
      </c>
      <c r="C24" s="303" t="s">
        <v>26</v>
      </c>
      <c r="D24" s="304">
        <v>1</v>
      </c>
      <c r="E24" s="304"/>
      <c r="F24" s="304"/>
      <c r="G24" s="304">
        <f t="shared" ref="G24:G35" si="3">SUM(D24:F24)</f>
        <v>1</v>
      </c>
      <c r="H24" s="209">
        <f>DKH!H24</f>
        <v>10708725</v>
      </c>
      <c r="I24" s="21">
        <f t="shared" si="0"/>
        <v>10708725</v>
      </c>
      <c r="J24" s="306"/>
      <c r="K24" s="310">
        <v>0.3</v>
      </c>
      <c r="L24" s="21">
        <f t="shared" si="2"/>
        <v>3212617.5</v>
      </c>
      <c r="M24" s="306"/>
    </row>
    <row r="25" spans="1:13" ht="30" customHeight="1">
      <c r="A25" s="301">
        <v>12</v>
      </c>
      <c r="B25" s="319" t="s">
        <v>43</v>
      </c>
      <c r="C25" s="303" t="s">
        <v>26</v>
      </c>
      <c r="D25" s="304">
        <v>1</v>
      </c>
      <c r="E25" s="304"/>
      <c r="F25" s="304"/>
      <c r="G25" s="304">
        <f t="shared" si="3"/>
        <v>1</v>
      </c>
      <c r="H25" s="320">
        <f>DKH!H25</f>
        <v>9157500</v>
      </c>
      <c r="I25" s="21">
        <f t="shared" si="0"/>
        <v>9157500</v>
      </c>
      <c r="J25" s="306"/>
      <c r="K25" s="310">
        <v>0.3</v>
      </c>
      <c r="L25" s="21">
        <f t="shared" si="2"/>
        <v>2747250</v>
      </c>
      <c r="M25" s="306"/>
    </row>
    <row r="26" spans="1:13" ht="39" customHeight="1">
      <c r="A26" s="301">
        <v>13</v>
      </c>
      <c r="B26" s="322" t="s">
        <v>74</v>
      </c>
      <c r="C26" s="303" t="s">
        <v>26</v>
      </c>
      <c r="D26" s="304">
        <v>1</v>
      </c>
      <c r="E26" s="304"/>
      <c r="F26" s="304"/>
      <c r="G26" s="304">
        <f t="shared" si="3"/>
        <v>1</v>
      </c>
      <c r="H26" s="323">
        <f>DKH!H26</f>
        <v>53000000</v>
      </c>
      <c r="I26" s="21">
        <f t="shared" si="0"/>
        <v>53000000</v>
      </c>
      <c r="J26" s="306"/>
      <c r="K26" s="310">
        <v>0.3</v>
      </c>
      <c r="L26" s="21">
        <f t="shared" si="2"/>
        <v>15900000</v>
      </c>
      <c r="M26" s="306"/>
    </row>
    <row r="27" spans="1:13" ht="30" customHeight="1">
      <c r="A27" s="301"/>
      <c r="B27" s="319" t="s">
        <v>44</v>
      </c>
      <c r="C27" s="303" t="s">
        <v>26</v>
      </c>
      <c r="D27" s="304">
        <v>1</v>
      </c>
      <c r="E27" s="304"/>
      <c r="F27" s="304"/>
      <c r="G27" s="304">
        <f t="shared" si="3"/>
        <v>1</v>
      </c>
      <c r="H27" s="320">
        <f>DKH!H27</f>
        <v>8269500</v>
      </c>
      <c r="I27" s="21">
        <f t="shared" si="0"/>
        <v>8269500</v>
      </c>
      <c r="J27" s="306"/>
      <c r="K27" s="310">
        <v>0.3</v>
      </c>
      <c r="L27" s="21">
        <f t="shared" si="2"/>
        <v>2480850</v>
      </c>
      <c r="M27" s="306"/>
    </row>
    <row r="28" spans="1:13" ht="30" customHeight="1">
      <c r="A28" s="301"/>
      <c r="B28" s="324" t="s">
        <v>94</v>
      </c>
      <c r="C28" s="303" t="s">
        <v>26</v>
      </c>
      <c r="D28" s="304">
        <v>1</v>
      </c>
      <c r="E28" s="304"/>
      <c r="F28" s="304"/>
      <c r="G28" s="304">
        <f t="shared" si="3"/>
        <v>1</v>
      </c>
      <c r="H28" s="309">
        <f>DKH!H28</f>
        <v>3404000</v>
      </c>
      <c r="I28" s="21">
        <f t="shared" si="0"/>
        <v>3404000</v>
      </c>
      <c r="J28" s="325">
        <f>SUM(I9:I28)</f>
        <v>258795725</v>
      </c>
      <c r="K28" s="310">
        <v>0.3</v>
      </c>
      <c r="L28" s="21">
        <f t="shared" si="2"/>
        <v>1021200</v>
      </c>
      <c r="M28" s="306"/>
    </row>
    <row r="29" spans="1:13" ht="30" customHeight="1">
      <c r="A29" s="275" t="s">
        <v>71</v>
      </c>
      <c r="B29" s="326" t="s">
        <v>45</v>
      </c>
      <c r="C29" s="303"/>
      <c r="D29" s="304"/>
      <c r="E29" s="304"/>
      <c r="F29" s="304"/>
      <c r="G29" s="304"/>
      <c r="H29" s="327"/>
      <c r="I29" s="21"/>
      <c r="J29" s="306"/>
      <c r="K29" s="310"/>
      <c r="L29" s="21"/>
      <c r="M29" s="306"/>
    </row>
    <row r="30" spans="1:13" ht="30" customHeight="1">
      <c r="A30" s="328">
        <v>14</v>
      </c>
      <c r="B30" s="308" t="s">
        <v>46</v>
      </c>
      <c r="C30" s="329" t="s">
        <v>47</v>
      </c>
      <c r="D30" s="304">
        <v>1</v>
      </c>
      <c r="E30" s="304"/>
      <c r="F30" s="304"/>
      <c r="G30" s="304">
        <f t="shared" si="3"/>
        <v>1</v>
      </c>
      <c r="H30" s="208">
        <f>DKH!H30</f>
        <v>2775000</v>
      </c>
      <c r="I30" s="21">
        <f t="shared" si="0"/>
        <v>2775000</v>
      </c>
      <c r="J30" s="306"/>
      <c r="K30" s="310">
        <v>0.3</v>
      </c>
      <c r="L30" s="21">
        <f t="shared" si="2"/>
        <v>832500</v>
      </c>
      <c r="M30" s="306"/>
    </row>
    <row r="31" spans="1:13" ht="30" customHeight="1">
      <c r="A31" s="328">
        <v>15</v>
      </c>
      <c r="B31" s="308" t="s">
        <v>48</v>
      </c>
      <c r="C31" s="329" t="s">
        <v>47</v>
      </c>
      <c r="D31" s="304">
        <v>1</v>
      </c>
      <c r="E31" s="304"/>
      <c r="F31" s="304"/>
      <c r="G31" s="304">
        <f t="shared" si="3"/>
        <v>1</v>
      </c>
      <c r="H31" s="330">
        <f>DKH!H31</f>
        <v>3330000</v>
      </c>
      <c r="I31" s="21">
        <f t="shared" si="0"/>
        <v>3330000</v>
      </c>
      <c r="J31" s="325"/>
      <c r="K31" s="310">
        <v>0.3</v>
      </c>
      <c r="L31" s="21">
        <f t="shared" si="2"/>
        <v>999000</v>
      </c>
      <c r="M31" s="306"/>
    </row>
    <row r="32" spans="1:13" ht="30" customHeight="1">
      <c r="A32" s="275" t="s">
        <v>49</v>
      </c>
      <c r="B32" s="331" t="s">
        <v>50</v>
      </c>
      <c r="C32" s="329"/>
      <c r="D32" s="304"/>
      <c r="E32" s="304"/>
      <c r="F32" s="304"/>
      <c r="G32" s="304"/>
      <c r="H32" s="27"/>
      <c r="I32" s="21"/>
      <c r="J32" s="325">
        <f>SUM(I30:I31)</f>
        <v>6105000</v>
      </c>
      <c r="K32" s="310"/>
      <c r="L32" s="21"/>
      <c r="M32" s="306"/>
    </row>
    <row r="33" spans="1:13" s="333" customFormat="1" ht="30" customHeight="1">
      <c r="A33" s="304">
        <v>1</v>
      </c>
      <c r="B33" s="306" t="s">
        <v>51</v>
      </c>
      <c r="C33" s="329" t="s">
        <v>52</v>
      </c>
      <c r="D33" s="304">
        <v>1</v>
      </c>
      <c r="E33" s="304"/>
      <c r="F33" s="304"/>
      <c r="G33" s="304">
        <f t="shared" si="3"/>
        <v>1</v>
      </c>
      <c r="H33" s="332">
        <f>DKH!H33</f>
        <v>8388243.75</v>
      </c>
      <c r="I33" s="21">
        <f t="shared" si="0"/>
        <v>8388243.75</v>
      </c>
      <c r="J33" s="325"/>
      <c r="K33" s="203">
        <v>0.75</v>
      </c>
      <c r="L33" s="21">
        <f t="shared" si="2"/>
        <v>6291182.8125</v>
      </c>
      <c r="M33" s="306"/>
    </row>
    <row r="34" spans="1:13" s="333" customFormat="1" ht="30" customHeight="1">
      <c r="A34" s="304">
        <v>2</v>
      </c>
      <c r="B34" s="306" t="s">
        <v>53</v>
      </c>
      <c r="C34" s="329" t="s">
        <v>52</v>
      </c>
      <c r="D34" s="304">
        <v>1</v>
      </c>
      <c r="E34" s="304"/>
      <c r="F34" s="304"/>
      <c r="G34" s="304">
        <f t="shared" si="3"/>
        <v>1</v>
      </c>
      <c r="H34" s="332">
        <f>DKH!H34</f>
        <v>7166000</v>
      </c>
      <c r="I34" s="21">
        <f t="shared" si="0"/>
        <v>7166000</v>
      </c>
      <c r="J34" s="325"/>
      <c r="K34" s="334">
        <v>1</v>
      </c>
      <c r="L34" s="21">
        <f t="shared" si="2"/>
        <v>7166000</v>
      </c>
      <c r="M34" s="306"/>
    </row>
    <row r="35" spans="1:13" s="333" customFormat="1" ht="30" customHeight="1">
      <c r="A35" s="304">
        <v>3</v>
      </c>
      <c r="B35" s="306" t="s">
        <v>54</v>
      </c>
      <c r="C35" s="329" t="s">
        <v>52</v>
      </c>
      <c r="D35" s="304">
        <v>1</v>
      </c>
      <c r="E35" s="304"/>
      <c r="F35" s="304"/>
      <c r="G35" s="304">
        <f t="shared" si="3"/>
        <v>1</v>
      </c>
      <c r="H35" s="332">
        <f>DKH!H35</f>
        <v>2368000</v>
      </c>
      <c r="I35" s="21">
        <f t="shared" si="0"/>
        <v>2368000</v>
      </c>
      <c r="J35" s="325">
        <f>SUM(I33:I35)</f>
        <v>17922243.75</v>
      </c>
      <c r="K35" s="334">
        <v>1</v>
      </c>
      <c r="L35" s="21">
        <f t="shared" si="2"/>
        <v>2368000</v>
      </c>
      <c r="M35" s="306"/>
    </row>
    <row r="36" spans="1:13" s="333" customFormat="1" ht="30" customHeight="1">
      <c r="A36" s="328"/>
      <c r="B36" s="308"/>
      <c r="C36" s="329"/>
      <c r="D36" s="304"/>
      <c r="E36" s="304"/>
      <c r="F36" s="304"/>
      <c r="G36" s="304"/>
      <c r="H36" s="335"/>
      <c r="I36" s="336" t="s">
        <v>8</v>
      </c>
      <c r="J36" s="325">
        <f>SUM(J8:J35)</f>
        <v>282822968.75</v>
      </c>
      <c r="K36" s="335"/>
      <c r="L36" s="335"/>
      <c r="M36" s="335"/>
    </row>
    <row r="37" spans="1:13" s="333" customFormat="1" ht="30" customHeight="1">
      <c r="A37" s="337" t="s">
        <v>17</v>
      </c>
      <c r="B37" s="338" t="s">
        <v>55</v>
      </c>
      <c r="C37" s="329"/>
      <c r="D37" s="304"/>
      <c r="E37" s="304"/>
      <c r="F37" s="304"/>
      <c r="G37" s="304"/>
      <c r="H37" s="335"/>
      <c r="I37" s="21"/>
      <c r="J37" s="325"/>
      <c r="K37" s="310"/>
      <c r="L37" s="21"/>
      <c r="M37" s="306"/>
    </row>
    <row r="38" spans="1:13" s="333" customFormat="1" ht="30" customHeight="1">
      <c r="A38" s="275" t="s">
        <v>3</v>
      </c>
      <c r="B38" s="331" t="s">
        <v>56</v>
      </c>
      <c r="C38" s="329"/>
      <c r="D38" s="304"/>
      <c r="E38" s="304"/>
      <c r="F38" s="304"/>
      <c r="G38" s="304"/>
      <c r="H38" s="335"/>
      <c r="I38" s="21"/>
      <c r="J38" s="325"/>
      <c r="K38" s="310"/>
      <c r="L38" s="21"/>
      <c r="M38" s="306"/>
    </row>
    <row r="39" spans="1:13" s="333" customFormat="1" ht="30" customHeight="1">
      <c r="A39" s="301">
        <v>1</v>
      </c>
      <c r="B39" s="306" t="s">
        <v>57</v>
      </c>
      <c r="C39" s="329" t="s">
        <v>26</v>
      </c>
      <c r="D39" s="304"/>
      <c r="E39" s="304">
        <v>1</v>
      </c>
      <c r="F39" s="304"/>
      <c r="G39" s="304">
        <f>SUM(D39:F39)</f>
        <v>1</v>
      </c>
      <c r="H39" s="335">
        <f>DKH!H39</f>
        <v>1942500</v>
      </c>
      <c r="I39" s="21">
        <f>H39*G39</f>
        <v>1942500</v>
      </c>
      <c r="J39" s="325"/>
      <c r="K39" s="310">
        <v>0.25</v>
      </c>
      <c r="L39" s="21">
        <f t="shared" ref="L39:L41" si="4">K39*I39</f>
        <v>485625</v>
      </c>
      <c r="M39" s="306"/>
    </row>
    <row r="40" spans="1:13" ht="30" customHeight="1">
      <c r="A40" s="301">
        <v>2</v>
      </c>
      <c r="B40" s="306" t="s">
        <v>59</v>
      </c>
      <c r="C40" s="329" t="s">
        <v>26</v>
      </c>
      <c r="D40" s="304"/>
      <c r="E40" s="304">
        <v>1</v>
      </c>
      <c r="F40" s="304"/>
      <c r="G40" s="304">
        <f t="shared" ref="G40:G55" si="5">SUM(D40:F40)</f>
        <v>1</v>
      </c>
      <c r="H40" s="335">
        <f>DKH!H40</f>
        <v>2127500</v>
      </c>
      <c r="I40" s="21">
        <f t="shared" ref="I40:I70" si="6">H40*G40</f>
        <v>2127500</v>
      </c>
      <c r="J40" s="325"/>
      <c r="K40" s="339">
        <v>0.25</v>
      </c>
      <c r="L40" s="21">
        <f t="shared" si="4"/>
        <v>531875</v>
      </c>
      <c r="M40" s="306"/>
    </row>
    <row r="41" spans="1:13" ht="30" customHeight="1">
      <c r="A41" s="301">
        <v>3</v>
      </c>
      <c r="B41" s="306" t="s">
        <v>91</v>
      </c>
      <c r="C41" s="329" t="s">
        <v>26</v>
      </c>
      <c r="D41" s="304"/>
      <c r="E41" s="304">
        <v>1</v>
      </c>
      <c r="F41" s="304"/>
      <c r="G41" s="304">
        <f t="shared" si="5"/>
        <v>1</v>
      </c>
      <c r="H41" s="28">
        <f>DKH!H41</f>
        <v>9157500</v>
      </c>
      <c r="I41" s="21">
        <f t="shared" si="6"/>
        <v>9157500</v>
      </c>
      <c r="J41" s="325">
        <f>SUM(I39:I41)</f>
        <v>13227500</v>
      </c>
      <c r="K41" s="310">
        <v>0.25</v>
      </c>
      <c r="L41" s="21">
        <f t="shared" si="4"/>
        <v>2289375</v>
      </c>
      <c r="M41" s="325"/>
    </row>
    <row r="42" spans="1:13" ht="30" customHeight="1">
      <c r="A42" s="275" t="s">
        <v>5</v>
      </c>
      <c r="B42" s="331" t="s">
        <v>62</v>
      </c>
      <c r="C42" s="329"/>
      <c r="D42" s="304"/>
      <c r="E42" s="304"/>
      <c r="F42" s="304"/>
      <c r="G42" s="304"/>
      <c r="H42" s="27"/>
      <c r="I42" s="21" t="s">
        <v>7</v>
      </c>
      <c r="J42" s="325"/>
      <c r="K42" s="340"/>
      <c r="L42" s="21"/>
      <c r="M42" s="325"/>
    </row>
    <row r="43" spans="1:13" ht="30" customHeight="1">
      <c r="A43" s="301">
        <v>1</v>
      </c>
      <c r="B43" s="306" t="s">
        <v>51</v>
      </c>
      <c r="C43" s="329" t="s">
        <v>52</v>
      </c>
      <c r="D43" s="304"/>
      <c r="E43" s="304">
        <v>1</v>
      </c>
      <c r="F43" s="304"/>
      <c r="G43" s="304">
        <f t="shared" si="5"/>
        <v>1</v>
      </c>
      <c r="H43" s="28">
        <f>DKH!H43</f>
        <v>8388243.75</v>
      </c>
      <c r="I43" s="21">
        <f t="shared" si="6"/>
        <v>8388243.75</v>
      </c>
      <c r="J43" s="325"/>
      <c r="K43" s="203">
        <v>0.75</v>
      </c>
      <c r="L43" s="21">
        <f t="shared" ref="L43:L45" si="7">K43*I43</f>
        <v>6291182.8125</v>
      </c>
      <c r="M43" s="306"/>
    </row>
    <row r="44" spans="1:13" ht="30" customHeight="1">
      <c r="A44" s="301">
        <v>2</v>
      </c>
      <c r="B44" s="306" t="s">
        <v>53</v>
      </c>
      <c r="C44" s="329" t="s">
        <v>52</v>
      </c>
      <c r="D44" s="304"/>
      <c r="E44" s="304">
        <v>1</v>
      </c>
      <c r="F44" s="304"/>
      <c r="G44" s="304">
        <f t="shared" si="5"/>
        <v>1</v>
      </c>
      <c r="H44" s="28">
        <f t="shared" ref="H44:H45" si="8">H34</f>
        <v>7166000</v>
      </c>
      <c r="I44" s="21">
        <f t="shared" si="6"/>
        <v>7166000</v>
      </c>
      <c r="J44" s="325"/>
      <c r="K44" s="334">
        <v>1</v>
      </c>
      <c r="L44" s="21">
        <f t="shared" si="7"/>
        <v>7166000</v>
      </c>
      <c r="M44" s="325"/>
    </row>
    <row r="45" spans="1:13" ht="30" customHeight="1">
      <c r="A45" s="301">
        <v>3</v>
      </c>
      <c r="B45" s="306" t="s">
        <v>54</v>
      </c>
      <c r="C45" s="329" t="s">
        <v>52</v>
      </c>
      <c r="D45" s="304"/>
      <c r="E45" s="304">
        <v>1</v>
      </c>
      <c r="F45" s="304"/>
      <c r="G45" s="304">
        <f t="shared" si="5"/>
        <v>1</v>
      </c>
      <c r="H45" s="28">
        <f t="shared" si="8"/>
        <v>2368000</v>
      </c>
      <c r="I45" s="21">
        <f t="shared" si="6"/>
        <v>2368000</v>
      </c>
      <c r="J45" s="325">
        <f>SUM(I43:I45)</f>
        <v>17922243.75</v>
      </c>
      <c r="K45" s="334">
        <v>1</v>
      </c>
      <c r="L45" s="21">
        <f t="shared" si="7"/>
        <v>2368000</v>
      </c>
      <c r="M45" s="325"/>
    </row>
    <row r="46" spans="1:13" ht="30" customHeight="1">
      <c r="A46" s="275" t="s">
        <v>49</v>
      </c>
      <c r="B46" s="331" t="s">
        <v>63</v>
      </c>
      <c r="C46" s="329"/>
      <c r="D46" s="304"/>
      <c r="E46" s="304"/>
      <c r="F46" s="304"/>
      <c r="G46" s="304"/>
      <c r="H46" s="27"/>
      <c r="I46" s="21" t="s">
        <v>7</v>
      </c>
      <c r="J46" s="325"/>
      <c r="K46" s="203"/>
      <c r="L46" s="21"/>
      <c r="M46" s="325"/>
    </row>
    <row r="47" spans="1:13" ht="30" customHeight="1">
      <c r="A47" s="301">
        <v>1</v>
      </c>
      <c r="B47" s="306" t="s">
        <v>46</v>
      </c>
      <c r="C47" s="329" t="s">
        <v>47</v>
      </c>
      <c r="D47" s="304"/>
      <c r="E47" s="304">
        <v>1</v>
      </c>
      <c r="F47" s="304"/>
      <c r="G47" s="304">
        <f t="shared" si="5"/>
        <v>1</v>
      </c>
      <c r="H47" s="28">
        <f>DKH!H47</f>
        <v>2775000</v>
      </c>
      <c r="I47" s="21">
        <f t="shared" si="6"/>
        <v>2775000</v>
      </c>
      <c r="J47" s="325"/>
      <c r="K47" s="310">
        <v>1</v>
      </c>
      <c r="L47" s="21">
        <f t="shared" ref="L47:L48" si="9">K47*I47</f>
        <v>2775000</v>
      </c>
      <c r="M47" s="325"/>
    </row>
    <row r="48" spans="1:13" ht="30" customHeight="1">
      <c r="A48" s="301">
        <v>2</v>
      </c>
      <c r="B48" s="306" t="s">
        <v>64</v>
      </c>
      <c r="C48" s="329" t="s">
        <v>47</v>
      </c>
      <c r="D48" s="304"/>
      <c r="E48" s="304">
        <v>1</v>
      </c>
      <c r="F48" s="304"/>
      <c r="G48" s="304">
        <f t="shared" si="5"/>
        <v>1</v>
      </c>
      <c r="H48" s="28">
        <f>H31</f>
        <v>3330000</v>
      </c>
      <c r="I48" s="21">
        <f t="shared" si="6"/>
        <v>3330000</v>
      </c>
      <c r="J48" s="325">
        <f>SUM(I47:I48)</f>
        <v>6105000</v>
      </c>
      <c r="K48" s="339">
        <v>1</v>
      </c>
      <c r="L48" s="21">
        <f t="shared" si="9"/>
        <v>3330000</v>
      </c>
      <c r="M48" s="325"/>
    </row>
    <row r="49" spans="1:13" ht="30" customHeight="1">
      <c r="A49" s="275" t="s">
        <v>65</v>
      </c>
      <c r="B49" s="331" t="s">
        <v>78</v>
      </c>
      <c r="C49" s="329"/>
      <c r="D49" s="304"/>
      <c r="E49" s="304"/>
      <c r="F49" s="304"/>
      <c r="G49" s="304"/>
      <c r="H49" s="28"/>
      <c r="I49" s="21"/>
      <c r="J49" s="325"/>
      <c r="K49" s="203"/>
      <c r="L49" s="21"/>
      <c r="M49" s="325"/>
    </row>
    <row r="50" spans="1:13" ht="30" customHeight="1">
      <c r="A50" s="301">
        <v>1</v>
      </c>
      <c r="B50" s="341" t="s">
        <v>31</v>
      </c>
      <c r="C50" s="329" t="s">
        <v>26</v>
      </c>
      <c r="D50" s="304"/>
      <c r="E50" s="304">
        <v>1</v>
      </c>
      <c r="F50" s="304"/>
      <c r="G50" s="304">
        <f t="shared" si="5"/>
        <v>1</v>
      </c>
      <c r="H50" s="205">
        <f>DKH!H50</f>
        <v>1202500</v>
      </c>
      <c r="I50" s="21">
        <f>H50*G50</f>
        <v>1202500</v>
      </c>
      <c r="J50" s="325"/>
      <c r="K50" s="203">
        <v>0.3</v>
      </c>
      <c r="L50" s="21">
        <f t="shared" ref="L50:L55" si="10">K50*I50</f>
        <v>360750</v>
      </c>
      <c r="M50" s="325"/>
    </row>
    <row r="51" spans="1:13" ht="33.6" customHeight="1">
      <c r="A51" s="301">
        <v>2</v>
      </c>
      <c r="B51" s="342" t="s">
        <v>58</v>
      </c>
      <c r="C51" s="329" t="s">
        <v>26</v>
      </c>
      <c r="D51" s="304"/>
      <c r="E51" s="304">
        <v>1</v>
      </c>
      <c r="F51" s="304"/>
      <c r="G51" s="304">
        <f t="shared" si="5"/>
        <v>1</v>
      </c>
      <c r="H51" s="206">
        <f>DKH!H51</f>
        <v>1063000</v>
      </c>
      <c r="I51" s="21">
        <f t="shared" ref="I51:I55" si="11">H51*G51</f>
        <v>1063000</v>
      </c>
      <c r="J51" s="325"/>
      <c r="K51" s="203">
        <v>0.3</v>
      </c>
      <c r="L51" s="21">
        <f t="shared" si="10"/>
        <v>318900</v>
      </c>
      <c r="M51" s="325"/>
    </row>
    <row r="52" spans="1:13" ht="30" customHeight="1">
      <c r="A52" s="301">
        <v>3</v>
      </c>
      <c r="B52" s="306" t="s">
        <v>60</v>
      </c>
      <c r="C52" s="329" t="s">
        <v>26</v>
      </c>
      <c r="D52" s="304"/>
      <c r="E52" s="304">
        <v>1</v>
      </c>
      <c r="F52" s="304"/>
      <c r="G52" s="304">
        <f t="shared" si="5"/>
        <v>1</v>
      </c>
      <c r="H52" s="206">
        <f>DKH!H52</f>
        <v>869500</v>
      </c>
      <c r="I52" s="21">
        <f t="shared" si="11"/>
        <v>869500</v>
      </c>
      <c r="J52" s="325"/>
      <c r="K52" s="203">
        <v>0.3</v>
      </c>
      <c r="L52" s="21">
        <f t="shared" si="10"/>
        <v>260850</v>
      </c>
      <c r="M52" s="325"/>
    </row>
    <row r="53" spans="1:13" ht="30" customHeight="1">
      <c r="A53" s="301">
        <v>4</v>
      </c>
      <c r="B53" s="343" t="s">
        <v>86</v>
      </c>
      <c r="C53" s="329" t="s">
        <v>26</v>
      </c>
      <c r="D53" s="304"/>
      <c r="E53" s="304">
        <v>1</v>
      </c>
      <c r="F53" s="304"/>
      <c r="G53" s="304">
        <f t="shared" si="5"/>
        <v>1</v>
      </c>
      <c r="H53" s="206">
        <f>DKH!H53</f>
        <v>1757500</v>
      </c>
      <c r="I53" s="21">
        <f t="shared" si="11"/>
        <v>1757500</v>
      </c>
      <c r="J53" s="325"/>
      <c r="K53" s="203">
        <v>0.3</v>
      </c>
      <c r="L53" s="21">
        <f t="shared" si="10"/>
        <v>527250</v>
      </c>
      <c r="M53" s="325"/>
    </row>
    <row r="54" spans="1:13" ht="30" customHeight="1">
      <c r="A54" s="301">
        <v>5</v>
      </c>
      <c r="B54" s="344" t="s">
        <v>61</v>
      </c>
      <c r="C54" s="329" t="s">
        <v>26</v>
      </c>
      <c r="D54" s="304"/>
      <c r="E54" s="304">
        <v>1</v>
      </c>
      <c r="F54" s="304"/>
      <c r="G54" s="304">
        <f t="shared" si="5"/>
        <v>1</v>
      </c>
      <c r="H54" s="206">
        <f>DKH!H54</f>
        <v>286000</v>
      </c>
      <c r="I54" s="21">
        <f t="shared" si="11"/>
        <v>286000</v>
      </c>
      <c r="J54" s="325"/>
      <c r="K54" s="203">
        <v>0.3</v>
      </c>
      <c r="L54" s="21">
        <f t="shared" si="10"/>
        <v>85800</v>
      </c>
      <c r="M54" s="325"/>
    </row>
    <row r="55" spans="1:13" ht="30" customHeight="1">
      <c r="A55" s="301">
        <v>6</v>
      </c>
      <c r="B55" s="344" t="s">
        <v>79</v>
      </c>
      <c r="C55" s="329" t="s">
        <v>26</v>
      </c>
      <c r="D55" s="304"/>
      <c r="E55" s="304">
        <v>1</v>
      </c>
      <c r="F55" s="304"/>
      <c r="G55" s="304">
        <f t="shared" si="5"/>
        <v>1</v>
      </c>
      <c r="H55" s="207">
        <f>DKH!H55</f>
        <v>2220000</v>
      </c>
      <c r="I55" s="21">
        <f t="shared" si="11"/>
        <v>2220000</v>
      </c>
      <c r="J55" s="325">
        <f>SUM(I50:I55)</f>
        <v>7398500</v>
      </c>
      <c r="K55" s="203">
        <v>0.3</v>
      </c>
      <c r="L55" s="21">
        <f t="shared" si="10"/>
        <v>666000</v>
      </c>
      <c r="M55" s="325"/>
    </row>
    <row r="56" spans="1:13" ht="30" customHeight="1">
      <c r="A56" s="304"/>
      <c r="B56" s="306"/>
      <c r="C56" s="329"/>
      <c r="D56" s="304"/>
      <c r="E56" s="304"/>
      <c r="F56" s="304"/>
      <c r="G56" s="304"/>
      <c r="H56" s="345"/>
      <c r="I56" s="336" t="s">
        <v>68</v>
      </c>
      <c r="J56" s="325">
        <f>SUM(J39:J55)</f>
        <v>44653243.75</v>
      </c>
      <c r="K56" s="335"/>
      <c r="L56" s="335"/>
      <c r="M56" s="335"/>
    </row>
    <row r="57" spans="1:13" ht="38.1" customHeight="1">
      <c r="A57" s="337" t="s">
        <v>18</v>
      </c>
      <c r="B57" s="338" t="s">
        <v>80</v>
      </c>
      <c r="C57" s="329"/>
      <c r="D57" s="304"/>
      <c r="E57" s="304"/>
      <c r="F57" s="304"/>
      <c r="G57" s="304"/>
      <c r="H57" s="335"/>
      <c r="I57" s="21" t="s">
        <v>7</v>
      </c>
      <c r="J57" s="325"/>
      <c r="K57" s="203"/>
      <c r="L57" s="21"/>
      <c r="M57" s="325"/>
    </row>
    <row r="58" spans="1:13" ht="30" customHeight="1">
      <c r="A58" s="337" t="s">
        <v>3</v>
      </c>
      <c r="B58" s="338" t="s">
        <v>66</v>
      </c>
      <c r="C58" s="329"/>
      <c r="D58" s="304"/>
      <c r="E58" s="304"/>
      <c r="F58" s="304"/>
      <c r="G58" s="304"/>
      <c r="H58" s="335"/>
      <c r="I58" s="21"/>
      <c r="J58" s="325"/>
      <c r="K58" s="203"/>
      <c r="L58" s="21"/>
      <c r="M58" s="325"/>
    </row>
    <row r="59" spans="1:13" ht="30" customHeight="1">
      <c r="A59" s="346">
        <v>1</v>
      </c>
      <c r="B59" s="319" t="s">
        <v>82</v>
      </c>
      <c r="C59" s="303"/>
      <c r="D59" s="304"/>
      <c r="E59" s="304"/>
      <c r="F59" s="304"/>
      <c r="G59" s="304">
        <v>1</v>
      </c>
      <c r="H59" s="208">
        <f>DKH!H59</f>
        <v>8269500</v>
      </c>
      <c r="I59" s="21">
        <f t="shared" si="6"/>
        <v>8269500</v>
      </c>
      <c r="J59" s="325"/>
      <c r="K59" s="204">
        <v>0.3</v>
      </c>
      <c r="L59" s="21">
        <f t="shared" ref="L59:L61" si="12">K59*I59</f>
        <v>2480850</v>
      </c>
      <c r="M59" s="325"/>
    </row>
    <row r="60" spans="1:13" ht="30" customHeight="1">
      <c r="A60" s="346">
        <v>2</v>
      </c>
      <c r="B60" s="319" t="s">
        <v>83</v>
      </c>
      <c r="C60" s="303"/>
      <c r="D60" s="304"/>
      <c r="E60" s="304"/>
      <c r="F60" s="304"/>
      <c r="G60" s="304">
        <v>1</v>
      </c>
      <c r="H60" s="209">
        <f>DKH!H60</f>
        <v>10708000</v>
      </c>
      <c r="I60" s="21">
        <f t="shared" si="6"/>
        <v>10708000</v>
      </c>
      <c r="J60" s="325"/>
      <c r="K60" s="203">
        <v>0.3</v>
      </c>
      <c r="L60" s="21">
        <f t="shared" si="12"/>
        <v>3212400</v>
      </c>
      <c r="M60" s="325"/>
    </row>
    <row r="61" spans="1:13" ht="30" customHeight="1">
      <c r="A61" s="346">
        <v>3</v>
      </c>
      <c r="B61" s="319" t="s">
        <v>84</v>
      </c>
      <c r="C61" s="303"/>
      <c r="D61" s="304"/>
      <c r="E61" s="304"/>
      <c r="F61" s="304"/>
      <c r="G61" s="304">
        <v>1</v>
      </c>
      <c r="H61" s="209">
        <f>DKH!H61</f>
        <v>1156000</v>
      </c>
      <c r="I61" s="21">
        <f t="shared" si="6"/>
        <v>1156000</v>
      </c>
      <c r="J61" s="325"/>
      <c r="K61" s="203">
        <v>0.3</v>
      </c>
      <c r="L61" s="21">
        <f t="shared" si="12"/>
        <v>346800</v>
      </c>
      <c r="M61" s="325"/>
    </row>
    <row r="62" spans="1:13" ht="30" customHeight="1">
      <c r="A62" s="304">
        <v>4</v>
      </c>
      <c r="B62" s="316" t="s">
        <v>41</v>
      </c>
      <c r="C62" s="303"/>
      <c r="D62" s="304"/>
      <c r="E62" s="304"/>
      <c r="F62" s="304"/>
      <c r="G62" s="304"/>
      <c r="H62" s="347"/>
      <c r="I62" s="21"/>
      <c r="J62" s="306"/>
      <c r="K62" s="203"/>
      <c r="L62" s="21"/>
      <c r="M62" s="325"/>
    </row>
    <row r="63" spans="1:13" ht="30" customHeight="1">
      <c r="A63" s="304"/>
      <c r="B63" s="318" t="s">
        <v>37</v>
      </c>
      <c r="C63" s="303" t="s">
        <v>26</v>
      </c>
      <c r="D63" s="304"/>
      <c r="E63" s="304"/>
      <c r="F63" s="304"/>
      <c r="G63" s="304">
        <v>1</v>
      </c>
      <c r="H63" s="335">
        <f>DKH!H63</f>
        <v>7298000</v>
      </c>
      <c r="I63" s="21">
        <f t="shared" ref="I63:I65" si="13">H63*G63</f>
        <v>7298000</v>
      </c>
      <c r="J63" s="306"/>
      <c r="K63" s="203">
        <v>0.35</v>
      </c>
      <c r="L63" s="21">
        <f t="shared" ref="L63:L65" si="14">K63*I63</f>
        <v>2554300</v>
      </c>
      <c r="M63" s="325"/>
    </row>
    <row r="64" spans="1:13" ht="30" customHeight="1">
      <c r="A64" s="304"/>
      <c r="B64" s="319" t="s">
        <v>38</v>
      </c>
      <c r="C64" s="303" t="s">
        <v>26</v>
      </c>
      <c r="D64" s="304"/>
      <c r="E64" s="304"/>
      <c r="F64" s="304"/>
      <c r="G64" s="304">
        <v>2</v>
      </c>
      <c r="H64" s="335">
        <f>H21</f>
        <v>1942500</v>
      </c>
      <c r="I64" s="21">
        <f t="shared" si="13"/>
        <v>3885000</v>
      </c>
      <c r="J64" s="306"/>
      <c r="K64" s="203">
        <v>1</v>
      </c>
      <c r="L64" s="21">
        <f t="shared" si="14"/>
        <v>3885000</v>
      </c>
      <c r="M64" s="325"/>
    </row>
    <row r="65" spans="1:13" ht="30" customHeight="1">
      <c r="A65" s="304"/>
      <c r="B65" s="319" t="s">
        <v>39</v>
      </c>
      <c r="C65" s="303" t="s">
        <v>26</v>
      </c>
      <c r="D65" s="304"/>
      <c r="E65" s="304"/>
      <c r="F65" s="304"/>
      <c r="G65" s="304">
        <v>1</v>
      </c>
      <c r="H65" s="335">
        <f>H22</f>
        <v>3885000</v>
      </c>
      <c r="I65" s="21">
        <f t="shared" si="13"/>
        <v>3885000</v>
      </c>
      <c r="J65" s="325">
        <f>SUM(I59:I65)</f>
        <v>35201500</v>
      </c>
      <c r="K65" s="203">
        <v>1</v>
      </c>
      <c r="L65" s="21">
        <f t="shared" si="14"/>
        <v>3885000</v>
      </c>
      <c r="M65" s="325"/>
    </row>
    <row r="66" spans="1:13" ht="30" customHeight="1">
      <c r="A66" s="275" t="s">
        <v>5</v>
      </c>
      <c r="B66" s="331" t="s">
        <v>63</v>
      </c>
      <c r="C66" s="329"/>
      <c r="D66" s="304"/>
      <c r="E66" s="304"/>
      <c r="F66" s="304"/>
      <c r="G66" s="304"/>
      <c r="H66" s="27"/>
      <c r="I66" s="21"/>
      <c r="J66" s="325"/>
      <c r="K66" s="203"/>
      <c r="L66" s="21"/>
      <c r="M66" s="325"/>
    </row>
    <row r="67" spans="1:13" ht="30" customHeight="1">
      <c r="A67" s="304">
        <v>1</v>
      </c>
      <c r="B67" s="306" t="s">
        <v>46</v>
      </c>
      <c r="C67" s="329" t="s">
        <v>47</v>
      </c>
      <c r="D67" s="304"/>
      <c r="E67" s="304"/>
      <c r="F67" s="304"/>
      <c r="G67" s="304">
        <v>1</v>
      </c>
      <c r="H67" s="28">
        <f>DKH!H67</f>
        <v>2775000</v>
      </c>
      <c r="I67" s="21">
        <f t="shared" si="6"/>
        <v>2775000</v>
      </c>
      <c r="J67" s="325"/>
      <c r="K67" s="203">
        <v>1</v>
      </c>
      <c r="L67" s="21">
        <f t="shared" ref="L67:L68" si="15">K67*I67</f>
        <v>2775000</v>
      </c>
      <c r="M67" s="325"/>
    </row>
    <row r="68" spans="1:13" ht="30" customHeight="1">
      <c r="A68" s="304">
        <v>2</v>
      </c>
      <c r="B68" s="306" t="s">
        <v>64</v>
      </c>
      <c r="C68" s="329" t="s">
        <v>47</v>
      </c>
      <c r="D68" s="304"/>
      <c r="E68" s="304"/>
      <c r="F68" s="304"/>
      <c r="G68" s="304">
        <v>1</v>
      </c>
      <c r="H68" s="28">
        <f>DKH!H68</f>
        <v>3330000</v>
      </c>
      <c r="I68" s="21">
        <f t="shared" si="6"/>
        <v>3330000</v>
      </c>
      <c r="J68" s="325">
        <f>SUM(I67:I68)</f>
        <v>6105000</v>
      </c>
      <c r="K68" s="203">
        <v>1</v>
      </c>
      <c r="L68" s="21">
        <f t="shared" si="15"/>
        <v>3330000</v>
      </c>
      <c r="M68" s="325"/>
    </row>
    <row r="69" spans="1:13" ht="30" customHeight="1">
      <c r="A69" s="275" t="s">
        <v>49</v>
      </c>
      <c r="B69" s="331" t="s">
        <v>78</v>
      </c>
      <c r="C69" s="329"/>
      <c r="D69" s="304"/>
      <c r="E69" s="304"/>
      <c r="F69" s="304"/>
      <c r="G69" s="304"/>
      <c r="H69" s="27"/>
      <c r="I69" s="21"/>
      <c r="J69" s="325"/>
      <c r="K69" s="203"/>
      <c r="L69" s="21"/>
      <c r="M69" s="325"/>
    </row>
    <row r="70" spans="1:13" ht="30" customHeight="1">
      <c r="A70" s="304">
        <v>1</v>
      </c>
      <c r="B70" s="306" t="s">
        <v>85</v>
      </c>
      <c r="C70" s="329" t="s">
        <v>26</v>
      </c>
      <c r="D70" s="304"/>
      <c r="E70" s="304"/>
      <c r="F70" s="304"/>
      <c r="G70" s="304">
        <v>1</v>
      </c>
      <c r="H70" s="332">
        <f>DKH!H70</f>
        <v>4865500</v>
      </c>
      <c r="I70" s="21">
        <f t="shared" si="6"/>
        <v>4865500</v>
      </c>
      <c r="J70" s="325">
        <f>I70</f>
        <v>4865500</v>
      </c>
      <c r="K70" s="204">
        <v>0.35</v>
      </c>
      <c r="L70" s="21">
        <f t="shared" ref="L70" si="16">K70*I70</f>
        <v>1702925</v>
      </c>
      <c r="M70" s="325"/>
    </row>
    <row r="71" spans="1:13" ht="30" customHeight="1">
      <c r="A71" s="301"/>
      <c r="B71" s="306"/>
      <c r="C71" s="329"/>
      <c r="D71" s="304"/>
      <c r="E71" s="304"/>
      <c r="F71" s="304"/>
      <c r="G71" s="304"/>
      <c r="H71" s="28"/>
      <c r="I71" s="336" t="s">
        <v>69</v>
      </c>
      <c r="J71" s="325">
        <f>SUM(J59:J70)</f>
        <v>46172000</v>
      </c>
      <c r="K71" s="335"/>
      <c r="L71" s="335"/>
      <c r="M71" s="335"/>
    </row>
    <row r="72" spans="1:13" ht="30" customHeight="1">
      <c r="A72" s="337" t="s">
        <v>19</v>
      </c>
      <c r="B72" s="338" t="s">
        <v>87</v>
      </c>
      <c r="C72" s="329"/>
      <c r="D72" s="304"/>
      <c r="E72" s="304"/>
      <c r="F72" s="304"/>
      <c r="G72" s="304"/>
      <c r="H72" s="335"/>
      <c r="I72" s="21" t="s">
        <v>7</v>
      </c>
      <c r="J72" s="325"/>
      <c r="K72" s="310"/>
      <c r="L72" s="21"/>
      <c r="M72" s="348"/>
    </row>
    <row r="73" spans="1:13" ht="30" customHeight="1">
      <c r="A73" s="337" t="s">
        <v>3</v>
      </c>
      <c r="B73" s="338" t="s">
        <v>88</v>
      </c>
      <c r="C73" s="329"/>
      <c r="D73" s="304"/>
      <c r="E73" s="304"/>
      <c r="F73" s="304"/>
      <c r="G73" s="304"/>
      <c r="H73" s="335"/>
      <c r="I73" s="21"/>
      <c r="J73" s="325"/>
      <c r="K73" s="310"/>
      <c r="L73" s="21"/>
      <c r="M73" s="348"/>
    </row>
    <row r="74" spans="1:13" ht="30" customHeight="1">
      <c r="A74" s="346">
        <v>1</v>
      </c>
      <c r="B74" s="308" t="s">
        <v>89</v>
      </c>
      <c r="C74" s="329" t="s">
        <v>26</v>
      </c>
      <c r="D74" s="304"/>
      <c r="E74" s="304"/>
      <c r="F74" s="304"/>
      <c r="G74" s="304">
        <v>5</v>
      </c>
      <c r="H74" s="332">
        <f>DKH!H74</f>
        <v>342000</v>
      </c>
      <c r="I74" s="21">
        <f>G74*H74</f>
        <v>1710000</v>
      </c>
      <c r="J74" s="349">
        <f>G74*H74</f>
        <v>1710000</v>
      </c>
      <c r="K74" s="203">
        <v>0.35</v>
      </c>
      <c r="L74" s="21">
        <f t="shared" ref="L74:L75" si="17">K74*I74</f>
        <v>598500</v>
      </c>
      <c r="M74" s="348"/>
    </row>
    <row r="75" spans="1:13" ht="30" customHeight="1">
      <c r="A75" s="346">
        <v>2</v>
      </c>
      <c r="B75" s="308" t="s">
        <v>90</v>
      </c>
      <c r="C75" s="329" t="s">
        <v>26</v>
      </c>
      <c r="D75" s="304"/>
      <c r="E75" s="304"/>
      <c r="F75" s="304"/>
      <c r="G75" s="304">
        <v>1</v>
      </c>
      <c r="H75" s="332">
        <f>DKH!H75</f>
        <v>194000</v>
      </c>
      <c r="I75" s="21">
        <f>G75*H75</f>
        <v>194000</v>
      </c>
      <c r="J75" s="349">
        <f>G75*H75</f>
        <v>194000</v>
      </c>
      <c r="K75" s="203">
        <v>0.35</v>
      </c>
      <c r="L75" s="21">
        <f t="shared" si="17"/>
        <v>67900</v>
      </c>
      <c r="M75" s="348"/>
    </row>
    <row r="76" spans="1:13" ht="30" customHeight="1">
      <c r="A76" s="301"/>
      <c r="B76" s="306"/>
      <c r="C76" s="329"/>
      <c r="D76" s="304"/>
      <c r="E76" s="304"/>
      <c r="F76" s="304"/>
      <c r="G76" s="304"/>
      <c r="H76" s="28"/>
      <c r="I76" s="336" t="s">
        <v>92</v>
      </c>
      <c r="J76" s="325">
        <f>SUM(J74:J75)</f>
        <v>1904000</v>
      </c>
      <c r="K76" s="335"/>
      <c r="L76" s="335"/>
      <c r="M76" s="335"/>
    </row>
    <row r="77" spans="1:13" ht="30" customHeight="1">
      <c r="A77" s="328"/>
      <c r="B77" s="350" t="s">
        <v>7</v>
      </c>
      <c r="C77" s="329"/>
      <c r="D77" s="304"/>
      <c r="E77" s="304"/>
      <c r="F77" s="304"/>
      <c r="G77" s="304"/>
      <c r="H77" s="335" t="s">
        <v>7</v>
      </c>
      <c r="I77" s="351" t="s">
        <v>14</v>
      </c>
      <c r="J77" s="352">
        <f>J36+J56+J71+J76</f>
        <v>375552212.5</v>
      </c>
      <c r="K77" s="353">
        <f>L77/J77</f>
        <v>0.40155770118116402</v>
      </c>
      <c r="L77" s="354">
        <f>SUM(L9:L75)</f>
        <v>150805883.125</v>
      </c>
      <c r="M77" s="355"/>
    </row>
    <row r="78" spans="1:13" ht="30" customHeight="1">
      <c r="A78" s="304"/>
      <c r="B78" s="306"/>
      <c r="C78" s="306"/>
      <c r="D78" s="306"/>
      <c r="E78" s="306"/>
      <c r="F78" s="306"/>
      <c r="G78" s="306"/>
      <c r="H78" s="306"/>
      <c r="I78" s="356" t="s">
        <v>70</v>
      </c>
      <c r="J78" s="356">
        <f>J77*11%</f>
        <v>41310743.375</v>
      </c>
      <c r="K78" s="357"/>
      <c r="M78" s="358"/>
    </row>
    <row r="79" spans="1:13" ht="30" customHeight="1">
      <c r="A79" s="304"/>
      <c r="B79" s="306"/>
      <c r="C79" s="306"/>
      <c r="D79" s="306"/>
      <c r="E79" s="306"/>
      <c r="F79" s="306"/>
      <c r="G79" s="306"/>
      <c r="H79" s="306"/>
      <c r="I79" s="359" t="s">
        <v>12</v>
      </c>
      <c r="J79" s="360">
        <f>J78+J77</f>
        <v>416862955.875</v>
      </c>
      <c r="K79" s="361"/>
      <c r="L79" s="362"/>
      <c r="M79" s="363"/>
    </row>
    <row r="81" spans="2:3" ht="15">
      <c r="B81" s="364" t="s">
        <v>167</v>
      </c>
      <c r="C81" s="364"/>
    </row>
    <row r="82" spans="2:3" ht="15">
      <c r="B82" s="365"/>
      <c r="C82" s="366"/>
    </row>
    <row r="83" spans="2:3" ht="15">
      <c r="B83" s="365"/>
      <c r="C83" s="366"/>
    </row>
    <row r="84" spans="2:3" ht="15">
      <c r="B84" s="367"/>
      <c r="C84" s="366"/>
    </row>
    <row r="85" spans="2:3" ht="15">
      <c r="B85" s="365"/>
      <c r="C85" s="366"/>
    </row>
    <row r="86" spans="2:3" ht="15">
      <c r="B86" s="365"/>
      <c r="C86" s="366"/>
    </row>
    <row r="89" spans="2:3" ht="15">
      <c r="B89" s="366"/>
      <c r="C89" s="366"/>
    </row>
    <row r="90" spans="2:3" ht="15.75">
      <c r="B90" s="368" t="s">
        <v>168</v>
      </c>
      <c r="C90" s="368"/>
    </row>
    <row r="91" spans="2:3" ht="15">
      <c r="B91" s="364" t="s">
        <v>169</v>
      </c>
      <c r="C91" s="364"/>
    </row>
  </sheetData>
  <mergeCells count="16">
    <mergeCell ref="M4:M6"/>
    <mergeCell ref="A1:M1"/>
    <mergeCell ref="A2:M2"/>
    <mergeCell ref="H4:H6"/>
    <mergeCell ref="I4:I6"/>
    <mergeCell ref="J4:J6"/>
    <mergeCell ref="A4:A6"/>
    <mergeCell ref="B4:B6"/>
    <mergeCell ref="C4:C6"/>
    <mergeCell ref="D4:E4"/>
    <mergeCell ref="G4:G6"/>
    <mergeCell ref="B81:C81"/>
    <mergeCell ref="B90:C90"/>
    <mergeCell ref="B91:C91"/>
    <mergeCell ref="K4:K6"/>
    <mergeCell ref="L4:L6"/>
  </mergeCells>
  <printOptions horizontalCentered="1"/>
  <pageMargins left="0.43307086614173229" right="0.43307086614173229" top="1.3385826771653544" bottom="0.55118110236220474" header="0.31496062992125984" footer="0.31496062992125984"/>
  <pageSetup paperSize="9" scale="35" orientation="portrait" horizontalDpi="4294967295" verticalDpi="4294967295" r:id="rId1"/>
  <rowBreaks count="1" manualBreakCount="1">
    <brk id="41" max="12" man="1"/>
  </rowBreaks>
  <ignoredErrors>
    <ignoredError sqref="H64:H66 K77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d6b14b7b-5321-4467-a64e-3c9b1c82aa1f">
      <Terms xmlns="http://schemas.microsoft.com/office/infopath/2007/PartnerControls"/>
    </lcf76f155ced4ddcb4097134ff3c332f>
    <_ip_UnifiedCompliancePolicyProperties xmlns="http://schemas.microsoft.com/sharepoint/v3" xsi:nil="true"/>
    <TaxCatchAll xmlns="3537c2f4-e5b8-421f-bcd5-db4a3dbfaccd" xsi:nil="true"/>
    <SharedWithUsers xmlns="3537c2f4-e5b8-421f-bcd5-db4a3dbfaccd">
      <UserInfo>
        <DisplayName>ANDI QAMARIEL NUR FAJRINA</DisplayName>
        <AccountId>174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825823DBACC7FB4AA5968A048C9F35B4" ma:contentTypeVersion="18" ma:contentTypeDescription="Buat sebuah dokumen baru." ma:contentTypeScope="" ma:versionID="3693fc95065854d6b9ef700d46257acf">
  <xsd:schema xmlns:xsd="http://www.w3.org/2001/XMLSchema" xmlns:xs="http://www.w3.org/2001/XMLSchema" xmlns:p="http://schemas.microsoft.com/office/2006/metadata/properties" xmlns:ns1="http://schemas.microsoft.com/sharepoint/v3" xmlns:ns2="d6b14b7b-5321-4467-a64e-3c9b1c82aa1f" xmlns:ns3="3537c2f4-e5b8-421f-bcd5-db4a3dbfaccd" targetNamespace="http://schemas.microsoft.com/office/2006/metadata/properties" ma:root="true" ma:fieldsID="9c016897b4201366ecdecc1df7851777" ns1:_="" ns2:_="" ns3:_="">
    <xsd:import namespace="http://schemas.microsoft.com/sharepoint/v3"/>
    <xsd:import namespace="d6b14b7b-5321-4467-a64e-3c9b1c82aa1f"/>
    <xsd:import namespace="3537c2f4-e5b8-421f-bcd5-db4a3dbfa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Properti Kebijakan Kepatuhan Terpadu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Tindakan UI Kebijakan Kepatuhan Terpadu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14b7b-5321-4467-a64e-3c9b1c82aa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Gambar" ma:readOnly="false" ma:fieldId="{5cf76f15-5ced-4ddc-b409-7134ff3c332f}" ma:taxonomyMulti="true" ma:sspId="27371aa4-aef9-47da-831a-104782ad2f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7c2f4-e5b8-421f-bcd5-db4a3dbfacc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8dd166d-812b-4f2b-b4b0-ce86049473d8}" ma:internalName="TaxCatchAll" ma:showField="CatchAllData" ma:web="3537c2f4-e5b8-421f-bcd5-db4a3dbfa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027588-80C9-4BAE-A4E1-390CBBA47FF3}">
  <ds:schemaRefs>
    <ds:schemaRef ds:uri="http://purl.org/dc/elements/1.1/"/>
    <ds:schemaRef ds:uri="d6b14b7b-5321-4467-a64e-3c9b1c82aa1f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http://www.w3.org/XML/1998/namespace"/>
    <ds:schemaRef ds:uri="3537c2f4-e5b8-421f-bcd5-db4a3dbfaccd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2BE81D-6BAF-4D39-BEE1-5D4432634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b14b7b-5321-4467-a64e-3c9b1c82aa1f"/>
    <ds:schemaRef ds:uri="3537c2f4-e5b8-421f-bcd5-db4a3dbfa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B0C968-9365-4F01-9D2F-C6C190C065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DKH</vt:lpstr>
      <vt:lpstr>ANALISA MATERIAL INSTALASI</vt:lpstr>
      <vt:lpstr>ANALISA JASA INSTAL &amp; SOFTWARE</vt:lpstr>
      <vt:lpstr>TKDN</vt:lpstr>
      <vt:lpstr>'ANALISA JASA INSTAL &amp; SOFTWARE'!Print_Area</vt:lpstr>
      <vt:lpstr>'ANALISA MATERIAL INSTALASI'!Print_Area</vt:lpstr>
      <vt:lpstr>DKH!Print_Area</vt:lpstr>
      <vt:lpstr>TKDN!Print_Area</vt:lpstr>
      <vt:lpstr>DKH!Print_Titles</vt:lpstr>
      <vt:lpstr>TKDN!Print_Titles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Jasa Marga</dc:creator>
  <cp:keywords/>
  <dc:description/>
  <cp:lastModifiedBy>NORMAN RGPI</cp:lastModifiedBy>
  <cp:revision/>
  <cp:lastPrinted>2024-05-22T02:58:17Z</cp:lastPrinted>
  <dcterms:created xsi:type="dcterms:W3CDTF">2010-11-30T03:11:15Z</dcterms:created>
  <dcterms:modified xsi:type="dcterms:W3CDTF">2024-05-22T03:04:17Z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0x010100825823DBACC7FB4AA5968A048C9F35B4</vt:lpwstr>
  </property>
  <property fmtid="{D5CDD505-2E9C-101B-9397-08002B2CF9AE}" pid="3" name="MediaServiceImageTags">
    <vt:lpwstr/>
  </property>
</Properties>
</file>