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 SISOLUSI CIPTA MANDIRI\PENAWARAN DAN GAMBAR\TENDER\SEKOLAH DIAN HARAPAN (SDH)\SDH bogor\02 Arsitektur Interior  mpe furniture\PENAWARAN\"/>
    </mc:Choice>
  </mc:AlternateContent>
  <xr:revisionPtr revIDLastSave="0" documentId="13_ncr:1_{3D2672A1-AE1A-49B3-9A9A-FC914EF5369B}" xr6:coauthVersionLast="47" xr6:coauthVersionMax="47" xr10:uidLastSave="{00000000-0000-0000-0000-000000000000}"/>
  <bookViews>
    <workbookView xWindow="-108" yWindow="-108" windowWidth="23256" windowHeight="13896" tabRatio="884" activeTab="1" xr2:uid="{B0C968CF-B785-4679-B86C-8E726D81080F}"/>
  </bookViews>
  <sheets>
    <sheet name="surat  (Nego)" sheetId="13" r:id="rId1"/>
    <sheet name="Kindy Lt 1 (Nego)" sheetId="14" r:id="rId2"/>
    <sheet name="Bukaan" sheetId="4" state="hidden" r:id="rId3"/>
  </sheets>
  <definedNames>
    <definedName name="_xlnm.Print_Area" localSheetId="1">'Kindy Lt 1 (Nego)'!$A$4:$R$417</definedName>
    <definedName name="_xlnm.Print_Area" localSheetId="0">'surat  (Nego)'!$A$1:$F$58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5" i="14" l="1"/>
  <c r="L282" i="14" l="1"/>
  <c r="L318" i="14"/>
  <c r="L353" i="14"/>
  <c r="L246" i="14"/>
  <c r="L160" i="14" l="1"/>
  <c r="L159" i="14"/>
  <c r="O220" i="14"/>
  <c r="O224" i="14"/>
  <c r="I253" i="14"/>
  <c r="O291" i="14"/>
  <c r="O329" i="14"/>
  <c r="R312" i="14"/>
  <c r="R275" i="14"/>
  <c r="R240" i="14"/>
  <c r="I43" i="14" l="1"/>
  <c r="L43" i="14" s="1"/>
  <c r="L39" i="14" s="1"/>
  <c r="L363" i="14"/>
  <c r="L362" i="14"/>
  <c r="L103" i="14"/>
  <c r="L245" i="14"/>
  <c r="L281" i="14"/>
  <c r="L317" i="14"/>
  <c r="L352" i="14"/>
  <c r="L158" i="14"/>
  <c r="I361" i="14"/>
  <c r="L361" i="14" s="1"/>
  <c r="K147" i="14"/>
  <c r="K242" i="14" s="1"/>
  <c r="K277" i="14" s="1"/>
  <c r="K314" i="14" s="1"/>
  <c r="K349" i="14" s="1"/>
  <c r="L157" i="14"/>
  <c r="L156" i="14"/>
  <c r="L62" i="14"/>
  <c r="L155" i="14"/>
  <c r="L171" i="14"/>
  <c r="L189" i="14"/>
  <c r="L153" i="14" l="1"/>
  <c r="L351" i="14"/>
  <c r="L316" i="14"/>
  <c r="L244" i="14"/>
  <c r="L154" i="14"/>
  <c r="L102" i="14"/>
  <c r="L61" i="14"/>
  <c r="G389" i="14"/>
  <c r="G390" i="14"/>
  <c r="R390" i="14"/>
  <c r="R389" i="14"/>
  <c r="L263" i="14" l="1"/>
  <c r="L262" i="14"/>
  <c r="L300" i="14"/>
  <c r="L299" i="14"/>
  <c r="R180" i="14"/>
  <c r="L360" i="14"/>
  <c r="L101" i="14" l="1"/>
  <c r="L82" i="14"/>
  <c r="L285" i="14"/>
  <c r="R249" i="14"/>
  <c r="R215" i="14"/>
  <c r="L184" i="14"/>
  <c r="L33" i="14"/>
  <c r="L37" i="14"/>
  <c r="L34" i="14"/>
  <c r="I279" i="14"/>
  <c r="L279" i="14" s="1"/>
  <c r="L188" i="14"/>
  <c r="O332" i="14"/>
  <c r="R332" i="14" s="1"/>
  <c r="O297" i="14"/>
  <c r="R297" i="14" s="1"/>
  <c r="O260" i="14"/>
  <c r="R260" i="14" s="1"/>
  <c r="R220" i="14"/>
  <c r="L187" i="14"/>
  <c r="O176" i="14"/>
  <c r="R176" i="14" s="1"/>
  <c r="R183" i="14"/>
  <c r="I123" i="14"/>
  <c r="L123" i="14" s="1"/>
  <c r="I122" i="14"/>
  <c r="L122" i="14" s="1"/>
  <c r="O85" i="14"/>
  <c r="R85" i="14" s="1"/>
  <c r="L30" i="14"/>
  <c r="R224" i="14"/>
  <c r="L253" i="14"/>
  <c r="R291" i="14"/>
  <c r="R329" i="14"/>
  <c r="O87" i="14"/>
  <c r="R87" i="14" s="1"/>
  <c r="I28" i="14"/>
  <c r="L28" i="14" s="1"/>
  <c r="I83" i="14"/>
  <c r="L83" i="14" s="1"/>
  <c r="R175" i="14"/>
  <c r="L359" i="14"/>
  <c r="R108" i="14"/>
  <c r="L152" i="14"/>
  <c r="L110" i="14"/>
  <c r="L151" i="14"/>
  <c r="L127" i="14"/>
  <c r="R126" i="14"/>
  <c r="L150" i="14"/>
  <c r="L149" i="14"/>
  <c r="R11" i="14"/>
  <c r="F22" i="13" s="1"/>
  <c r="L11" i="14"/>
  <c r="E22" i="13" s="1"/>
  <c r="R416" i="14"/>
  <c r="F38" i="13" s="1"/>
  <c r="L416" i="14"/>
  <c r="E38" i="13" s="1"/>
  <c r="L27" i="14" l="1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R343" i="14"/>
  <c r="R337" i="14"/>
  <c r="L350" i="14"/>
  <c r="L349" i="14"/>
  <c r="R308" i="14"/>
  <c r="R302" i="14"/>
  <c r="L315" i="14"/>
  <c r="L314" i="14"/>
  <c r="L284" i="14" s="1"/>
  <c r="R271" i="14"/>
  <c r="L268" i="14"/>
  <c r="R266" i="14"/>
  <c r="L278" i="14"/>
  <c r="L277" i="14"/>
  <c r="L242" i="14"/>
  <c r="R265" i="14"/>
  <c r="R248" i="14" s="1"/>
  <c r="R206" i="14"/>
  <c r="L212" i="14"/>
  <c r="L191" i="14" s="1"/>
  <c r="R236" i="14"/>
  <c r="L233" i="14"/>
  <c r="L243" i="14"/>
  <c r="R231" i="14"/>
  <c r="R230" i="14"/>
  <c r="R179" i="14"/>
  <c r="R169" i="14"/>
  <c r="L121" i="14"/>
  <c r="L105" i="14" s="1"/>
  <c r="L165" i="14"/>
  <c r="L186" i="14"/>
  <c r="R164" i="14"/>
  <c r="R163" i="14"/>
  <c r="L142" i="14"/>
  <c r="L148" i="14"/>
  <c r="R141" i="14"/>
  <c r="R140" i="14"/>
  <c r="R120" i="14"/>
  <c r="L147" i="14"/>
  <c r="R116" i="14"/>
  <c r="R98" i="14"/>
  <c r="L66" i="14"/>
  <c r="L59" i="14"/>
  <c r="R48" i="14"/>
  <c r="L248" i="14" l="1"/>
  <c r="L320" i="14"/>
  <c r="L214" i="14"/>
  <c r="L162" i="14"/>
  <c r="E33" i="13"/>
  <c r="E37" i="13"/>
  <c r="E32" i="13"/>
  <c r="E31" i="13"/>
  <c r="E36" i="13"/>
  <c r="E34" i="13"/>
  <c r="E35" i="13"/>
  <c r="R320" i="14"/>
  <c r="F36" i="13" s="1"/>
  <c r="G416" i="14"/>
  <c r="D38" i="13" s="1"/>
  <c r="L94" i="14"/>
  <c r="L81" i="14" s="1"/>
  <c r="R96" i="14"/>
  <c r="L60" i="14"/>
  <c r="R355" i="14"/>
  <c r="F37" i="13" s="1"/>
  <c r="R55" i="14"/>
  <c r="R45" i="14"/>
  <c r="R39" i="14"/>
  <c r="F26" i="13" s="1"/>
  <c r="R27" i="14"/>
  <c r="F25" i="13" s="1"/>
  <c r="R21" i="14"/>
  <c r="F24" i="13" s="1"/>
  <c r="L67" i="14"/>
  <c r="L65" i="14"/>
  <c r="L64" i="14" s="1"/>
  <c r="L47" i="14"/>
  <c r="L21" i="14"/>
  <c r="G297" i="14"/>
  <c r="G209" i="14"/>
  <c r="G267" i="14"/>
  <c r="G232" i="14"/>
  <c r="G220" i="14"/>
  <c r="G194" i="14"/>
  <c r="G135" i="14"/>
  <c r="G93" i="14"/>
  <c r="G90" i="14"/>
  <c r="G75" i="14"/>
  <c r="G45" i="14"/>
  <c r="G36" i="14"/>
  <c r="G30" i="14"/>
  <c r="G357" i="14"/>
  <c r="G356" i="14"/>
  <c r="G348" i="14"/>
  <c r="G347" i="14"/>
  <c r="G346" i="14"/>
  <c r="G345" i="14"/>
  <c r="G344" i="14"/>
  <c r="G343" i="14"/>
  <c r="G340" i="14"/>
  <c r="G338" i="14"/>
  <c r="G337" i="14"/>
  <c r="G336" i="14"/>
  <c r="G331" i="14"/>
  <c r="G330" i="14"/>
  <c r="G329" i="14"/>
  <c r="G328" i="14"/>
  <c r="G326" i="14"/>
  <c r="G325" i="14"/>
  <c r="G324" i="14"/>
  <c r="G322" i="14"/>
  <c r="G313" i="14"/>
  <c r="G312" i="14"/>
  <c r="G311" i="14"/>
  <c r="G310" i="14"/>
  <c r="G309" i="14"/>
  <c r="G308" i="14"/>
  <c r="G305" i="14"/>
  <c r="G303" i="14"/>
  <c r="G302" i="14"/>
  <c r="G301" i="14"/>
  <c r="G296" i="14"/>
  <c r="G295" i="14"/>
  <c r="G294" i="14"/>
  <c r="G293" i="14"/>
  <c r="G292" i="14"/>
  <c r="G291" i="14"/>
  <c r="G290" i="14"/>
  <c r="G286" i="14"/>
  <c r="G276" i="14"/>
  <c r="G275" i="14"/>
  <c r="G274" i="14"/>
  <c r="G273" i="14"/>
  <c r="G272" i="14"/>
  <c r="G271" i="14"/>
  <c r="G268" i="14"/>
  <c r="G266" i="14"/>
  <c r="G265" i="14"/>
  <c r="G264" i="14"/>
  <c r="G263" i="14"/>
  <c r="G261" i="14"/>
  <c r="G260" i="14"/>
  <c r="G259" i="14"/>
  <c r="G258" i="14"/>
  <c r="G257" i="14"/>
  <c r="G256" i="14"/>
  <c r="G255" i="14"/>
  <c r="G254" i="14"/>
  <c r="G253" i="14"/>
  <c r="G252" i="14"/>
  <c r="G250" i="14"/>
  <c r="G241" i="14"/>
  <c r="G240" i="14"/>
  <c r="G239" i="14"/>
  <c r="G238" i="14"/>
  <c r="G237" i="14"/>
  <c r="G236" i="14"/>
  <c r="G233" i="14"/>
  <c r="G231" i="14"/>
  <c r="G230" i="14"/>
  <c r="G229" i="14"/>
  <c r="G225" i="14"/>
  <c r="G224" i="14"/>
  <c r="G223" i="14"/>
  <c r="G222" i="14"/>
  <c r="G221" i="14"/>
  <c r="G219" i="14"/>
  <c r="G217" i="14"/>
  <c r="G216" i="14"/>
  <c r="G211" i="14"/>
  <c r="G208" i="14"/>
  <c r="G207" i="14"/>
  <c r="G206" i="14"/>
  <c r="G205" i="14"/>
  <c r="G204" i="14"/>
  <c r="G200" i="14"/>
  <c r="G199" i="14"/>
  <c r="G198" i="14"/>
  <c r="G197" i="14"/>
  <c r="G196" i="14"/>
  <c r="G195" i="14"/>
  <c r="G193" i="14"/>
  <c r="G192" i="14"/>
  <c r="G183" i="14"/>
  <c r="G182" i="14"/>
  <c r="G181" i="14"/>
  <c r="G179" i="14"/>
  <c r="G177" i="14"/>
  <c r="G174" i="14"/>
  <c r="G173" i="14"/>
  <c r="G171" i="14"/>
  <c r="G170" i="14"/>
  <c r="G169" i="14"/>
  <c r="G167" i="14"/>
  <c r="G165" i="14"/>
  <c r="G164" i="14"/>
  <c r="G163" i="14"/>
  <c r="G145" i="14"/>
  <c r="G142" i="14"/>
  <c r="G141" i="14"/>
  <c r="G140" i="14"/>
  <c r="G139" i="14"/>
  <c r="G138" i="14"/>
  <c r="G137" i="14"/>
  <c r="G134" i="14"/>
  <c r="G132" i="14"/>
  <c r="G131" i="14"/>
  <c r="G130" i="14"/>
  <c r="G129" i="14"/>
  <c r="G128" i="14"/>
  <c r="G127" i="14"/>
  <c r="G126" i="14"/>
  <c r="G125" i="14"/>
  <c r="G124" i="14"/>
  <c r="G123" i="14"/>
  <c r="G122" i="14"/>
  <c r="G120" i="14"/>
  <c r="G119" i="14"/>
  <c r="G116" i="14"/>
  <c r="G115" i="14"/>
  <c r="G114" i="14"/>
  <c r="G113" i="14"/>
  <c r="G112" i="14"/>
  <c r="G111" i="14"/>
  <c r="G110" i="14"/>
  <c r="G109" i="14"/>
  <c r="G108" i="14"/>
  <c r="G107" i="14"/>
  <c r="G106" i="14"/>
  <c r="G100" i="14"/>
  <c r="G99" i="14"/>
  <c r="G98" i="14"/>
  <c r="G96" i="14"/>
  <c r="G95" i="14"/>
  <c r="G94" i="14"/>
  <c r="G92" i="14"/>
  <c r="G89" i="14"/>
  <c r="G87" i="14"/>
  <c r="G86" i="14"/>
  <c r="G85" i="14"/>
  <c r="G84" i="14"/>
  <c r="G80" i="14"/>
  <c r="G79" i="14"/>
  <c r="G78" i="14"/>
  <c r="G77" i="14"/>
  <c r="G76" i="14"/>
  <c r="G74" i="14"/>
  <c r="G73" i="14"/>
  <c r="G72" i="14"/>
  <c r="G71" i="14"/>
  <c r="G69" i="14"/>
  <c r="G68" i="14"/>
  <c r="G67" i="14"/>
  <c r="G66" i="14"/>
  <c r="G65" i="14"/>
  <c r="G59" i="14"/>
  <c r="G58" i="14"/>
  <c r="G57" i="14"/>
  <c r="G56" i="14"/>
  <c r="G55" i="14"/>
  <c r="G54" i="14"/>
  <c r="G52" i="14"/>
  <c r="G49" i="14"/>
  <c r="G48" i="14"/>
  <c r="G47" i="14"/>
  <c r="G46" i="14"/>
  <c r="G40" i="14"/>
  <c r="G35" i="14"/>
  <c r="G34" i="14"/>
  <c r="G31" i="14"/>
  <c r="G29" i="14"/>
  <c r="G26" i="14"/>
  <c r="G25" i="14"/>
  <c r="G24" i="14"/>
  <c r="G23" i="14"/>
  <c r="G22" i="14"/>
  <c r="G19" i="14"/>
  <c r="G18" i="14"/>
  <c r="G17" i="14"/>
  <c r="G16" i="14"/>
  <c r="G15" i="14"/>
  <c r="G14" i="14"/>
  <c r="G13" i="14"/>
  <c r="G12" i="14"/>
  <c r="D49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3" i="13"/>
  <c r="B22" i="13"/>
  <c r="L44" i="14" l="1"/>
  <c r="E24" i="13"/>
  <c r="L20" i="14"/>
  <c r="E28" i="13"/>
  <c r="E25" i="13"/>
  <c r="E26" i="13"/>
  <c r="E30" i="13"/>
  <c r="E29" i="13"/>
  <c r="R191" i="14"/>
  <c r="F32" i="13" s="1"/>
  <c r="R214" i="14"/>
  <c r="F33" i="13" s="1"/>
  <c r="R162" i="14"/>
  <c r="F31" i="13" s="1"/>
  <c r="R105" i="14"/>
  <c r="F30" i="13" s="1"/>
  <c r="R44" i="14"/>
  <c r="F27" i="13" s="1"/>
  <c r="R284" i="14"/>
  <c r="F35" i="13" s="1"/>
  <c r="F34" i="13"/>
  <c r="R81" i="14"/>
  <c r="F29" i="13" s="1"/>
  <c r="R64" i="14"/>
  <c r="F28" i="13" s="1"/>
  <c r="G234" i="14"/>
  <c r="G82" i="14"/>
  <c r="G215" i="14"/>
  <c r="G298" i="14"/>
  <c r="G299" i="14"/>
  <c r="G180" i="14"/>
  <c r="G304" i="14"/>
  <c r="G321" i="14"/>
  <c r="G226" i="14"/>
  <c r="G249" i="14"/>
  <c r="G227" i="14"/>
  <c r="G228" i="14"/>
  <c r="G32" i="14"/>
  <c r="G143" i="14"/>
  <c r="G342" i="14"/>
  <c r="G341" i="14"/>
  <c r="G33" i="14"/>
  <c r="G262" i="14"/>
  <c r="G358" i="14"/>
  <c r="G355" i="14" s="1"/>
  <c r="D37" i="13" s="1"/>
  <c r="G235" i="14"/>
  <c r="G136" i="14"/>
  <c r="G339" i="14"/>
  <c r="G251" i="14"/>
  <c r="G146" i="14"/>
  <c r="G144" i="14"/>
  <c r="G269" i="14"/>
  <c r="G306" i="14"/>
  <c r="G41" i="14"/>
  <c r="G172" i="14"/>
  <c r="G300" i="14"/>
  <c r="G91" i="14"/>
  <c r="G97" i="14"/>
  <c r="G333" i="14"/>
  <c r="G28" i="14"/>
  <c r="G307" i="14"/>
  <c r="G117" i="14"/>
  <c r="G270" i="14"/>
  <c r="G185" i="14"/>
  <c r="G289" i="14"/>
  <c r="G218" i="14"/>
  <c r="G121" i="14"/>
  <c r="G335" i="14"/>
  <c r="G42" i="14"/>
  <c r="G118" i="14"/>
  <c r="G285" i="14"/>
  <c r="G50" i="14"/>
  <c r="G287" i="14"/>
  <c r="G202" i="14"/>
  <c r="G334" i="14"/>
  <c r="G184" i="14"/>
  <c r="G51" i="14"/>
  <c r="G70" i="14"/>
  <c r="G64" i="14" s="1"/>
  <c r="D28" i="13" s="1"/>
  <c r="G288" i="14"/>
  <c r="G323" i="14"/>
  <c r="G88" i="14"/>
  <c r="G203" i="14"/>
  <c r="G178" i="14"/>
  <c r="G133" i="14"/>
  <c r="G21" i="14"/>
  <c r="G11" i="14"/>
  <c r="D22" i="13" s="1"/>
  <c r="E27" i="13" l="1"/>
  <c r="E39" i="13" s="1"/>
  <c r="C43" i="13" s="1"/>
  <c r="F39" i="13"/>
  <c r="C44" i="13" s="1"/>
  <c r="R20" i="14"/>
  <c r="G248" i="14"/>
  <c r="D34" i="13" s="1"/>
  <c r="G39" i="14"/>
  <c r="D26" i="13" s="1"/>
  <c r="G27" i="14"/>
  <c r="D25" i="13" s="1"/>
  <c r="G44" i="14"/>
  <c r="D27" i="13" s="1"/>
  <c r="G284" i="14"/>
  <c r="D35" i="13" s="1"/>
  <c r="G214" i="14"/>
  <c r="D33" i="13" s="1"/>
  <c r="G105" i="14"/>
  <c r="D30" i="13" s="1"/>
  <c r="G210" i="14"/>
  <c r="G327" i="14"/>
  <c r="G332" i="14"/>
  <c r="G176" i="14"/>
  <c r="G83" i="14"/>
  <c r="G81" i="14" s="1"/>
  <c r="D29" i="13" s="1"/>
  <c r="G201" i="14"/>
  <c r="D24" i="13"/>
  <c r="C46" i="13" l="1"/>
  <c r="G320" i="14"/>
  <c r="D36" i="13" s="1"/>
  <c r="G191" i="14"/>
  <c r="D32" i="13" s="1"/>
  <c r="G175" i="14"/>
  <c r="G162" i="14" s="1"/>
  <c r="D31" i="13" l="1"/>
  <c r="D39" i="13" s="1"/>
  <c r="C42" i="13" s="1"/>
  <c r="G20" i="14"/>
</calcChain>
</file>

<file path=xl/sharedStrings.xml><?xml version="1.0" encoding="utf-8"?>
<sst xmlns="http://schemas.openxmlformats.org/spreadsheetml/2006/main" count="1039" uniqueCount="411">
  <si>
    <t xml:space="preserve">Item Pekerjaan </t>
  </si>
  <si>
    <t xml:space="preserve">Qty/ Volume </t>
  </si>
  <si>
    <t xml:space="preserve">Unit </t>
  </si>
  <si>
    <t xml:space="preserve">Unit Price </t>
  </si>
  <si>
    <t>Sub Total</t>
  </si>
  <si>
    <t>A</t>
  </si>
  <si>
    <t>Preliminaries</t>
  </si>
  <si>
    <t> </t>
  </si>
  <si>
    <t>Mobilisasi, Demobilisasi, Transportasi, dan Akomodasi</t>
  </si>
  <si>
    <t>ls</t>
  </si>
  <si>
    <t xml:space="preserve">Peralatan Kerja </t>
  </si>
  <si>
    <t>Kebersihan dan Kerapian (Buang Sampah Puing Secara Berkala dan Pada Waktu Penyelesaian Pekerjaan Harus Bersih dan Rapi)</t>
  </si>
  <si>
    <t>Gambar Kerja (Shop Drawing) dan Gambar Terlaksana (As Built Drawing)</t>
  </si>
  <si>
    <t>Keamanan, Izin-Izin Kerja, dan Biaya Lainnya</t>
  </si>
  <si>
    <t>Relokasi Hydrant (Ditentukan saat site visit)</t>
  </si>
  <si>
    <t xml:space="preserve">Relokasi Titik Sprinkler Eksisting </t>
  </si>
  <si>
    <t xml:space="preserve">Penutupan Jalur Pipa Gas Eksisting </t>
  </si>
  <si>
    <t>B</t>
  </si>
  <si>
    <t>Lobby</t>
  </si>
  <si>
    <t xml:space="preserve">Pekerjaan Pembongkaran </t>
  </si>
  <si>
    <t>Pembongkaran Lantai Keramik</t>
  </si>
  <si>
    <t>m2</t>
  </si>
  <si>
    <t>Pembongkaran Plafond</t>
  </si>
  <si>
    <t>Pengupasan Cat Dinding</t>
  </si>
  <si>
    <t>Pembongkaran Dinding Bata</t>
  </si>
  <si>
    <t>Pembongkaran Dinding Gypsum</t>
  </si>
  <si>
    <t>Pekerjaan Pemasangan</t>
  </si>
  <si>
    <t>Pemasangan Lantai Granit Ex. Sandimas New Atlanta</t>
  </si>
  <si>
    <t>Pemasangan  Plint Lantai Granit  Ex. Sandimas New Atlanta</t>
  </si>
  <si>
    <t>m'</t>
  </si>
  <si>
    <t xml:space="preserve">Pemasangan Plafond Gypsum t = 9 mm Ex. Jayaboard + Rangka Hollow Baja Ringan 40 x 40 x 0,3 mm </t>
  </si>
  <si>
    <t xml:space="preserve">Pemasangan Plafond Gypsum t = 9 mm Down Ceiling Ex. Jayaboard + Rangka Hollow Baja Ringan 40 x 40 x 0,3 mm </t>
  </si>
  <si>
    <t>Pemasangan Kisi Kayu WPC 45x25mm</t>
  </si>
  <si>
    <t>Pemasangan Partisi Kaca Tempered Laminated  Green Tinted Frameless t = 12 mm Include Sealant Uk 1,2 x 2,8</t>
  </si>
  <si>
    <t>unit</t>
  </si>
  <si>
    <t>Pemasangan Pintu Kaca Tempered Laminated Green Tinted  Frameless t = 12 mm Inc. Acc ex. Dekkson + Include sand blast logo SDH  Uk. 1,6 x 2.1</t>
  </si>
  <si>
    <t>Pemasangan Dinding Bata</t>
  </si>
  <si>
    <t>Plester Aci</t>
  </si>
  <si>
    <t xml:space="preserve">C </t>
  </si>
  <si>
    <t>Pekerjaan Pengecatan</t>
  </si>
  <si>
    <t>Cat Putih Gading Bertekstur Ex. Arturo</t>
  </si>
  <si>
    <t xml:space="preserve">Cat Hitam Ex. Mowilex E 200 </t>
  </si>
  <si>
    <t>Cat Putih Ex. Mowilex C 102 Super White</t>
  </si>
  <si>
    <t>D</t>
  </si>
  <si>
    <t>Pekerjaan MEP</t>
  </si>
  <si>
    <t>Tarikan + Instalasi Downlight LED 21 W 6 " Ex. Philips</t>
  </si>
  <si>
    <t>Tarikan + Instalasi LED Strip ( Natural White 4000k)</t>
  </si>
  <si>
    <t>m</t>
  </si>
  <si>
    <t>Tarikan + Instalasi Stop Kontak Ex. Panasonic Wide Series (Ketinggian)</t>
  </si>
  <si>
    <t>Tarikan + Instalasi Saklar Ganda  Ex. Panasonic Wide Series (Ketinggian)</t>
  </si>
  <si>
    <t xml:space="preserve">Tarikan + Instalasi Tombol Lift Ex. Pillar </t>
  </si>
  <si>
    <t>Tarikan + Instalasi LAN Cat 6</t>
  </si>
  <si>
    <t>Ceiling Speaker TOA ZS2360 6 Watt + Tarikan + Instalasi Kabel NYM 2x1,5 ex. Supreme</t>
  </si>
  <si>
    <t>Tarikan + Instalasi  Camera CCTV digital Ex. Hikvision 2MP Hikvision (DS-2CD2120-I)</t>
  </si>
  <si>
    <t>Tarikan Kabel CCTV Cat 6 ex. AMP</t>
  </si>
  <si>
    <t>AC 2 PK Ex. Daikin Malaysia + Stop Kontak Ex. Panasonic + Tarikan + Instalasi</t>
  </si>
  <si>
    <t xml:space="preserve">Pipa AC 1/4 x 5/8 Ex. Tateyama </t>
  </si>
  <si>
    <t>Instalasi Panel Listrik (Box Panel 40 x 60 cm + Lampu Indikator + MCB)</t>
  </si>
  <si>
    <t xml:space="preserve">Sudah termasuk tarikan kabel koneksi </t>
  </si>
  <si>
    <t>Tarikan + Instalasi Smoke Detector ex. Edwards</t>
  </si>
  <si>
    <t>E</t>
  </si>
  <si>
    <t xml:space="preserve">Pekerjaan Playground </t>
  </si>
  <si>
    <t>Area Lantai Playground + Struktur Gundukan Kayu</t>
  </si>
  <si>
    <t xml:space="preserve">Karpet Abu-Abu Playground </t>
  </si>
  <si>
    <t xml:space="preserve">Rumput Sintetis </t>
  </si>
  <si>
    <t xml:space="preserve">Rangka Tangga Besi Hollow 4x4 Finishing Cat Hitam </t>
  </si>
  <si>
    <t>Step Tangga Blockboard kayu Finishing Vinyl Flooring TV 3001 Rustic Oak</t>
  </si>
  <si>
    <t>Jembatan Blockboard kayu Finishing Vinyl Flooring TV 3001 Rustic Oak</t>
  </si>
  <si>
    <t>Tali Tambang Jembatan  dadung kuralon 20mm/tali tambang putih</t>
  </si>
  <si>
    <t>Tiang pipa hollow galvanis 4inch Finshing cat hitam + perkuatan Base Plate Uk 15cm x 15cm + Dynabolt</t>
  </si>
  <si>
    <t>Titik</t>
  </si>
  <si>
    <t xml:space="preserve">Tree House base  Rangka Besi Hollow 4x4 Finsihing cat HItam + Perkuatan Besi Siku </t>
  </si>
  <si>
    <t xml:space="preserve">1,24 </t>
  </si>
  <si>
    <t>Tree House Cover Lantai dan Pinggiran Plywood 12 mm Finishing HPL Ex. Taco ( TH-361-H-Sol-Cherry)</t>
  </si>
  <si>
    <t xml:space="preserve">Tree House Railing Pipa Hollow Galvanis 2 inch Finishing cat Hitam </t>
  </si>
  <si>
    <t xml:space="preserve">Tree House Hand Rail Pipa Galvanis diamter 3 inch Finishing cat Hitam </t>
  </si>
  <si>
    <t>Tree House Pohon Artificial Ex. Plwood 12 mm  lapis HPL Ex. Taco ( TH-361-H-Sol-Cherry)</t>
  </si>
  <si>
    <t>Tree House daun Pohon circle Ex. Plywood 12 mm  Finishing HPL Ex. Wilsonart  (0630-M Garden Green dan 0626- M Spring)</t>
  </si>
  <si>
    <t>Kisi - kisi Tunnel half circle Ex. Plywood 12 mm Lapis HPL Ex. Taco ( TH-361-H-Sol-Cherry )</t>
  </si>
  <si>
    <t>C</t>
  </si>
  <si>
    <t>Office</t>
  </si>
  <si>
    <t xml:space="preserve">Jendela Kaca Tempered laminated 6mm uk. 1000 x 1600 mm Inc. Sealant (Modul Jendela 2) </t>
  </si>
  <si>
    <t>Pekerjaan Dinding Partisi Gypsum ex. Jayaboard inc. Rangka double kanal C</t>
  </si>
  <si>
    <t>Cat Dinding Interior ex. Mowilex Mowilex C 102 Super White</t>
  </si>
  <si>
    <t xml:space="preserve">Lapis Dinding HPL Ex. TH 825 J Cherry Afromosia </t>
  </si>
  <si>
    <t>Cat Plafond Gypsum ex. Mowilex</t>
  </si>
  <si>
    <t>Kusen Kayu fin. cat uk. 135x220 cm</t>
  </si>
  <si>
    <t>Arcitrave multiplex fin. HPL  ex. TACO</t>
  </si>
  <si>
    <t>Tarikan + Instalasi Saklar Ganda  Ex. Panasonic Wide Series (Mounted LED Panel) (Ketinggian)</t>
  </si>
  <si>
    <t xml:space="preserve">Toilet </t>
  </si>
  <si>
    <t xml:space="preserve">Pekerjaan Instalasi air bersih </t>
  </si>
  <si>
    <t xml:space="preserve">Pekerjaan Instalasi Kotor </t>
  </si>
  <si>
    <t>Pemasangan Granite Lantai ex. Roman (dMelbourne 60x60cm)</t>
  </si>
  <si>
    <t>Pembongkaran Keramik Lantai dan Dinding</t>
  </si>
  <si>
    <t>Pengecatan Dinding ex. Mowilex C 102 Super White</t>
  </si>
  <si>
    <t>Pengecatan  Accent Dinding ex. Mowilex Happy Yellow YY-3054 ( Pria )</t>
  </si>
  <si>
    <t>Pengecatan  Accent Dinding ex. Mowilex Nice Symphony BG-6277 ( Pria )</t>
  </si>
  <si>
    <t>Pengecatan  Accent Dinding ex. Mowilex Warm Toast OR-5319 ( Wanita )</t>
  </si>
  <si>
    <t>Pengecatan  Accent Dinding ex. Mowilex English Rose RR-6357 ( Wanita )</t>
  </si>
  <si>
    <t xml:space="preserve">Pemasangan Cermin Toilet Pria &amp; Wanita (450 mm x 800 mm) Lis Cat Besi Kuning </t>
  </si>
  <si>
    <t>Downlight LED 18W ex Philips (instalasi dan Item)</t>
  </si>
  <si>
    <t>Keran ex.Toto TX133L</t>
  </si>
  <si>
    <t>Pembuatan Wastafel Beton Finish Granite dCasamila Smoke (400 x 2500 x 150 mm) Toilet Wanita</t>
  </si>
  <si>
    <t>Pembuatan Wastafel Beton Finish Granite dCasamila Smoke (400 x 3200 x 150 mm) Toilet Pria</t>
  </si>
  <si>
    <t>Lampu LED Strip Ex.Philips</t>
  </si>
  <si>
    <t>Exhaust Fan Uk. 25 cm ex. Sekai</t>
  </si>
  <si>
    <t>Pemasangan Plafond Gypsum ex. Jayaboard</t>
  </si>
  <si>
    <t>Pengecatan Plafon ex. Mowilex</t>
  </si>
  <si>
    <t>Washtafel ex. Toto LW 643 J</t>
  </si>
  <si>
    <t>Keramik Dinding Ex. Wincklemans Rose Pink Mosaic 5x5cm Toilet Wanita</t>
  </si>
  <si>
    <t>Keramik Dinding Ex. Wincklemans Pale Blue Mosaic 5x5cm Toilet Pria</t>
  </si>
  <si>
    <t>Waterproofing Lantai dan Dinding H+120 cm 2 Lapis ex. Sika</t>
  </si>
  <si>
    <t>Closet ex. Toto CW 425 J (Anak-anak)</t>
  </si>
  <si>
    <t>Closet ex. Toto CW 421 J (Dewasa)</t>
  </si>
  <si>
    <t>Sekat Urinoir ex. HPL TACO TH 026 D Baby Blue Matte ( Pria )</t>
  </si>
  <si>
    <t xml:space="preserve">unit </t>
  </si>
  <si>
    <t>Kubikel Phenolic lapis ex. HPL TACO TH 017 D Almond Pink Matte ( Wanita )  white Handle TH 002 AA  Premiere White</t>
  </si>
  <si>
    <t>Kubikel  Phenolic lapis ex. HPL TACO TH 026 D Baby Blue Matte ( Pria )  white Handle TH 002 AA  Premiere White</t>
  </si>
  <si>
    <t>Floordrain ex. Toto TX1BN</t>
  </si>
  <si>
    <t xml:space="preserve">Pemasangan Jet washer </t>
  </si>
  <si>
    <t>Tissue Holder ex. Toto YH116</t>
  </si>
  <si>
    <t>Urinoir ex. Toto U57M</t>
  </si>
  <si>
    <t xml:space="preserve">Kran Janitor  Ex. Toto </t>
  </si>
  <si>
    <t>Bak cuci Janitor Uk. 0,60 x 0,80 x 0,50  Finsihing ex. Roman (dMelbourne 60x60cm)</t>
  </si>
  <si>
    <t>Pemasangan Instalasi CO ex. Wavin + Aksesoris ex. Toto</t>
  </si>
  <si>
    <t>Pemasangan Instalasi Venting ex. Wavin</t>
  </si>
  <si>
    <t xml:space="preserve">Saklar Double ex. Panasonic Wide Series T =120 cm </t>
  </si>
  <si>
    <t>Stop Kontak ex. Panasonic Wide Series T =120 cm</t>
  </si>
  <si>
    <t>Architrap Cat Duco Warna Biru ( Toilet Pria )</t>
  </si>
  <si>
    <t>Architrap Cat Duco Warna Pink ( Toilet Wanita )</t>
  </si>
  <si>
    <t xml:space="preserve">Step Nosinng karet Warna HItam </t>
  </si>
  <si>
    <t>5,6</t>
  </si>
  <si>
    <t>Acrylic logo Signage boy (Blue) &amp; Girl (Pink)</t>
  </si>
  <si>
    <t xml:space="preserve">Corridor </t>
  </si>
  <si>
    <t xml:space="preserve">Tarikan + Instalasi Stop Kontak Ex. Panasonic Wide Series T = 30cm </t>
  </si>
  <si>
    <t xml:space="preserve">Tarikan + Instalasi Saklar Ganda  Ex. Panasonic Wide Series T=120 cm </t>
  </si>
  <si>
    <t>Tarikan kabel NYM 2x1,5 Ex. Supreme ( untuk Speaker)</t>
  </si>
  <si>
    <t>NVR 32 Channel</t>
  </si>
  <si>
    <t xml:space="preserve">Hardisk WD purple 6 TB atau 8 TB </t>
  </si>
  <si>
    <t>Switch POE Hikvision 24 Port (CCTV)</t>
  </si>
  <si>
    <t>Plafond Gypsum 9 mm ex. Jayaboard</t>
  </si>
  <si>
    <t>Cutting Sticker Motivational Words</t>
  </si>
  <si>
    <t xml:space="preserve">APAR 6 Kg Ex. Pyramid </t>
  </si>
  <si>
    <t>Rak kabel gantung koridor 200 x 50 x 2400 mm (besi siku 30.30.3)</t>
  </si>
  <si>
    <t xml:space="preserve">Cermin Koridor Uk. 15m x 2m Lis Frame Alumunium </t>
  </si>
  <si>
    <t xml:space="preserve">Tarikan Kabel Backbone Ex. AMP </t>
  </si>
  <si>
    <t xml:space="preserve">Sticker sunblast Logo SDH </t>
  </si>
  <si>
    <t xml:space="preserve">Relokasi Ducting pipa ac mall </t>
  </si>
  <si>
    <t xml:space="preserve">Titik </t>
  </si>
  <si>
    <t>Pemasangan Partisi Kaca Tempered Laminated Green Tinted Frameless t = 12 mm Include Sealant Uk 1,2 x 2,8</t>
  </si>
  <si>
    <t>F</t>
  </si>
  <si>
    <t xml:space="preserve">Reading Corner </t>
  </si>
  <si>
    <t xml:space="preserve">Screeding Lantai 3cm </t>
  </si>
  <si>
    <t xml:space="preserve">Plester Aci dinding reading corner </t>
  </si>
  <si>
    <t>Cat Dinding Interior ex. Mowilex 2D-1A05 Stonewash</t>
  </si>
  <si>
    <t>Cat Dinding Interior ex. Mowilex 3D-3A1 Prairie Fields</t>
  </si>
  <si>
    <t>Cat Dinding Interior ex. Mowilex 2D-4A2 Marigold Mist</t>
  </si>
  <si>
    <t>Cat Dinding Interior ex. Mowilex 3D-6A3 Spring Resort</t>
  </si>
  <si>
    <t>Cat Dinding Interior ex. Mowilex 3D-5A4 Hidden Creeks</t>
  </si>
  <si>
    <t>Plafond Gypsum t = 9 mm ex. Jayaboard + Rangka</t>
  </si>
  <si>
    <t>Down Ceiling Gypsum 200 mm t = 9 mm + Cat ex. Mowilex 2D-4A2 Marigold Mist</t>
  </si>
  <si>
    <t>Down Ceiling Gypsum d 500 mm t = 9 mm + Cat ex. Mowilex 2D-4A2 Marigold Mist</t>
  </si>
  <si>
    <t>LED Downlight Sorot Ex. Philips 59774 POMERON 3W 27K</t>
  </si>
  <si>
    <t xml:space="preserve">Saklar Double ex. Panasonic  (Lampu Mounted Led)  Inc. Instalasi </t>
  </si>
  <si>
    <t>Set Rak Buku bentuk Pohon</t>
  </si>
  <si>
    <t>Bean Bag Merah Ex. Informa Bean Bag - Maroon</t>
  </si>
  <si>
    <t>Bean Bag Hijau Ex. Informa Bean Bag - Maroon</t>
  </si>
  <si>
    <t>Bean Bag Biru Ex. Informa Bean Bag - Hijau Army</t>
  </si>
  <si>
    <t>Meja Kecil bentuk Batang Pohon</t>
  </si>
  <si>
    <t>Classroom 1 (K2 B)</t>
  </si>
  <si>
    <t>Jendela Kaca tempered laminated tinted green 6mm uk. 1000mm x 1600mm Include sealant</t>
  </si>
  <si>
    <t>Sandblast Custom Shape Cloud</t>
  </si>
  <si>
    <t xml:space="preserve">Plint Taco Ex. TV 2001 Light Oak 92 mm t = 3mm </t>
  </si>
  <si>
    <t xml:space="preserve">Plafond Akustik 60 x 60 t = 20 mm ex. Jayaboard + Rangka + List </t>
  </si>
  <si>
    <t>Cat Dinding Interior ex. Mowilex 1D-1A05 Italian Olive</t>
  </si>
  <si>
    <t>Cat Dinding Interior ex. Mowilex 9A-2B05 Bumble Bee</t>
  </si>
  <si>
    <t>Cat Dinding Interior ex. Mowilex 9A-4B05 Mystic Maize</t>
  </si>
  <si>
    <t>Pekerjaan Dinding setengah Multiplex 12 mm  Finishing HPL TH 825 J Cherry Afromosia</t>
  </si>
  <si>
    <t>Down Ceiling Gypsum 100 mm t = 9 mm + Cat ex. Mowilex C 102 Super White</t>
  </si>
  <si>
    <t>Pintu Kelas + Aksesoris (Dekkson) uk. 1.3 m x 2.4 m Refinish HPL TH 825 J Cherry Afromosia + Diameter 30 cm bagian atas lapis HPL + Kaca Mati uk. 0.8 m x 1.7 m Inc. Sealant  Kusen</t>
  </si>
  <si>
    <t>Architrave HPL Carta Laminates Golden Yellow CT 0273 T</t>
  </si>
  <si>
    <t>Whiteboard 426 x 142 cm Finishing HPL Taco TH 002 Pearl White Gloss + Frame Finish Frame Finish  HPL Carta Laminates Golden Yellow CT 0273 T Whiteboard uk. 0.1 m  x 0.1 m</t>
  </si>
  <si>
    <t>Kabel HDMI dan LAN @ 10 m</t>
  </si>
  <si>
    <t>Stop Kontak dinding ex.Panasonic (installation+item)</t>
  </si>
  <si>
    <t>Ceiling Speaker TOA ZS2360 6 Watt + Tarikan Kabel NYM 2x1,5 ex. Supreme</t>
  </si>
  <si>
    <t xml:space="preserve">Classroom Flooring Gaiamaru GMR1143 Vinyl 3mm </t>
  </si>
  <si>
    <t xml:space="preserve">Instalasi CCTV </t>
  </si>
  <si>
    <t>Smoke Detector ex. Edwards</t>
  </si>
  <si>
    <t xml:space="preserve">Access Point + Instalasi </t>
  </si>
  <si>
    <t>AC Cassette 4 PK ex. Daikin Malaysia (Instalasi + Item)</t>
  </si>
  <si>
    <t>Proyektor</t>
  </si>
  <si>
    <t>Signage Class - Finishing HPL Carta Laminates Golden White CT 0273 T (Huruf warna putih)</t>
  </si>
  <si>
    <t>Classroom 2 (K2 A)</t>
  </si>
  <si>
    <t>Cat Dinding Interior ex. Mowilex D-05D05 Alpine Pearl</t>
  </si>
  <si>
    <t>Cat Dinding Interior ex. Mowilex 5D-1A05 Eco Love</t>
  </si>
  <si>
    <t>Cat Dinding Interior ex. Mowilex 3D-1A1 Noble Times</t>
  </si>
  <si>
    <t>Cat Dinding Interior ex. Mowilex 7D-4A2 Breath of Spring</t>
  </si>
  <si>
    <t>Cat Plafond Gypsum ex. Mowilex C 102 Super White</t>
  </si>
  <si>
    <t>Down Ceiling Gypsum 100 mm t = 9 mm + Cat ex. Mowilex</t>
  </si>
  <si>
    <t>Architrave HPL Laminates AICA - 9502 - M Jade</t>
  </si>
  <si>
    <t>Whiteboard 426 x 142 cm Finishing HPL Taco TH 002 Pearl White Gloss + Frame Finish Frame Finish  HPL Laminates AICA - 9502 - M Jade Whiteboard uk. 0.1 m  x 0.1 m</t>
  </si>
  <si>
    <t>Signage Class - Finishing HPL AICA - 9502 - M Jade (Huruf warna putih)</t>
  </si>
  <si>
    <t>Classroom 3 (K1 A)</t>
  </si>
  <si>
    <t>Jendela Kaca tempered laminated tinted green 6mm uk. 1200mm x 1600mm Include sealant</t>
  </si>
  <si>
    <t>Pekerjaan Kupas Cat Lama</t>
  </si>
  <si>
    <t>Pekerjaan Plester Aci</t>
  </si>
  <si>
    <t>Cat Dinding Interior ex. Mowilex PC-019 Scenery Blue</t>
  </si>
  <si>
    <t>Cat Dinding Interior ex. Mowilex E-1012 Ocean Blue</t>
  </si>
  <si>
    <t>Cat Dinding Interior ex. Mowilex E-901 Artic Blue</t>
  </si>
  <si>
    <t>Architrave HPL Laminates AICA - 0071 - M Lady Pink</t>
  </si>
  <si>
    <t>Whiteboard 426 x 142 cm Finishing HPL Taco TH 002 Pearl White Gloss + Frame Finish Frame Finish  HPL Laminates AICA - 0071 - M Lady Pink Whiteboard uk. 0.1 m  x 0.1 m</t>
  </si>
  <si>
    <t>Signage Class - Finishing HPL AICA - 0071 - M Lady Pink (Huruf warna putih)</t>
  </si>
  <si>
    <t>G</t>
  </si>
  <si>
    <t>Classroom 4 (K1 B)</t>
  </si>
  <si>
    <t>Jendela Kaca tempered laminated 6mm tinted green uk. 1000mm x 1600mm Include sealant</t>
  </si>
  <si>
    <t xml:space="preserve">Cat Dinding Interior ex. Mowilex 4A-05B1 Abbey Road </t>
  </si>
  <si>
    <t>Cat Dinding Interior ex. Mowilex 4A-05B2 Moonlit Valley</t>
  </si>
  <si>
    <t>Cat Dinding Interior ex. Mowilex 1A-2B3 Caramel Dream</t>
  </si>
  <si>
    <t>Architrave HPL Laminates Carta - CT 0203 T Pecan</t>
  </si>
  <si>
    <t>Whiteboard 426 x 142 cm Finishing HPL Taco TH 002 Pearl White Gloss + Frame Finish Frame Finish  HPL Laminates Carta - CT 0203 T Pecan Whiteboard uk. 0.1 m  x 0.1 m</t>
  </si>
  <si>
    <t>Signage Class - Finishing HPL Carta - CT 0203 T Pecan (Huruf warna putih)</t>
  </si>
  <si>
    <t>H</t>
  </si>
  <si>
    <t xml:space="preserve"> Rak server 32 u INDORACK IR9020P Rack 20U Depth 900MM Perforated </t>
  </si>
  <si>
    <t xml:space="preserve"> PatchCord 1 Cat 6 Ex. AMP (1M) rak server (patchpanel to switch) </t>
  </si>
  <si>
    <t xml:space="preserve"> Patchpanel 24 Port + Modular  </t>
  </si>
  <si>
    <t>Total</t>
  </si>
  <si>
    <t>KODE</t>
  </si>
  <si>
    <t>F1</t>
  </si>
  <si>
    <t>Meja Resepsionis Plywood Lapis HPL Ex. Taco  Uk.2.46 x 1,88 x 0,74 U Shaped +  2 Drawer finger Groove ( TH-361-H-Sol-Cherry dan TH 205 B Asian Beech</t>
  </si>
  <si>
    <t>F2</t>
  </si>
  <si>
    <t>Kursi Resepsionis Ex. Informa Nora Carver - Abu Abu Muda</t>
  </si>
  <si>
    <t>F3</t>
  </si>
  <si>
    <t>Sofa Tamu Set Ex. Informa Nordia Kila - Cokelat</t>
  </si>
  <si>
    <t>F4</t>
  </si>
  <si>
    <t>Kursi Tamu Set Ex. Informa Ivette - Abu abu</t>
  </si>
  <si>
    <t>F5</t>
  </si>
  <si>
    <t>Kursi Kecil Set Ex. Informa Nordia 60 cm Doria Ottoman - Abu Abu Tua</t>
  </si>
  <si>
    <t>F6</t>
  </si>
  <si>
    <t>Meja Silinder Tamu Set Ex. Informa Maria Meja Tamu - Putih Gold</t>
  </si>
  <si>
    <t>F7</t>
  </si>
  <si>
    <t>Sekat Ruang + Pot Tanaman Plywood Lapis HPL Ex. Taco Uk. 0,20 x 1,50 x 0,80 + Foam Busa + Tanaman Artificial  (TH-361-H-Sol-Cherry )</t>
  </si>
  <si>
    <t>F8</t>
  </si>
  <si>
    <t>Recycle Bin Ex. Krisbow (Possible SBO )</t>
  </si>
  <si>
    <t>F9</t>
  </si>
  <si>
    <t>Security post  Plywood Lapis HPL Ex.Taco  Uk. 1.2 x 1,8 x 0,75 L Shaped  + 2 Cabinet bawah finger groove (TH-361-H-Sol-Cherry )</t>
  </si>
  <si>
    <t xml:space="preserve">Custom logo SDH Stainless Steel </t>
  </si>
  <si>
    <t>F10</t>
  </si>
  <si>
    <t>Open Shelf Plywood Lapis HPL Ex. TAco Uk. 1,4 x 0,35 x 2,4 (TH-361-H-Sol-Cherry dan TH 002 AA  Premiere White )</t>
  </si>
  <si>
    <t>F11</t>
  </si>
  <si>
    <t>Lemari Kabinet Tamu Plywood Lapis HPL Ex. Taco Uk. 3,6 x 0,35 x 2,4 Custom Seating area Circle Diameter 1,6m + Cushion foam + kain Ateja  Broken White  (TH-361-H-Sol-Cherry dan TH 002 AA  Premiere White )</t>
  </si>
  <si>
    <t>F12</t>
  </si>
  <si>
    <t xml:space="preserve">Custom Sofa Area Tunggu Resepsionis warna Beige  + Cushion warna Abu tua kain fabric </t>
  </si>
  <si>
    <t>F13</t>
  </si>
  <si>
    <t>Bean Bag Ex. HelloBeanbag Bean bag bulat + isi size dewasa - cream (2) , hitam (1), abu-abu (2)</t>
  </si>
  <si>
    <t xml:space="preserve">F14 </t>
  </si>
  <si>
    <t xml:space="preserve">Pemasangan Padded Wall Multipleks t = 9 mm + Rockwool Density 80  t = 5 cm 1 lapis Fin. Kain Ateja beige dan abu tua  + Railing Besi Hollow 4x4 dan pipa galvanis 2 inch finsihing cat hitam </t>
  </si>
  <si>
    <t xml:space="preserve">F15 </t>
  </si>
  <si>
    <t>Custom logo SDH Stainless Steel ( backdrop )</t>
  </si>
  <si>
    <t>F16</t>
  </si>
  <si>
    <t>Panel Hitam Backdrop ( Lift ) Plywood  lapis HPL Ex. Taco Uk. 0,90 x 2,9  (TI Q9003 AF)</t>
  </si>
  <si>
    <t>Custom Signage stainless steel + Arrow ( 5 Unit)</t>
  </si>
  <si>
    <t>Acrylic Board Uk. 0,70 x 0,90  (2 Unit)</t>
  </si>
  <si>
    <t>F17</t>
  </si>
  <si>
    <t>Meja Kelas Existing Refinish Cat Ex. Nippon Nippe 2000 - Aurora White NP044</t>
  </si>
  <si>
    <t>F18</t>
  </si>
  <si>
    <t>Kursi Kelas Existing Refinish Cat Ex. Nippon Nippe 2000 - Aurora White NP044</t>
  </si>
  <si>
    <t>F19</t>
  </si>
  <si>
    <t>Furnitur Tempat Duduk Learning Area Plywood t=30mm Fin. Cat Kayu Mowilex</t>
  </si>
  <si>
    <t>F20</t>
  </si>
  <si>
    <t>Furnitur Rak Buku L-Shaped Learning Area Plywood t=30mm Fin. Cat Kayu Mowilex</t>
  </si>
  <si>
    <t>F21</t>
  </si>
  <si>
    <t>Furnitur Rak Buku Learning Area Plywood t=30mm Fin. Cat Kayu Mowilex</t>
  </si>
  <si>
    <t>F22</t>
  </si>
  <si>
    <t>Dudukan Busa Rebounded Learning Area t=5cm</t>
  </si>
  <si>
    <t>F23</t>
  </si>
  <si>
    <t>Bantal Duduk Ex. Selma 40x40 Abu Abu</t>
  </si>
  <si>
    <t>F24</t>
  </si>
  <si>
    <t>Karpet Baller Roll Abu Abu Polos</t>
  </si>
  <si>
    <t>F25</t>
  </si>
  <si>
    <t>Meja Guru Uk. 210 x 75 x 60 Plywood Lapis HPL Ex. Carta CT 0109 T - Light Grey + HPL spesifikasi per kelas</t>
  </si>
  <si>
    <t>F26</t>
  </si>
  <si>
    <t>Kursi Kerja ex. Informa Zaki Hitam (Possible SBO )</t>
  </si>
  <si>
    <t>F27</t>
  </si>
  <si>
    <t>Gantungan Baju Plywood t=30mm Uk. 140 x 15 Fin. Cat Kayu Ex. Mowilex</t>
  </si>
  <si>
    <t>F28</t>
  </si>
  <si>
    <t>Cabinet Guru Plywood t=30mm Uk. 210 x 50 x 30 Fin. Cat Kayu Ex. Mowilex</t>
  </si>
  <si>
    <t>F29</t>
  </si>
  <si>
    <t xml:space="preserve">Loker Murid 12 Pintu Plywood Lapis HPL Ex. Taco Uk. 1.3 x 1.2 x 0.35 </t>
  </si>
  <si>
    <t>F30</t>
  </si>
  <si>
    <t>Loker Murid 15 Pintu Plywood Lapis HPL Ex. Taco Uk. 1.6 x 1.2 x 0.35</t>
  </si>
  <si>
    <t>F31</t>
  </si>
  <si>
    <t>Soft Board Kelas 120 x 140 x 0.5 Frame Plywood Fin. Cat Kayu Ex. Mowilex</t>
  </si>
  <si>
    <t>F32</t>
  </si>
  <si>
    <t>Soft Board Kelas 300 x 125 Frame Plywood Fin. Cat Kayu Ex. Mowilex</t>
  </si>
  <si>
    <t>F33</t>
  </si>
  <si>
    <t>Soft Board Kelas 250 x 65 Frame Plywood Fin. Cat Kayu Ex. Mowilex</t>
  </si>
  <si>
    <t>F34</t>
  </si>
  <si>
    <t>Soft Board Kelas 200 x 125 Frame Plywood Fin. Cat Kayu Ex. Mowilex</t>
  </si>
  <si>
    <t>F35</t>
  </si>
  <si>
    <t>Papan Tulis Melamin Uk. 426 x 142 Frame Plywood Fin. Cat Kayu Ex. Mowilex</t>
  </si>
  <si>
    <t>F36</t>
  </si>
  <si>
    <t>Papan Tulis Glasstone Uk. 175 x 120 t=10mm</t>
  </si>
  <si>
    <t>F37</t>
  </si>
  <si>
    <t>Kursi Kerja CCTT Ex. Informa Roes Hitam (Possible SBO )</t>
  </si>
  <si>
    <t>F38</t>
  </si>
  <si>
    <t>Meja Kerja CCTT Ex. Informa Sieben Meja Kantor Manajer Sisi Kiri - Coklat Walnut (Possible SBO )</t>
  </si>
  <si>
    <t>F39</t>
  </si>
  <si>
    <t xml:space="preserve">Meja Diskusi Round Table Uk. 162 x 162 Plywood Lapis HPL TH 825 J Cherry Afromosia </t>
  </si>
  <si>
    <t>F40</t>
  </si>
  <si>
    <t xml:space="preserve">Furniture Kitchen Set L-Shaped Uk. 253 x 184 Plywood Lapis HPL TH 825 J Cherry Afromosia </t>
  </si>
  <si>
    <t>F41</t>
  </si>
  <si>
    <t xml:space="preserve">Rak Buku Uk. 236 x 85 x 40 Plywood Lapis HPL  TH 825 J Cherry Afromosia </t>
  </si>
  <si>
    <t>F42</t>
  </si>
  <si>
    <t xml:space="preserve">Rak TV Uk. 218 x 40 x 42 Plywood Lapis HPL + Dudukan Cushion t=5cm TH 825 J Cherry Afromosia </t>
  </si>
  <si>
    <t>F43</t>
  </si>
  <si>
    <t>Kursi Security Post Ex. Informa Evelyn - Abu Abu / Hitam</t>
  </si>
  <si>
    <t>P1</t>
  </si>
  <si>
    <t xml:space="preserve">Pintu Kelas + Aksesoris (Dekkson) uk. 1.3 m x 2.4 m  Refinish HPL  + Kaca Mati uk. 0.8 m x 1.7 m Inc. Sealant  Kusen Aksen Yellow  </t>
  </si>
  <si>
    <t>P2</t>
  </si>
  <si>
    <t>Pintu Toilet + Aksesoris (Dekkson) uk. 1.3 m x 2.4 m Refinish HPL</t>
  </si>
  <si>
    <t>J1</t>
  </si>
  <si>
    <t>Jendela Kaca tempered laminated 6mm uk. 1000mm x 1600mm</t>
  </si>
  <si>
    <t>Kepada :</t>
  </si>
  <si>
    <t xml:space="preserve">Manajer Pengadan Barang dan Jasa </t>
  </si>
  <si>
    <t xml:space="preserve">Sekolah Dian Harapan </t>
  </si>
  <si>
    <t xml:space="preserve">Dengan  Hormat </t>
  </si>
  <si>
    <r>
      <t xml:space="preserve">Sehubungan dengan adanya undangan </t>
    </r>
    <r>
      <rPr>
        <b/>
        <sz val="11"/>
        <color indexed="8"/>
        <rFont val="Calibri"/>
        <family val="2"/>
      </rPr>
      <t xml:space="preserve"> dari Sekolah Dian Harapan (SDH) Bogor  </t>
    </r>
    <r>
      <rPr>
        <sz val="11"/>
        <color theme="1"/>
        <rFont val="Calibri"/>
        <family val="2"/>
        <scheme val="minor"/>
      </rPr>
      <t xml:space="preserve"> Tentang </t>
    </r>
  </si>
  <si>
    <t xml:space="preserve">RINCIAN KEGIATAN </t>
  </si>
  <si>
    <t xml:space="preserve">LOKASI </t>
  </si>
  <si>
    <t>: SDH</t>
  </si>
  <si>
    <t xml:space="preserve">ALAMAT </t>
  </si>
  <si>
    <t>: Jl. Raya Pajajaran No.27, RT.03/RW.08, Babakan, Kecamatan Bogor Tengah, Kota Bogor, Jawa Barat 16128</t>
  </si>
  <si>
    <t xml:space="preserve">TAHUN ANGGARAN </t>
  </si>
  <si>
    <t>REKAPITULASI</t>
  </si>
  <si>
    <t>No</t>
  </si>
  <si>
    <t>Nama Pekerjaan</t>
  </si>
  <si>
    <t xml:space="preserve">Harga </t>
  </si>
  <si>
    <t>Total Harga</t>
  </si>
  <si>
    <t>PT SISOLUSI CIPTA MANDIRI</t>
  </si>
  <si>
    <t>TORO</t>
  </si>
  <si>
    <t>Manager Marketing</t>
  </si>
  <si>
    <t>mengajukan penawaran harga sebagai berikut :</t>
  </si>
  <si>
    <t xml:space="preserve">dengan Informasi yangkami dapat BOQ dan gambar. Dengan keterangan tersebut kami  </t>
  </si>
  <si>
    <t>Pekerjaan  Pembuatan LOBBY – KELAS KINDY – TOILET – OFFICE – READING CORNER</t>
  </si>
  <si>
    <t>LOBBY – KELAS KINDY – TOILET – OFFICE – READING CORNER</t>
  </si>
  <si>
    <t>: 2024</t>
  </si>
  <si>
    <t>a.</t>
  </si>
  <si>
    <t>b.</t>
  </si>
  <si>
    <t>c.</t>
  </si>
  <si>
    <t>d.</t>
  </si>
  <si>
    <t>e.</t>
  </si>
  <si>
    <t>I</t>
  </si>
  <si>
    <t>J</t>
  </si>
  <si>
    <t>K</t>
  </si>
  <si>
    <t>L</t>
  </si>
  <si>
    <t>FURNITURE</t>
  </si>
  <si>
    <t>SIS/PH-SCM/1001/I/2024</t>
  </si>
  <si>
    <t xml:space="preserve">Tarikan Data Access Point Ex. AMP by oner </t>
  </si>
  <si>
    <r>
      <t xml:space="preserve">Pintu Uk. 1,3 x 2,4 m Fin. HPL Ex. TACO + Kaca Mati t = 6 mm Uk. 0.8 m x 1.7 m Inc. Sealant  + </t>
    </r>
    <r>
      <rPr>
        <b/>
        <sz val="11"/>
        <color theme="1"/>
        <rFont val="Calibri"/>
        <family val="2"/>
        <scheme val="minor"/>
      </rPr>
      <t>Aksesoris (Dekkson)</t>
    </r>
    <r>
      <rPr>
        <sz val="11"/>
        <color theme="1"/>
        <rFont val="Calibri"/>
        <family val="2"/>
        <scheme val="minor"/>
      </rPr>
      <t xml:space="preserve"> + Kusen Plywood Aksen Berwarna</t>
    </r>
  </si>
  <si>
    <t>Access Point Ex. Sundray By oner</t>
  </si>
  <si>
    <t xml:space="preserve">Perosotan Besi Galvanis  Custom </t>
  </si>
  <si>
    <t xml:space="preserve">Tarikan Data Access Point Ex. AMP </t>
  </si>
  <si>
    <t xml:space="preserve">Access Point + Instalasi  </t>
  </si>
  <si>
    <t>Access Point + Instalasi</t>
  </si>
  <si>
    <t>Jakarta, 25 Januari 2024</t>
  </si>
  <si>
    <t>Item Pekerjaan KINDY</t>
  </si>
  <si>
    <t>Item Pekerjaan FURNITURE</t>
  </si>
  <si>
    <t xml:space="preserve">KERJA TAMBAH </t>
  </si>
  <si>
    <t xml:space="preserve">KERJA KURANG </t>
  </si>
  <si>
    <t xml:space="preserve">Saklar single ex. Panasonic  (Lampu Mounted Led)  Inc. Instalasi </t>
  </si>
  <si>
    <t xml:space="preserve">Pekerjaan IT / RUANG PANEL </t>
  </si>
  <si>
    <t xml:space="preserve">Kerja Tambah </t>
  </si>
  <si>
    <t xml:space="preserve">Kerja Kurang </t>
  </si>
  <si>
    <t>Jumlah kerja Tambah - kerja Kurang</t>
  </si>
  <si>
    <t xml:space="preserve">Pemindahan water meter + pipa air + water meter </t>
  </si>
  <si>
    <t xml:space="preserve">Plester Aci </t>
  </si>
  <si>
    <t>Pembuatan Wastafel Beton Finish Granite dCasamila Smoke (400 x 2500 x 150 mm) Toilet guru</t>
  </si>
  <si>
    <t xml:space="preserve"> </t>
  </si>
  <si>
    <t xml:space="preserve">peninggian lantai toilet </t>
  </si>
  <si>
    <t>penebalan lantai 20cm</t>
  </si>
  <si>
    <t>Pemasangan Pintu Kaca Tempered Laminated Green Tinted  Frameless t = 12 mm Inc. Acc ex. Dekkson + Include sand blast logo SDH  Uk. 0,8 x 2.1</t>
  </si>
  <si>
    <t>Total Harga SPK sebelum ppn</t>
  </si>
  <si>
    <t xml:space="preserve">Box MCB + MCB </t>
  </si>
  <si>
    <t>Pintu TOILET GURU DAN JANITOR + Aksesoris (Dekkson) uk. 1.3 m x 2.4 m Refinish HPL TH 825 J Cherry Afromosia + Diameter 30 cm bagian atas lapis HPL + Kaca Mati uk. 0.8 m x 1.7 m Inc. Sealant  Kusen</t>
  </si>
  <si>
    <t>Keterangan</t>
  </si>
  <si>
    <t>Kami ingin negosiasi di angka Rp9.000.000,-</t>
  </si>
  <si>
    <t xml:space="preserve">Mohon dapat didetailkan spec dan jumlah dari box mcb dan mcb-nya </t>
  </si>
  <si>
    <t>Kami ingin negosiasi di angka Rp300.000,- berhubung diubahnya spec menjadi 17W</t>
  </si>
  <si>
    <t>Mohon harga satuannya disamakan dengan di atas Rp100.300,-</t>
  </si>
  <si>
    <t>Kami ingin negosiasi di angka Rp1.500.000,-</t>
  </si>
  <si>
    <t>Kami ingin negosiasi di angka Rp120.000,-</t>
  </si>
  <si>
    <t>Mohon dapat disamakan dengan SPK awal Rp342.200,-</t>
  </si>
  <si>
    <t xml:space="preserve">Jawaban </t>
  </si>
  <si>
    <t>netto 10,500,000</t>
  </si>
  <si>
    <t>Box Panel, MCB 16 A dan MCB 10A
netto 900,000</t>
  </si>
  <si>
    <t>Untuk satuan Plint memang menggunakan m'</t>
  </si>
  <si>
    <t xml:space="preserve">Harga sudah nett </t>
  </si>
  <si>
    <t>harga sudah nett</t>
  </si>
  <si>
    <t>kami butuh bipa besi untuk menyambung dari Instalasi  gedung ke instalasi SDH.
Netto 2,300,000</t>
  </si>
  <si>
    <t xml:space="preserve">maaf Ini sudah Neto </t>
  </si>
  <si>
    <t>ok</t>
  </si>
  <si>
    <t>maaf sudah netto</t>
  </si>
  <si>
    <t>netto</t>
  </si>
  <si>
    <t xml:space="preserve">Penebalan Lantai 30cm Toilet pria, wanita, guru dan Janitor </t>
  </si>
  <si>
    <t xml:space="preserve">Pipa AC3/8 x 5/8 Ex. Tateyama </t>
  </si>
  <si>
    <t>Tarikan kabel Audio dari lantai 1 ke lantai 5 kabel NYMHY 2 X 1,5</t>
  </si>
  <si>
    <t xml:space="preserve">Tarikan kabel SMOKE DETECTOR dari lantai 1 ke lantai 5 kabel 2 X 1,5 (4 TARIKAN KABEL </t>
  </si>
  <si>
    <t xml:space="preserve">Pipa AC 1/4 x 1/2 Ex. Tateyama </t>
  </si>
  <si>
    <t>Box Panel, MCB 16 A dan MCB 10A
netto 800,000</t>
  </si>
  <si>
    <t>pemipaan air spiteng pipa 4''</t>
  </si>
  <si>
    <t>pemipaan air kotor pipa 2''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</si>
</sst>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.00_);_(* \(#,##0.00\);_(* &quot;-&quot;??_);_(@_)"/>
    <numFmt numFmtId="165" formatCode="_-[$Rp-421]* #,##0.00_-;\-[$Rp-421]* #,##0.00_-;_-[$Rp-421]* &quot;-&quot;??_-;_-@_-"/>
    <numFmt numFmtId="166" formatCode="_-[$Rp-421]* #,##0_-;\-[$Rp-421]* #,##0_-;_-[$Rp-421]* &quot;-&quot;_-;_-@_-"/>
    <numFmt numFmtId="167" formatCode="_-[$Rp-421]* #,##0.0_-;\-[$Rp-421]* #,##0.0_-;_-[$Rp-421]* &quot;-&quot;??_-;_-@_-"/>
    <numFmt numFmtId="168" formatCode="_-[$Rp-421]* #,##0_-;\-[$Rp-421]* #,##0_-;_-[$Rp-421]* &quot;-&quot;??_-;_-@_-"/>
    <numFmt numFmtId="169" formatCode="_-[$Rp-3809]* #,##0_-;\-[$Rp-3809]* #,##0_-;_-[$Rp-3809]* &quot;-&quot;??_-;_-@_-"/>
    <numFmt numFmtId="170" formatCode="_-&quot;Rp&quot;* #,##0_-;\-&quot;Rp&quot;* #,##0_-;_-&quot;Rp&quot;* &quot;-&quot;??_-;_-@_-"/>
  </numFmts>
  <fonts count="2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Times New Roman"/>
      <family val="1"/>
    </font>
    <font>
      <sz val="9"/>
      <name val="Times New Roman"/>
      <family val="1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8" fillId="0" borderId="0"/>
    <xf numFmtId="0" fontId="4" fillId="0" borderId="0">
      <alignment vertical="center"/>
    </xf>
    <xf numFmtId="0" fontId="18" fillId="0" borderId="0"/>
    <xf numFmtId="164" fontId="18" fillId="0" borderId="0"/>
    <xf numFmtId="44" fontId="4" fillId="0" borderId="0" applyFont="0" applyFill="0" applyBorder="0" applyAlignment="0" applyProtection="0"/>
  </cellStyleXfs>
  <cellXfs count="346">
    <xf numFmtId="0" fontId="0" fillId="0" borderId="0" xfId="0"/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4" borderId="4" xfId="0" applyFont="1" applyFill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5" borderId="4" xfId="0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10" fillId="0" borderId="19" xfId="0" applyFont="1" applyBorder="1"/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0" fillId="6" borderId="4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6" fillId="0" borderId="9" xfId="0" applyFont="1" applyBorder="1"/>
    <xf numFmtId="0" fontId="0" fillId="0" borderId="3" xfId="0" applyBorder="1" applyAlignment="1">
      <alignment vertical="center" wrapText="1"/>
    </xf>
    <xf numFmtId="0" fontId="6" fillId="0" borderId="4" xfId="0" applyFont="1" applyBorder="1" applyAlignment="1">
      <alignment horizontal="left" vertical="center"/>
    </xf>
    <xf numFmtId="0" fontId="7" fillId="0" borderId="4" xfId="1" applyNumberFormat="1" applyFont="1" applyFill="1" applyBorder="1" applyAlignment="1">
      <alignment horizontal="left" vertical="center" wrapText="1"/>
    </xf>
    <xf numFmtId="0" fontId="7" fillId="0" borderId="4" xfId="1" applyNumberFormat="1" applyFont="1" applyFill="1" applyBorder="1" applyAlignment="1">
      <alignment horizontal="left" vertical="top" wrapText="1"/>
    </xf>
    <xf numFmtId="0" fontId="7" fillId="0" borderId="4" xfId="1" applyNumberFormat="1" applyFont="1" applyFill="1" applyBorder="1" applyAlignment="1">
      <alignment horizontal="left" vertical="center"/>
    </xf>
    <xf numFmtId="0" fontId="6" fillId="0" borderId="5" xfId="0" applyFont="1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8" fillId="0" borderId="10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9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7" borderId="23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2" fontId="0" fillId="0" borderId="4" xfId="0" applyNumberFormat="1" applyBorder="1" applyAlignment="1">
      <alignment horizontal="center" vertical="center"/>
    </xf>
    <xf numFmtId="42" fontId="0" fillId="0" borderId="6" xfId="0" applyNumberFormat="1" applyBorder="1" applyAlignment="1">
      <alignment horizontal="center" vertical="center"/>
    </xf>
    <xf numFmtId="165" fontId="0" fillId="0" borderId="4" xfId="0" applyNumberFormat="1" applyBorder="1" applyAlignment="1">
      <alignment vertical="center"/>
    </xf>
    <xf numFmtId="0" fontId="0" fillId="7" borderId="18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28" xfId="0" applyFont="1" applyFill="1" applyBorder="1" applyAlignment="1">
      <alignment vertical="center"/>
    </xf>
    <xf numFmtId="0" fontId="0" fillId="6" borderId="6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8" fillId="6" borderId="5" xfId="0" applyFont="1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12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1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8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28" xfId="0" applyFont="1" applyFill="1" applyBorder="1" applyAlignment="1">
      <alignment vertical="center" wrapText="1"/>
    </xf>
    <xf numFmtId="0" fontId="3" fillId="4" borderId="27" xfId="0" applyFont="1" applyFill="1" applyBorder="1" applyAlignment="1">
      <alignment vertical="center"/>
    </xf>
    <xf numFmtId="0" fontId="3" fillId="4" borderId="29" xfId="0" applyFont="1" applyFill="1" applyBorder="1" applyAlignment="1">
      <alignment vertical="center"/>
    </xf>
    <xf numFmtId="0" fontId="3" fillId="4" borderId="31" xfId="0" applyFont="1" applyFill="1" applyBorder="1" applyAlignment="1">
      <alignment vertical="center" wrapText="1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horizontal="left" vertical="center"/>
    </xf>
    <xf numFmtId="0" fontId="11" fillId="9" borderId="0" xfId="0" applyFont="1" applyFill="1" applyAlignment="1">
      <alignment vertical="center"/>
    </xf>
    <xf numFmtId="0" fontId="0" fillId="0" borderId="3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3" fillId="0" borderId="35" xfId="0" applyFont="1" applyBorder="1" applyAlignment="1">
      <alignment horizontal="right" vertical="top"/>
    </xf>
    <xf numFmtId="166" fontId="20" fillId="0" borderId="36" xfId="3" applyNumberFormat="1" applyFont="1" applyBorder="1" applyAlignment="1">
      <alignment vertical="top"/>
    </xf>
    <xf numFmtId="41" fontId="0" fillId="0" borderId="0" xfId="0" applyNumberFormat="1"/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165" fontId="0" fillId="4" borderId="4" xfId="0" applyNumberFormat="1" applyFill="1" applyBorder="1" applyAlignment="1">
      <alignment vertical="center"/>
    </xf>
    <xf numFmtId="165" fontId="0" fillId="4" borderId="4" xfId="0" applyNumberForma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 wrapText="1"/>
    </xf>
    <xf numFmtId="165" fontId="0" fillId="4" borderId="2" xfId="0" applyNumberFormat="1" applyFill="1" applyBorder="1" applyAlignment="1">
      <alignment horizontal="center" vertical="center" wrapText="1"/>
    </xf>
    <xf numFmtId="165" fontId="0" fillId="4" borderId="2" xfId="0" applyNumberFormat="1" applyFill="1" applyBorder="1" applyAlignment="1">
      <alignment horizontal="center" vertical="center"/>
    </xf>
    <xf numFmtId="165" fontId="0" fillId="4" borderId="30" xfId="0" applyNumberFormat="1" applyFill="1" applyBorder="1" applyAlignment="1">
      <alignment horizontal="center" vertical="center"/>
    </xf>
    <xf numFmtId="165" fontId="0" fillId="4" borderId="21" xfId="0" applyNumberForma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vertical="center"/>
    </xf>
    <xf numFmtId="167" fontId="1" fillId="3" borderId="4" xfId="0" applyNumberFormat="1" applyFont="1" applyFill="1" applyBorder="1" applyAlignment="1">
      <alignment vertical="center" wrapText="1"/>
    </xf>
    <xf numFmtId="168" fontId="0" fillId="0" borderId="4" xfId="0" applyNumberFormat="1" applyBorder="1" applyAlignment="1">
      <alignment horizontal="center" vertical="center"/>
    </xf>
    <xf numFmtId="42" fontId="0" fillId="0" borderId="0" xfId="0" applyNumberFormat="1"/>
    <xf numFmtId="0" fontId="23" fillId="4" borderId="28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11" borderId="5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28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165" fontId="0" fillId="9" borderId="4" xfId="0" applyNumberFormat="1" applyFill="1" applyBorder="1" applyAlignment="1">
      <alignment vertical="center"/>
    </xf>
    <xf numFmtId="165" fontId="0" fillId="9" borderId="4" xfId="0" applyNumberFormat="1" applyFill="1" applyBorder="1" applyAlignment="1">
      <alignment horizontal="center" vertical="center"/>
    </xf>
    <xf numFmtId="165" fontId="0" fillId="9" borderId="6" xfId="0" applyNumberFormat="1" applyFill="1" applyBorder="1" applyAlignment="1">
      <alignment horizontal="center" vertical="center"/>
    </xf>
    <xf numFmtId="165" fontId="0" fillId="9" borderId="16" xfId="0" applyNumberFormat="1" applyFill="1" applyBorder="1" applyAlignment="1">
      <alignment horizontal="center" vertical="center"/>
    </xf>
    <xf numFmtId="165" fontId="0" fillId="9" borderId="7" xfId="0" applyNumberFormat="1" applyFill="1" applyBorder="1" applyAlignment="1">
      <alignment horizontal="center" vertical="center"/>
    </xf>
    <xf numFmtId="165" fontId="0" fillId="9" borderId="11" xfId="0" applyNumberFormat="1" applyFill="1" applyBorder="1" applyAlignment="1">
      <alignment horizontal="center" vertical="center"/>
    </xf>
    <xf numFmtId="165" fontId="0" fillId="9" borderId="12" xfId="0" applyNumberFormat="1" applyFill="1" applyBorder="1" applyAlignment="1">
      <alignment horizontal="center" vertical="center"/>
    </xf>
    <xf numFmtId="165" fontId="0" fillId="9" borderId="5" xfId="0" applyNumberFormat="1" applyFill="1" applyBorder="1" applyAlignment="1">
      <alignment horizontal="center" vertical="center"/>
    </xf>
    <xf numFmtId="165" fontId="0" fillId="9" borderId="14" xfId="0" applyNumberFormat="1" applyFill="1" applyBorder="1" applyAlignment="1">
      <alignment horizontal="center" vertical="center"/>
    </xf>
    <xf numFmtId="165" fontId="0" fillId="9" borderId="10" xfId="0" applyNumberFormat="1" applyFill="1" applyBorder="1" applyAlignment="1">
      <alignment horizontal="center" vertical="center"/>
    </xf>
    <xf numFmtId="165" fontId="0" fillId="9" borderId="28" xfId="0" applyNumberFormat="1" applyFill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28" xfId="1" applyNumberFormat="1" applyFont="1" applyFill="1" applyBorder="1" applyAlignment="1">
      <alignment horizontal="left" vertical="center"/>
    </xf>
    <xf numFmtId="0" fontId="7" fillId="0" borderId="28" xfId="1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3" fillId="12" borderId="4" xfId="0" applyFont="1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left" vertical="center" wrapText="1"/>
    </xf>
    <xf numFmtId="165" fontId="0" fillId="12" borderId="4" xfId="0" applyNumberFormat="1" applyFill="1" applyBorder="1" applyAlignment="1">
      <alignment vertical="center"/>
    </xf>
    <xf numFmtId="165" fontId="0" fillId="12" borderId="4" xfId="0" applyNumberForma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2" borderId="4" xfId="0" applyFill="1" applyBorder="1" applyAlignment="1">
      <alignment vertical="center"/>
    </xf>
    <xf numFmtId="0" fontId="0" fillId="12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left" vertical="center" wrapText="1"/>
    </xf>
    <xf numFmtId="0" fontId="0" fillId="12" borderId="0" xfId="0" applyFill="1"/>
    <xf numFmtId="0" fontId="0" fillId="12" borderId="4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12" borderId="4" xfId="0" applyFont="1" applyFill="1" applyBorder="1" applyAlignment="1">
      <alignment horizontal="left" vertical="center" wrapText="1"/>
    </xf>
    <xf numFmtId="0" fontId="0" fillId="12" borderId="4" xfId="0" applyFill="1" applyBorder="1"/>
    <xf numFmtId="0" fontId="0" fillId="12" borderId="4" xfId="0" applyFill="1" applyBorder="1" applyAlignment="1">
      <alignment vertical="center" wrapText="1"/>
    </xf>
    <xf numFmtId="0" fontId="6" fillId="12" borderId="4" xfId="0" applyFont="1" applyFill="1" applyBorder="1" applyAlignment="1">
      <alignment horizontal="left" vertical="center" wrapText="1"/>
    </xf>
    <xf numFmtId="0" fontId="17" fillId="10" borderId="39" xfId="0" applyFont="1" applyFill="1" applyBorder="1" applyAlignment="1">
      <alignment horizontal="center" vertical="center"/>
    </xf>
    <xf numFmtId="0" fontId="17" fillId="10" borderId="40" xfId="0" applyFont="1" applyFill="1" applyBorder="1" applyAlignment="1">
      <alignment vertical="center"/>
    </xf>
    <xf numFmtId="166" fontId="17" fillId="10" borderId="39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top" wrapText="1"/>
    </xf>
    <xf numFmtId="166" fontId="19" fillId="0" borderId="4" xfId="3" applyNumberFormat="1" applyFont="1" applyBorder="1" applyAlignment="1">
      <alignment vertical="top"/>
    </xf>
    <xf numFmtId="41" fontId="0" fillId="0" borderId="4" xfId="2" applyFont="1" applyBorder="1"/>
    <xf numFmtId="164" fontId="0" fillId="0" borderId="4" xfId="1" applyFont="1" applyBorder="1"/>
    <xf numFmtId="0" fontId="0" fillId="0" borderId="4" xfId="0" applyBorder="1" applyAlignment="1">
      <alignment horizontal="right"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3" fillId="0" borderId="0" xfId="0" applyFont="1" applyAlignment="1">
      <alignment horizontal="right" vertical="top" wrapText="1"/>
    </xf>
    <xf numFmtId="166" fontId="20" fillId="0" borderId="0" xfId="3" applyNumberFormat="1" applyFont="1" applyAlignment="1">
      <alignment vertical="top"/>
    </xf>
    <xf numFmtId="0" fontId="6" fillId="12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164" fontId="0" fillId="0" borderId="0" xfId="0" applyNumberFormat="1"/>
    <xf numFmtId="0" fontId="1" fillId="12" borderId="4" xfId="0" applyFont="1" applyFill="1" applyBorder="1" applyAlignment="1">
      <alignment vertical="center" wrapText="1"/>
    </xf>
    <xf numFmtId="165" fontId="0" fillId="0" borderId="0" xfId="0" applyNumberFormat="1" applyAlignment="1">
      <alignment vertical="center"/>
    </xf>
    <xf numFmtId="43" fontId="0" fillId="0" borderId="0" xfId="0" applyNumberFormat="1"/>
    <xf numFmtId="0" fontId="1" fillId="9" borderId="4" xfId="0" applyFont="1" applyFill="1" applyBorder="1" applyAlignment="1">
      <alignment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28" xfId="0" applyFill="1" applyBorder="1" applyAlignment="1">
      <alignment horizontal="center" vertical="center" wrapText="1"/>
    </xf>
    <xf numFmtId="165" fontId="0" fillId="9" borderId="2" xfId="0" applyNumberForma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left" vertical="center" wrapText="1"/>
    </xf>
    <xf numFmtId="0" fontId="6" fillId="12" borderId="4" xfId="0" applyFont="1" applyFill="1" applyBorder="1"/>
    <xf numFmtId="0" fontId="7" fillId="12" borderId="4" xfId="1" applyNumberFormat="1" applyFont="1" applyFill="1" applyBorder="1" applyAlignment="1">
      <alignment horizontal="center" vertical="center"/>
    </xf>
    <xf numFmtId="165" fontId="0" fillId="9" borderId="29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18" xfId="0" applyFill="1" applyBorder="1" applyAlignment="1">
      <alignment horizontal="center" vertical="center"/>
    </xf>
    <xf numFmtId="0" fontId="0" fillId="9" borderId="31" xfId="0" applyFill="1" applyBorder="1" applyAlignment="1">
      <alignment horizontal="left" vertical="center" wrapText="1"/>
    </xf>
    <xf numFmtId="0" fontId="0" fillId="9" borderId="31" xfId="0" applyFill="1" applyBorder="1" applyAlignment="1">
      <alignment horizontal="center" vertical="center"/>
    </xf>
    <xf numFmtId="169" fontId="3" fillId="0" borderId="41" xfId="0" applyNumberFormat="1" applyFont="1" applyBorder="1"/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30" xfId="0" applyNumberFormat="1" applyBorder="1" applyAlignment="1">
      <alignment horizontal="center" vertical="center"/>
    </xf>
    <xf numFmtId="0" fontId="6" fillId="12" borderId="5" xfId="0" applyFont="1" applyFill="1" applyBorder="1"/>
    <xf numFmtId="0" fontId="0" fillId="12" borderId="2" xfId="0" applyFill="1" applyBorder="1" applyAlignment="1">
      <alignment horizontal="center" vertical="center"/>
    </xf>
    <xf numFmtId="0" fontId="0" fillId="0" borderId="6" xfId="0" applyBorder="1"/>
    <xf numFmtId="0" fontId="0" fillId="7" borderId="10" xfId="0" applyFill="1" applyBorder="1" applyAlignment="1">
      <alignment horizontal="center"/>
    </xf>
    <xf numFmtId="0" fontId="10" fillId="0" borderId="42" xfId="0" applyFont="1" applyBorder="1"/>
    <xf numFmtId="0" fontId="10" fillId="0" borderId="10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165" fontId="0" fillId="9" borderId="6" xfId="0" applyNumberFormat="1" applyFill="1" applyBorder="1" applyAlignment="1">
      <alignment vertical="center"/>
    </xf>
    <xf numFmtId="0" fontId="0" fillId="12" borderId="4" xfId="0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 vertical="center"/>
    </xf>
    <xf numFmtId="0" fontId="6" fillId="0" borderId="19" xfId="0" applyFont="1" applyBorder="1"/>
    <xf numFmtId="0" fontId="0" fillId="9" borderId="28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 wrapText="1"/>
    </xf>
    <xf numFmtId="165" fontId="0" fillId="9" borderId="31" xfId="0" applyNumberFormat="1" applyFill="1" applyBorder="1" applyAlignment="1">
      <alignment vertical="center"/>
    </xf>
    <xf numFmtId="165" fontId="0" fillId="9" borderId="2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7" fontId="1" fillId="0" borderId="0" xfId="0" applyNumberFormat="1" applyFont="1" applyAlignment="1">
      <alignment vertical="center" wrapText="1"/>
    </xf>
    <xf numFmtId="168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2" fontId="0" fillId="0" borderId="0" xfId="0" applyNumberFormat="1" applyAlignment="1">
      <alignment horizontal="center" vertical="center"/>
    </xf>
    <xf numFmtId="165" fontId="0" fillId="14" borderId="0" xfId="0" applyNumberFormat="1" applyFill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0" fillId="12" borderId="0" xfId="0" applyFill="1" applyAlignment="1">
      <alignment vertical="center" wrapText="1"/>
    </xf>
    <xf numFmtId="0" fontId="0" fillId="12" borderId="0" xfId="0" applyFill="1" applyAlignment="1">
      <alignment horizontal="center" vertical="center"/>
    </xf>
    <xf numFmtId="164" fontId="0" fillId="0" borderId="0" xfId="1" applyFont="1" applyAlignment="1">
      <alignment vertical="center"/>
    </xf>
    <xf numFmtId="165" fontId="0" fillId="12" borderId="0" xfId="0" applyNumberFormat="1" applyFill="1" applyAlignment="1">
      <alignment horizontal="center" vertical="center"/>
    </xf>
    <xf numFmtId="0" fontId="1" fillId="12" borderId="0" xfId="0" applyFont="1" applyFill="1" applyAlignment="1">
      <alignment vertical="center" wrapText="1"/>
    </xf>
    <xf numFmtId="0" fontId="0" fillId="12" borderId="31" xfId="0" applyFill="1" applyBorder="1" applyAlignment="1">
      <alignment horizontal="center" vertical="center" wrapText="1"/>
    </xf>
    <xf numFmtId="165" fontId="0" fillId="12" borderId="31" xfId="0" applyNumberFormat="1" applyFill="1" applyBorder="1" applyAlignment="1">
      <alignment vertical="center"/>
    </xf>
    <xf numFmtId="165" fontId="0" fillId="12" borderId="21" xfId="0" applyNumberFormat="1" applyFill="1" applyBorder="1" applyAlignment="1">
      <alignment horizontal="center" vertical="center"/>
    </xf>
    <xf numFmtId="0" fontId="0" fillId="12" borderId="28" xfId="0" applyFill="1" applyBorder="1" applyAlignment="1">
      <alignment vertical="center" wrapText="1"/>
    </xf>
    <xf numFmtId="0" fontId="0" fillId="12" borderId="28" xfId="0" applyFill="1" applyBorder="1" applyAlignment="1">
      <alignment horizontal="center" vertical="center"/>
    </xf>
    <xf numFmtId="165" fontId="0" fillId="12" borderId="28" xfId="0" applyNumberFormat="1" applyFill="1" applyBorder="1" applyAlignment="1">
      <alignment vertical="center"/>
    </xf>
    <xf numFmtId="165" fontId="0" fillId="12" borderId="2" xfId="0" applyNumberFormat="1" applyFill="1" applyBorder="1" applyAlignment="1">
      <alignment horizontal="center" vertical="center"/>
    </xf>
    <xf numFmtId="166" fontId="0" fillId="0" borderId="0" xfId="0" applyNumberFormat="1"/>
    <xf numFmtId="0" fontId="0" fillId="12" borderId="0" xfId="0" applyFill="1" applyAlignment="1">
      <alignment horizontal="center"/>
    </xf>
    <xf numFmtId="43" fontId="0" fillId="0" borderId="0" xfId="0" applyNumberFormat="1" applyAlignment="1">
      <alignment vertical="center"/>
    </xf>
    <xf numFmtId="169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17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6" fillId="0" borderId="32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right" vertical="top" wrapText="1"/>
    </xf>
    <xf numFmtId="170" fontId="3" fillId="0" borderId="0" xfId="7" applyNumberFormat="1" applyFont="1" applyBorder="1" applyAlignment="1">
      <alignment horizontal="right" vertical="top" wrapText="1"/>
    </xf>
    <xf numFmtId="0" fontId="0" fillId="8" borderId="0" xfId="0" applyFill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0" borderId="0" xfId="0"/>
    <xf numFmtId="0" fontId="0" fillId="0" borderId="38" xfId="0" applyBorder="1"/>
    <xf numFmtId="0" fontId="0" fillId="0" borderId="37" xfId="0" applyBorder="1"/>
    <xf numFmtId="0" fontId="1" fillId="0" borderId="4" xfId="0" applyFont="1" applyBorder="1" applyAlignment="1">
      <alignment horizontal="center" vertical="center" wrapText="1"/>
    </xf>
    <xf numFmtId="0" fontId="24" fillId="12" borderId="18" xfId="0" applyFont="1" applyFill="1" applyBorder="1" applyAlignment="1">
      <alignment horizontal="center" vertical="center"/>
    </xf>
    <xf numFmtId="0" fontId="24" fillId="12" borderId="31" xfId="0" applyFont="1" applyFill="1" applyBorder="1" applyAlignment="1">
      <alignment horizontal="center" vertical="center"/>
    </xf>
    <xf numFmtId="0" fontId="24" fillId="12" borderId="21" xfId="0" applyFont="1" applyFill="1" applyBorder="1" applyAlignment="1">
      <alignment horizontal="center" vertical="center"/>
    </xf>
    <xf numFmtId="0" fontId="24" fillId="12" borderId="27" xfId="0" applyFont="1" applyFill="1" applyBorder="1" applyAlignment="1">
      <alignment horizontal="center" vertical="center"/>
    </xf>
    <xf numFmtId="0" fontId="24" fillId="12" borderId="29" xfId="0" applyFont="1" applyFill="1" applyBorder="1" applyAlignment="1">
      <alignment horizontal="center" vertical="center"/>
    </xf>
    <xf numFmtId="0" fontId="24" fillId="12" borderId="30" xfId="0" applyFont="1" applyFill="1" applyBorder="1" applyAlignment="1">
      <alignment horizontal="center" vertical="center"/>
    </xf>
    <xf numFmtId="0" fontId="24" fillId="11" borderId="18" xfId="0" applyFont="1" applyFill="1" applyBorder="1" applyAlignment="1">
      <alignment horizontal="center" vertical="center"/>
    </xf>
    <xf numFmtId="0" fontId="24" fillId="11" borderId="31" xfId="0" applyFont="1" applyFill="1" applyBorder="1" applyAlignment="1">
      <alignment horizontal="center" vertical="center"/>
    </xf>
    <xf numFmtId="0" fontId="24" fillId="11" borderId="21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24" fillId="11" borderId="3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24" fillId="14" borderId="4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65" fontId="0" fillId="12" borderId="0" xfId="0" applyNumberForma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165" fontId="0" fillId="9" borderId="0" xfId="0" applyNumberFormat="1" applyFill="1" applyAlignment="1">
      <alignment horizontal="center" vertical="center"/>
    </xf>
    <xf numFmtId="0" fontId="1" fillId="12" borderId="6" xfId="0" applyFont="1" applyFill="1" applyBorder="1" applyAlignment="1">
      <alignment vertical="center" wrapText="1"/>
    </xf>
    <xf numFmtId="0" fontId="0" fillId="12" borderId="6" xfId="0" applyFill="1" applyBorder="1" applyAlignment="1">
      <alignment horizontal="center" vertical="center" wrapText="1"/>
    </xf>
    <xf numFmtId="165" fontId="0" fillId="12" borderId="6" xfId="0" applyNumberFormat="1" applyFill="1" applyBorder="1" applyAlignment="1">
      <alignment vertical="center"/>
    </xf>
    <xf numFmtId="165" fontId="0" fillId="12" borderId="6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left" vertical="center" wrapText="1"/>
    </xf>
    <xf numFmtId="0" fontId="0" fillId="9" borderId="29" xfId="0" applyFill="1" applyBorder="1" applyAlignment="1">
      <alignment horizontal="center" vertical="center"/>
    </xf>
    <xf numFmtId="165" fontId="0" fillId="9" borderId="30" xfId="0" applyNumberFormat="1" applyFill="1" applyBorder="1" applyAlignment="1">
      <alignment horizontal="center" vertical="center"/>
    </xf>
    <xf numFmtId="0" fontId="1" fillId="12" borderId="3" xfId="0" applyFont="1" applyFill="1" applyBorder="1" applyAlignment="1">
      <alignment vertical="center" wrapText="1"/>
    </xf>
    <xf numFmtId="0" fontId="0" fillId="12" borderId="3" xfId="0" applyFill="1" applyBorder="1" applyAlignment="1">
      <alignment vertical="center"/>
    </xf>
    <xf numFmtId="0" fontId="0" fillId="12" borderId="44" xfId="0" applyFill="1" applyBorder="1" applyAlignment="1">
      <alignment vertical="center"/>
    </xf>
    <xf numFmtId="0" fontId="6" fillId="9" borderId="31" xfId="0" applyFont="1" applyFill="1" applyBorder="1" applyAlignment="1">
      <alignment horizontal="left" vertical="center" wrapText="1"/>
    </xf>
  </cellXfs>
  <cellStyles count="8">
    <cellStyle name="Comma" xfId="1" builtinId="3"/>
    <cellStyle name="Comma [0]" xfId="2" builtinId="6"/>
    <cellStyle name="Comma 3 3" xfId="6" xr:uid="{8712D4EF-6DD0-4F99-AED4-E79B01633D6B}"/>
    <cellStyle name="Currency" xfId="7" builtinId="4"/>
    <cellStyle name="Normal" xfId="0" builtinId="0"/>
    <cellStyle name="Normal 2" xfId="4" xr:uid="{303EBBC9-C911-41F7-923C-9777FAD76E55}"/>
    <cellStyle name="Normal 2 2" xfId="5" xr:uid="{8C9D973D-3D87-473F-9D6C-5DCD5B562609}"/>
    <cellStyle name="Normal 2 3" xfId="3" xr:uid="{FF8CD9F7-9523-411B-9EE4-2AD215DC28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4201-7DCA-4177-8F21-3B80F39A3774}">
  <dimension ref="A5:J58"/>
  <sheetViews>
    <sheetView view="pageBreakPreview" topLeftCell="A16" zoomScale="70" zoomScaleNormal="100" zoomScaleSheetLayoutView="70" workbookViewId="0">
      <selection activeCell="I48" sqref="I48"/>
    </sheetView>
  </sheetViews>
  <sheetFormatPr defaultRowHeight="14.4"/>
  <cols>
    <col min="1" max="1" width="7.33203125" customWidth="1"/>
    <col min="2" max="2" width="29.109375" customWidth="1"/>
    <col min="3" max="3" width="6.44140625" customWidth="1"/>
    <col min="4" max="4" width="25.109375" customWidth="1"/>
    <col min="5" max="5" width="17.33203125" bestFit="1" customWidth="1"/>
    <col min="6" max="6" width="20.5546875" customWidth="1"/>
    <col min="8" max="8" width="18.88671875" customWidth="1"/>
    <col min="9" max="9" width="14.77734375" bestFit="1" customWidth="1"/>
    <col min="10" max="10" width="18.6640625" customWidth="1"/>
  </cols>
  <sheetData>
    <row r="5" spans="1:6">
      <c r="A5" s="136" t="s">
        <v>322</v>
      </c>
      <c r="B5" s="137"/>
      <c r="D5" s="138"/>
    </row>
    <row r="6" spans="1:6">
      <c r="A6" s="137"/>
      <c r="B6" s="136" t="s">
        <v>323</v>
      </c>
      <c r="F6" s="139" t="s">
        <v>356</v>
      </c>
    </row>
    <row r="7" spans="1:6">
      <c r="A7" s="137"/>
      <c r="B7" s="136" t="s">
        <v>324</v>
      </c>
      <c r="F7" s="140" t="s">
        <v>364</v>
      </c>
    </row>
    <row r="8" spans="1:6">
      <c r="A8" s="137"/>
      <c r="B8" s="136"/>
      <c r="D8" s="138"/>
    </row>
    <row r="9" spans="1:6">
      <c r="A9" s="137"/>
      <c r="B9" s="137"/>
      <c r="D9" s="138"/>
    </row>
    <row r="10" spans="1:6">
      <c r="A10" s="136" t="s">
        <v>325</v>
      </c>
      <c r="B10" s="137"/>
      <c r="D10" s="138"/>
    </row>
    <row r="11" spans="1:6">
      <c r="A11" s="136"/>
      <c r="B11" s="137"/>
      <c r="D11" s="138"/>
    </row>
    <row r="12" spans="1:6">
      <c r="A12" s="136" t="s">
        <v>326</v>
      </c>
      <c r="B12" s="137"/>
      <c r="D12" s="138"/>
    </row>
    <row r="13" spans="1:6">
      <c r="A13" s="136" t="s">
        <v>343</v>
      </c>
      <c r="B13" s="137"/>
      <c r="D13" s="138"/>
    </row>
    <row r="14" spans="1:6">
      <c r="A14" s="136" t="s">
        <v>342</v>
      </c>
      <c r="B14" s="137"/>
      <c r="D14" s="138"/>
    </row>
    <row r="15" spans="1:6" ht="18">
      <c r="A15" s="141" t="s">
        <v>341</v>
      </c>
      <c r="B15" s="142"/>
      <c r="C15" s="142"/>
      <c r="D15" s="142"/>
    </row>
    <row r="16" spans="1:6" ht="45.6" customHeight="1">
      <c r="A16" s="143" t="s">
        <v>327</v>
      </c>
      <c r="B16" s="143"/>
      <c r="C16" s="300" t="s">
        <v>344</v>
      </c>
      <c r="D16" s="300"/>
    </row>
    <row r="17" spans="1:6">
      <c r="A17" s="143" t="s">
        <v>328</v>
      </c>
      <c r="B17" s="143"/>
      <c r="C17" s="143" t="s">
        <v>329</v>
      </c>
      <c r="D17" s="145"/>
    </row>
    <row r="18" spans="1:6" ht="27.75" customHeight="1">
      <c r="A18" s="143" t="s">
        <v>330</v>
      </c>
      <c r="B18" s="143"/>
      <c r="C18" s="301" t="s">
        <v>331</v>
      </c>
      <c r="D18" s="301"/>
    </row>
    <row r="19" spans="1:6">
      <c r="A19" s="143" t="s">
        <v>332</v>
      </c>
      <c r="B19" s="143"/>
      <c r="C19" s="146" t="s">
        <v>345</v>
      </c>
      <c r="D19" s="147"/>
    </row>
    <row r="20" spans="1:6" ht="18.600000000000001" thickBot="1">
      <c r="A20" s="302" t="s">
        <v>333</v>
      </c>
      <c r="B20" s="302"/>
      <c r="C20" s="302"/>
      <c r="D20" s="302"/>
    </row>
    <row r="21" spans="1:6" ht="15.6">
      <c r="A21" s="214" t="s">
        <v>334</v>
      </c>
      <c r="B21" s="215" t="s">
        <v>335</v>
      </c>
      <c r="C21" s="214" t="s">
        <v>2</v>
      </c>
      <c r="D21" s="216" t="s">
        <v>336</v>
      </c>
      <c r="E21" s="217" t="s">
        <v>371</v>
      </c>
      <c r="F21" s="217" t="s">
        <v>372</v>
      </c>
    </row>
    <row r="22" spans="1:6" ht="15.6">
      <c r="A22" s="218" t="s">
        <v>5</v>
      </c>
      <c r="B22" s="219" t="str">
        <f>'Kindy Lt 1 (Nego)'!B11</f>
        <v>Preliminaries</v>
      </c>
      <c r="C22" s="220">
        <v>1</v>
      </c>
      <c r="D22" s="221">
        <f>'Kindy Lt 1 (Nego)'!G11</f>
        <v>14000000</v>
      </c>
      <c r="E22" s="222">
        <f>'Kindy Lt 1 (Nego)'!L11</f>
        <v>0</v>
      </c>
      <c r="F22" s="223">
        <f>'Kindy Lt 1 (Nego)'!R11</f>
        <v>0</v>
      </c>
    </row>
    <row r="23" spans="1:6" ht="15.6">
      <c r="A23" s="218" t="s">
        <v>17</v>
      </c>
      <c r="B23" s="219" t="str">
        <f>'Kindy Lt 1 (Nego)'!B20</f>
        <v>Lobby</v>
      </c>
      <c r="C23" s="220"/>
      <c r="D23" s="221"/>
      <c r="E23" s="222"/>
      <c r="F23" s="223"/>
    </row>
    <row r="24" spans="1:6" ht="15.6">
      <c r="A24" s="224" t="s">
        <v>346</v>
      </c>
      <c r="B24" s="219" t="s">
        <v>19</v>
      </c>
      <c r="C24" s="220">
        <v>1</v>
      </c>
      <c r="D24" s="221">
        <f>'Kindy Lt 1 (Nego)'!G21</f>
        <v>12764000</v>
      </c>
      <c r="E24" s="222">
        <f>'Kindy Lt 1 (Nego)'!L21</f>
        <v>0</v>
      </c>
      <c r="F24" s="223">
        <f>'Kindy Lt 1 (Nego)'!R21</f>
        <v>0</v>
      </c>
    </row>
    <row r="25" spans="1:6" ht="15.6">
      <c r="A25" s="224" t="s">
        <v>347</v>
      </c>
      <c r="B25" s="219" t="str">
        <f>'Kindy Lt 1 (Nego)'!C27</f>
        <v>Pekerjaan Pemasangan</v>
      </c>
      <c r="C25" s="220">
        <v>1</v>
      </c>
      <c r="D25" s="221">
        <f>'Kindy Lt 1 (Nego)'!G27</f>
        <v>298079560</v>
      </c>
      <c r="E25" s="222">
        <f>'Kindy Lt 1 (Nego)'!L27</f>
        <v>131231552</v>
      </c>
      <c r="F25" s="223">
        <f>'Kindy Lt 1 (Nego)'!R27</f>
        <v>0</v>
      </c>
    </row>
    <row r="26" spans="1:6" ht="15.6">
      <c r="A26" s="224" t="s">
        <v>348</v>
      </c>
      <c r="B26" s="219" t="str">
        <f>'Kindy Lt 1 (Nego)'!C39</f>
        <v>Pekerjaan Pengecatan</v>
      </c>
      <c r="C26" s="220">
        <v>1</v>
      </c>
      <c r="D26" s="221">
        <f>'Kindy Lt 1 (Nego)'!G39</f>
        <v>3912000</v>
      </c>
      <c r="E26" s="222">
        <f>'Kindy Lt 1 (Nego)'!L39</f>
        <v>9300000</v>
      </c>
      <c r="F26" s="223">
        <f>'Kindy Lt 1 (Nego)'!R39</f>
        <v>0</v>
      </c>
    </row>
    <row r="27" spans="1:6" ht="15.6">
      <c r="A27" s="224" t="s">
        <v>349</v>
      </c>
      <c r="B27" s="219" t="str">
        <f>'Kindy Lt 1 (Nego)'!C44</f>
        <v>Pekerjaan MEP</v>
      </c>
      <c r="C27" s="220">
        <v>1</v>
      </c>
      <c r="D27" s="221">
        <f>'Kindy Lt 1 (Nego)'!G44</f>
        <v>45065800</v>
      </c>
      <c r="E27" s="222">
        <f>'Kindy Lt 1 (Nego)'!L44</f>
        <v>6553500</v>
      </c>
      <c r="F27" s="223">
        <f>'Kindy Lt 1 (Nego)'!R44</f>
        <v>20760400</v>
      </c>
    </row>
    <row r="28" spans="1:6" ht="15.6">
      <c r="A28" s="224" t="s">
        <v>350</v>
      </c>
      <c r="B28" s="219" t="str">
        <f>'Kindy Lt 1 (Nego)'!C64</f>
        <v xml:space="preserve">Pekerjaan Playground </v>
      </c>
      <c r="C28" s="220">
        <v>1</v>
      </c>
      <c r="D28" s="221">
        <f>'Kindy Lt 1 (Nego)'!G64</f>
        <v>121400500</v>
      </c>
      <c r="E28" s="222">
        <f>'Kindy Lt 1 (Nego)'!L64</f>
        <v>22423500</v>
      </c>
      <c r="F28" s="223">
        <f>'Kindy Lt 1 (Nego)'!R64</f>
        <v>0</v>
      </c>
    </row>
    <row r="29" spans="1:6" ht="15.6">
      <c r="A29" s="218" t="s">
        <v>79</v>
      </c>
      <c r="B29" s="219" t="str">
        <f>'Kindy Lt 1 (Nego)'!B81</f>
        <v>Office</v>
      </c>
      <c r="C29" s="220">
        <v>1</v>
      </c>
      <c r="D29" s="221">
        <f>'Kindy Lt 1 (Nego)'!G81</f>
        <v>54647600</v>
      </c>
      <c r="E29" s="222">
        <f>'Kindy Lt 1 (Nego)'!L81</f>
        <v>31606624.399999999</v>
      </c>
      <c r="F29" s="223">
        <f>'Kindy Lt 1 (Nego)'!R81</f>
        <v>4945488</v>
      </c>
    </row>
    <row r="30" spans="1:6" ht="15.6">
      <c r="A30" s="218" t="s">
        <v>43</v>
      </c>
      <c r="B30" s="219" t="str">
        <f>'Kindy Lt 1 (Nego)'!B105</f>
        <v xml:space="preserve">Toilet </v>
      </c>
      <c r="C30" s="220">
        <v>1</v>
      </c>
      <c r="D30" s="221">
        <f>'Kindy Lt 1 (Nego)'!G105</f>
        <v>229471300</v>
      </c>
      <c r="E30" s="222">
        <f>'Kindy Lt 1 (Nego)'!L105</f>
        <v>127049160</v>
      </c>
      <c r="F30" s="223">
        <f>'Kindy Lt 1 (Nego)'!R105</f>
        <v>16166200</v>
      </c>
    </row>
    <row r="31" spans="1:6" ht="15.6">
      <c r="A31" s="218" t="s">
        <v>60</v>
      </c>
      <c r="B31" s="219" t="str">
        <f>'Kindy Lt 1 (Nego)'!B162</f>
        <v xml:space="preserve">Corridor </v>
      </c>
      <c r="C31" s="220">
        <v>1</v>
      </c>
      <c r="D31" s="221">
        <f>'Kindy Lt 1 (Nego)'!G162</f>
        <v>372952000</v>
      </c>
      <c r="E31" s="222">
        <f>'Kindy Lt 1 (Nego)'!L162</f>
        <v>34587826</v>
      </c>
      <c r="F31" s="223">
        <f>'Kindy Lt 1 (Nego)'!R162</f>
        <v>26790222</v>
      </c>
    </row>
    <row r="32" spans="1:6" ht="15.6">
      <c r="A32" s="218" t="s">
        <v>150</v>
      </c>
      <c r="B32" s="219" t="str">
        <f>'Kindy Lt 1 (Nego)'!B191</f>
        <v xml:space="preserve">Reading Corner </v>
      </c>
      <c r="C32" s="220">
        <v>1</v>
      </c>
      <c r="D32" s="221">
        <f>'Kindy Lt 1 (Nego)'!G191</f>
        <v>48803700</v>
      </c>
      <c r="E32" s="222">
        <f>'Kindy Lt 1 (Nego)'!L191</f>
        <v>620000</v>
      </c>
      <c r="F32" s="223">
        <f>'Kindy Lt 1 (Nego)'!R191</f>
        <v>318000</v>
      </c>
    </row>
    <row r="33" spans="1:10" ht="15.6">
      <c r="A33" s="218" t="s">
        <v>212</v>
      </c>
      <c r="B33" s="225" t="str">
        <f>'Kindy Lt 1 (Nego)'!B214</f>
        <v>Classroom 1 (K2 B)</v>
      </c>
      <c r="C33" s="226">
        <v>1</v>
      </c>
      <c r="D33" s="221">
        <f>'Kindy Lt 1 (Nego)'!G214</f>
        <v>231426150</v>
      </c>
      <c r="E33" s="222">
        <f>'Kindy Lt 1 (Nego)'!L214</f>
        <v>16625400</v>
      </c>
      <c r="F33" s="223">
        <f>'Kindy Lt 1 (Nego)'!R214</f>
        <v>30111900</v>
      </c>
    </row>
    <row r="34" spans="1:10" ht="15.6">
      <c r="A34" s="218" t="s">
        <v>221</v>
      </c>
      <c r="B34" s="225" t="str">
        <f>'Kindy Lt 1 (Nego)'!B248</f>
        <v>Classroom 2 (K2 A)</v>
      </c>
      <c r="C34" s="226">
        <v>1</v>
      </c>
      <c r="D34" s="221">
        <f>'Kindy Lt 1 (Nego)'!G248</f>
        <v>214718150</v>
      </c>
      <c r="E34" s="222">
        <f>'Kindy Lt 1 (Nego)'!L248</f>
        <v>56242760</v>
      </c>
      <c r="F34" s="223">
        <f>'Kindy Lt 1 (Nego)'!R248</f>
        <v>21019962.5</v>
      </c>
    </row>
    <row r="35" spans="1:10" ht="15.6">
      <c r="A35" s="218" t="s">
        <v>351</v>
      </c>
      <c r="B35" s="225" t="str">
        <f>'Kindy Lt 1 (Nego)'!B284</f>
        <v>Classroom 3 (K1 A)</v>
      </c>
      <c r="C35" s="226">
        <v>1</v>
      </c>
      <c r="D35" s="221">
        <f>'Kindy Lt 1 (Nego)'!G284</f>
        <v>229064100</v>
      </c>
      <c r="E35" s="222">
        <f>'Kindy Lt 1 (Nego)'!L284</f>
        <v>40186400</v>
      </c>
      <c r="F35" s="223">
        <f>'Kindy Lt 1 (Nego)'!R284</f>
        <v>24979987.5</v>
      </c>
    </row>
    <row r="36" spans="1:10" ht="15.6">
      <c r="A36" s="218" t="s">
        <v>352</v>
      </c>
      <c r="B36" s="225" t="str">
        <f>'Kindy Lt 1 (Nego)'!B320</f>
        <v>Classroom 4 (K1 B)</v>
      </c>
      <c r="C36" s="226">
        <v>1</v>
      </c>
      <c r="D36" s="221">
        <f>'Kindy Lt 1 (Nego)'!G320</f>
        <v>164898600</v>
      </c>
      <c r="E36" s="222">
        <f>'Kindy Lt 1 (Nego)'!L320</f>
        <v>8513200</v>
      </c>
      <c r="F36" s="223">
        <f>'Kindy Lt 1 (Nego)'!R320</f>
        <v>6233400</v>
      </c>
    </row>
    <row r="37" spans="1:10" ht="15.6">
      <c r="A37" s="218" t="s">
        <v>353</v>
      </c>
      <c r="B37" s="225" t="str">
        <f>'Kindy Lt 1 (Nego)'!B355</f>
        <v xml:space="preserve">Pekerjaan IT / RUANG PANEL </v>
      </c>
      <c r="C37" s="226">
        <v>1</v>
      </c>
      <c r="D37" s="221">
        <f>'Kindy Lt 1 (Nego)'!G355</f>
        <v>10476000</v>
      </c>
      <c r="E37" s="222">
        <f>'Kindy Lt 1 (Nego)'!L355</f>
        <v>23732952.5</v>
      </c>
      <c r="F37" s="223">
        <f>'Kindy Lt 1 (Nego)'!R355</f>
        <v>0</v>
      </c>
    </row>
    <row r="38" spans="1:10" ht="16.2" thickBot="1">
      <c r="A38" s="218" t="s">
        <v>354</v>
      </c>
      <c r="B38" s="225" t="s">
        <v>355</v>
      </c>
      <c r="C38" s="226">
        <v>1</v>
      </c>
      <c r="D38" s="221">
        <f>'Kindy Lt 1 (Nego)'!G416</f>
        <v>453976960</v>
      </c>
      <c r="E38" s="222">
        <f>'Kindy Lt 1 (Nego)'!L416</f>
        <v>0</v>
      </c>
      <c r="F38" s="223">
        <f>'Kindy Lt 1 (Nego)'!R416</f>
        <v>47400000</v>
      </c>
      <c r="H38" s="152"/>
      <c r="I38" s="232"/>
      <c r="J38" s="235"/>
    </row>
    <row r="39" spans="1:10" ht="15" thickBot="1">
      <c r="A39" s="148"/>
      <c r="B39" s="149"/>
      <c r="C39" s="150" t="s">
        <v>337</v>
      </c>
      <c r="D39" s="151">
        <f>SUM(D22:D38)</f>
        <v>2505656420</v>
      </c>
      <c r="E39" s="251">
        <f>SUM(E24:E38)</f>
        <v>508672874.89999998</v>
      </c>
      <c r="F39" s="251">
        <f>SUM(F24:F38)</f>
        <v>198725560</v>
      </c>
    </row>
    <row r="40" spans="1:10">
      <c r="A40" s="137"/>
      <c r="B40" s="227"/>
      <c r="C40" s="227"/>
      <c r="D40" s="228"/>
    </row>
    <row r="41" spans="1:10">
      <c r="A41" s="137"/>
      <c r="B41" s="227"/>
      <c r="C41" s="227"/>
      <c r="D41" s="228"/>
    </row>
    <row r="42" spans="1:10">
      <c r="A42" s="137"/>
      <c r="B42" s="227" t="s">
        <v>381</v>
      </c>
      <c r="C42" s="303">
        <f>D39</f>
        <v>2505656420</v>
      </c>
      <c r="D42" s="297"/>
    </row>
    <row r="43" spans="1:10">
      <c r="A43" s="137"/>
      <c r="B43" s="227" t="s">
        <v>371</v>
      </c>
      <c r="C43" s="304">
        <f>E39</f>
        <v>508672874.89999998</v>
      </c>
      <c r="D43" s="304"/>
    </row>
    <row r="44" spans="1:10">
      <c r="A44" s="137"/>
      <c r="B44" s="227" t="s">
        <v>372</v>
      </c>
      <c r="C44" s="296">
        <f>F39</f>
        <v>198725560</v>
      </c>
      <c r="D44" s="297"/>
      <c r="H44" s="293"/>
    </row>
    <row r="45" spans="1:10">
      <c r="A45" s="137"/>
      <c r="B45" s="227"/>
      <c r="C45" s="227"/>
      <c r="D45" s="228"/>
    </row>
    <row r="46" spans="1:10" ht="28.8">
      <c r="A46" s="137"/>
      <c r="B46" s="227" t="s">
        <v>373</v>
      </c>
      <c r="C46" s="298">
        <f>C43-C44</f>
        <v>309947314.89999998</v>
      </c>
      <c r="D46" s="299"/>
      <c r="H46" s="293"/>
    </row>
    <row r="47" spans="1:10">
      <c r="A47" s="137"/>
      <c r="B47" s="227"/>
      <c r="C47" s="227"/>
      <c r="D47" s="228"/>
    </row>
    <row r="48" spans="1:10">
      <c r="A48" s="137"/>
      <c r="B48" s="227"/>
      <c r="C48" s="227"/>
      <c r="D48" s="228"/>
    </row>
    <row r="49" spans="4:4">
      <c r="D49" s="153" t="str">
        <f>F7</f>
        <v>Jakarta, 25 Januari 2024</v>
      </c>
    </row>
    <row r="50" spans="4:4">
      <c r="D50" s="154" t="s">
        <v>338</v>
      </c>
    </row>
    <row r="51" spans="4:4">
      <c r="D51" s="144"/>
    </row>
    <row r="52" spans="4:4">
      <c r="D52" s="144"/>
    </row>
    <row r="53" spans="4:4">
      <c r="D53" s="144"/>
    </row>
    <row r="54" spans="4:4">
      <c r="D54" s="153"/>
    </row>
    <row r="55" spans="4:4">
      <c r="D55" s="153"/>
    </row>
    <row r="56" spans="4:4">
      <c r="D56" s="153"/>
    </row>
    <row r="57" spans="4:4">
      <c r="D57" s="155" t="s">
        <v>339</v>
      </c>
    </row>
    <row r="58" spans="4:4">
      <c r="D58" s="156" t="s">
        <v>340</v>
      </c>
    </row>
  </sheetData>
  <mergeCells count="7">
    <mergeCell ref="C44:D44"/>
    <mergeCell ref="C46:D46"/>
    <mergeCell ref="C16:D16"/>
    <mergeCell ref="C18:D18"/>
    <mergeCell ref="A20:D20"/>
    <mergeCell ref="C42:D42"/>
    <mergeCell ref="C43:D43"/>
  </mergeCell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F67C6-5B46-43DF-A74E-3B7587203F1F}">
  <dimension ref="A8:S416"/>
  <sheetViews>
    <sheetView tabSelected="1" view="pageBreakPreview" zoomScale="55" zoomScaleNormal="100" zoomScaleSheetLayoutView="55" workbookViewId="0">
      <pane ySplit="10" topLeftCell="A351" activePane="bottomLeft" state="frozen"/>
      <selection activeCell="F34" sqref="F34"/>
      <selection pane="bottomLeft" activeCell="L356" sqref="L356"/>
    </sheetView>
  </sheetViews>
  <sheetFormatPr defaultRowHeight="14.4"/>
  <cols>
    <col min="1" max="1" width="3.44140625" customWidth="1"/>
    <col min="2" max="2" width="3.88671875" customWidth="1"/>
    <col min="3" max="3" width="74" customWidth="1"/>
    <col min="4" max="4" width="9.109375" style="5"/>
    <col min="6" max="6" width="21.109375" customWidth="1"/>
    <col min="7" max="7" width="21.109375" style="135" customWidth="1"/>
    <col min="8" max="8" width="7.44140625" customWidth="1"/>
    <col min="9" max="9" width="14.21875" style="5" bestFit="1" customWidth="1"/>
    <col min="11" max="11" width="21.109375" customWidth="1"/>
    <col min="12" max="12" width="21.109375" style="135" customWidth="1"/>
    <col min="13" max="13" width="30.77734375" style="135" customWidth="1"/>
    <col min="14" max="14" width="36.21875" customWidth="1"/>
    <col min="15" max="15" width="8.88671875" style="5"/>
    <col min="17" max="17" width="21.109375" customWidth="1"/>
    <col min="18" max="18" width="21.109375" style="135" customWidth="1"/>
    <col min="19" max="19" width="31.88671875" customWidth="1"/>
  </cols>
  <sheetData>
    <row r="8" spans="1:18" ht="23.55" customHeight="1">
      <c r="I8" s="312" t="s">
        <v>367</v>
      </c>
      <c r="J8" s="313"/>
      <c r="K8" s="313"/>
      <c r="L8" s="314"/>
      <c r="M8" s="326" t="s">
        <v>384</v>
      </c>
      <c r="N8" s="326" t="s">
        <v>392</v>
      </c>
      <c r="O8" s="318" t="s">
        <v>368</v>
      </c>
      <c r="P8" s="319"/>
      <c r="Q8" s="319"/>
      <c r="R8" s="320"/>
    </row>
    <row r="9" spans="1:18" ht="23.55" customHeight="1">
      <c r="I9" s="315"/>
      <c r="J9" s="316"/>
      <c r="K9" s="316"/>
      <c r="L9" s="317"/>
      <c r="M9" s="326"/>
      <c r="N9" s="326"/>
      <c r="O9" s="321"/>
      <c r="P9" s="322"/>
      <c r="Q9" s="322"/>
      <c r="R9" s="323"/>
    </row>
    <row r="10" spans="1:18" s="25" customFormat="1" ht="28.8">
      <c r="A10" s="311" t="s">
        <v>365</v>
      </c>
      <c r="B10" s="311"/>
      <c r="C10" s="311"/>
      <c r="D10" s="4" t="s">
        <v>1</v>
      </c>
      <c r="E10" s="4" t="s">
        <v>2</v>
      </c>
      <c r="F10" s="22" t="s">
        <v>3</v>
      </c>
      <c r="G10" s="22" t="s">
        <v>4</v>
      </c>
      <c r="I10" s="4" t="s">
        <v>1</v>
      </c>
      <c r="J10" s="4" t="s">
        <v>2</v>
      </c>
      <c r="K10" s="22" t="s">
        <v>3</v>
      </c>
      <c r="L10" s="22" t="s">
        <v>4</v>
      </c>
      <c r="M10" s="208"/>
      <c r="O10" s="4" t="s">
        <v>1</v>
      </c>
      <c r="P10" s="4" t="s">
        <v>2</v>
      </c>
      <c r="Q10" s="22" t="s">
        <v>3</v>
      </c>
      <c r="R10" s="22" t="s">
        <v>4</v>
      </c>
    </row>
    <row r="11" spans="1:18" s="25" customFormat="1" ht="14.4" customHeight="1">
      <c r="A11" s="23" t="s">
        <v>5</v>
      </c>
      <c r="B11" s="158" t="s">
        <v>6</v>
      </c>
      <c r="C11" s="157"/>
      <c r="D11" s="157"/>
      <c r="E11" s="157"/>
      <c r="F11" s="157"/>
      <c r="G11" s="167">
        <f>SUM(G12:G19)</f>
        <v>14000000</v>
      </c>
      <c r="I11" s="157"/>
      <c r="J11" s="157"/>
      <c r="K11" s="157"/>
      <c r="L11" s="167">
        <f>SUM(L12:L19)</f>
        <v>0</v>
      </c>
      <c r="M11" s="272"/>
      <c r="O11" s="157"/>
      <c r="P11" s="157"/>
      <c r="Q11" s="157"/>
      <c r="R11" s="167">
        <f>SUM(R12:R19)</f>
        <v>0</v>
      </c>
    </row>
    <row r="12" spans="1:18" s="25" customFormat="1">
      <c r="A12" s="26" t="s">
        <v>7</v>
      </c>
      <c r="B12" s="86">
        <v>1</v>
      </c>
      <c r="C12" s="26" t="s">
        <v>8</v>
      </c>
      <c r="D12" s="3">
        <v>1</v>
      </c>
      <c r="E12" s="3" t="s">
        <v>9</v>
      </c>
      <c r="F12" s="108">
        <v>3000000</v>
      </c>
      <c r="G12" s="168">
        <f>(D12*F12)</f>
        <v>3000000</v>
      </c>
      <c r="I12" s="3"/>
      <c r="J12" s="3"/>
      <c r="K12" s="108"/>
      <c r="L12" s="168"/>
      <c r="M12" s="273"/>
      <c r="O12" s="3"/>
      <c r="P12" s="3"/>
      <c r="Q12" s="108"/>
      <c r="R12" s="168"/>
    </row>
    <row r="13" spans="1:18" s="25" customFormat="1">
      <c r="A13" s="26"/>
      <c r="B13" s="86">
        <v>2</v>
      </c>
      <c r="C13" s="26" t="s">
        <v>10</v>
      </c>
      <c r="D13" s="3">
        <v>1</v>
      </c>
      <c r="E13" s="3" t="s">
        <v>9</v>
      </c>
      <c r="F13" s="108">
        <v>1500000</v>
      </c>
      <c r="G13" s="133">
        <f t="shared" ref="G13:G19" si="0">(D13*F13)</f>
        <v>1500000</v>
      </c>
      <c r="I13" s="3"/>
      <c r="J13" s="3"/>
      <c r="K13" s="108"/>
      <c r="L13" s="133"/>
      <c r="M13" s="274"/>
      <c r="O13" s="3"/>
      <c r="P13" s="3"/>
      <c r="Q13" s="108"/>
      <c r="R13" s="133"/>
    </row>
    <row r="14" spans="1:18" s="25" customFormat="1" ht="28.8" customHeight="1">
      <c r="A14" s="26"/>
      <c r="B14" s="86">
        <v>3</v>
      </c>
      <c r="C14" s="26" t="s">
        <v>11</v>
      </c>
      <c r="D14" s="3">
        <v>1</v>
      </c>
      <c r="E14" s="3" t="s">
        <v>9</v>
      </c>
      <c r="F14" s="108">
        <v>5000000</v>
      </c>
      <c r="G14" s="133">
        <f t="shared" si="0"/>
        <v>5000000</v>
      </c>
      <c r="I14" s="3"/>
      <c r="J14" s="3"/>
      <c r="K14" s="108"/>
      <c r="L14" s="133"/>
      <c r="M14" s="274"/>
      <c r="O14" s="3"/>
      <c r="P14" s="3"/>
      <c r="Q14" s="108"/>
      <c r="R14" s="133"/>
    </row>
    <row r="15" spans="1:18" s="25" customFormat="1">
      <c r="A15" s="26"/>
      <c r="B15" s="86">
        <v>4</v>
      </c>
      <c r="C15" s="26" t="s">
        <v>12</v>
      </c>
      <c r="D15" s="3">
        <v>1</v>
      </c>
      <c r="E15" s="3" t="s">
        <v>9</v>
      </c>
      <c r="F15" s="108">
        <v>2500000</v>
      </c>
      <c r="G15" s="133">
        <f t="shared" si="0"/>
        <v>2500000</v>
      </c>
      <c r="I15" s="3"/>
      <c r="J15" s="3"/>
      <c r="K15" s="108"/>
      <c r="L15" s="133"/>
      <c r="M15" s="274"/>
      <c r="O15" s="3"/>
      <c r="P15" s="3"/>
      <c r="Q15" s="108"/>
      <c r="R15" s="133"/>
    </row>
    <row r="16" spans="1:18" s="25" customFormat="1">
      <c r="A16" s="26"/>
      <c r="B16" s="86">
        <v>5</v>
      </c>
      <c r="C16" s="7" t="s">
        <v>13</v>
      </c>
      <c r="D16" s="3">
        <v>1</v>
      </c>
      <c r="E16" s="3" t="s">
        <v>9</v>
      </c>
      <c r="F16" s="108">
        <v>2000000</v>
      </c>
      <c r="G16" s="133">
        <f t="shared" si="0"/>
        <v>2000000</v>
      </c>
      <c r="I16" s="3"/>
      <c r="J16" s="3"/>
      <c r="K16" s="108"/>
      <c r="L16" s="133"/>
      <c r="M16" s="274"/>
      <c r="O16" s="3"/>
      <c r="P16" s="3"/>
      <c r="Q16" s="108"/>
      <c r="R16" s="133"/>
    </row>
    <row r="17" spans="1:19" s="25" customFormat="1">
      <c r="A17" s="26" t="s">
        <v>7</v>
      </c>
      <c r="B17" s="86">
        <v>6</v>
      </c>
      <c r="C17" s="7" t="s">
        <v>14</v>
      </c>
      <c r="D17" s="177">
        <v>1</v>
      </c>
      <c r="E17" s="3" t="s">
        <v>9</v>
      </c>
      <c r="F17" s="108"/>
      <c r="G17" s="133">
        <f t="shared" si="0"/>
        <v>0</v>
      </c>
      <c r="I17" s="177"/>
      <c r="J17" s="3"/>
      <c r="K17" s="108"/>
      <c r="L17" s="133"/>
      <c r="M17" s="274"/>
      <c r="O17" s="177"/>
      <c r="P17" s="3"/>
      <c r="Q17" s="108"/>
      <c r="R17" s="133"/>
    </row>
    <row r="18" spans="1:19" s="25" customFormat="1">
      <c r="A18" s="26" t="s">
        <v>7</v>
      </c>
      <c r="B18" s="86">
        <v>7</v>
      </c>
      <c r="C18" s="26" t="s">
        <v>15</v>
      </c>
      <c r="D18" s="177">
        <v>1</v>
      </c>
      <c r="E18" s="3" t="s">
        <v>9</v>
      </c>
      <c r="F18" s="108"/>
      <c r="G18" s="133">
        <f t="shared" si="0"/>
        <v>0</v>
      </c>
      <c r="I18" s="177"/>
      <c r="J18" s="3"/>
      <c r="K18" s="108"/>
      <c r="L18" s="133"/>
      <c r="M18" s="274"/>
      <c r="O18" s="177"/>
      <c r="P18" s="3"/>
      <c r="Q18" s="108"/>
      <c r="R18" s="133"/>
    </row>
    <row r="19" spans="1:19" s="25" customFormat="1">
      <c r="A19" s="26" t="s">
        <v>7</v>
      </c>
      <c r="B19" s="87">
        <v>8</v>
      </c>
      <c r="C19" s="26" t="s">
        <v>16</v>
      </c>
      <c r="D19" s="177">
        <v>1</v>
      </c>
      <c r="E19" s="3" t="s">
        <v>9</v>
      </c>
      <c r="F19" s="108"/>
      <c r="G19" s="133">
        <f t="shared" si="0"/>
        <v>0</v>
      </c>
      <c r="I19" s="177"/>
      <c r="J19" s="3"/>
      <c r="K19" s="108"/>
      <c r="L19" s="133"/>
      <c r="M19" s="274"/>
      <c r="O19" s="177"/>
      <c r="P19" s="3"/>
      <c r="Q19" s="108"/>
      <c r="R19" s="133"/>
    </row>
    <row r="20" spans="1:19" s="25" customFormat="1">
      <c r="A20" s="28" t="s">
        <v>17</v>
      </c>
      <c r="B20" s="30" t="s">
        <v>18</v>
      </c>
      <c r="C20" s="30"/>
      <c r="D20" s="30"/>
      <c r="E20" s="30"/>
      <c r="F20" s="30"/>
      <c r="G20" s="160">
        <f>G21+G27+G39+G44+G64+G81+G105+G162+G191+G214+G248+G284+G320+G355</f>
        <v>2037679460</v>
      </c>
      <c r="I20" s="30"/>
      <c r="J20" s="30"/>
      <c r="K20" s="30"/>
      <c r="L20" s="160">
        <f>L21+L27+L39+L44+L64+L81+L105+L162+L191+L214+L248+L284+L320+L355</f>
        <v>508672874.89999998</v>
      </c>
      <c r="M20" s="274"/>
      <c r="O20" s="30"/>
      <c r="P20" s="30"/>
      <c r="Q20" s="30"/>
      <c r="R20" s="160">
        <f>R21+R27+R39+R44+R64+R81+R105+R162+R191+R214+R248+R284+R320+R355</f>
        <v>151325560</v>
      </c>
    </row>
    <row r="21" spans="1:19" s="25" customFormat="1">
      <c r="A21" s="29"/>
      <c r="B21" s="8" t="s">
        <v>5</v>
      </c>
      <c r="C21" s="178" t="s">
        <v>19</v>
      </c>
      <c r="D21" s="179"/>
      <c r="E21" s="180"/>
      <c r="F21" s="159"/>
      <c r="G21" s="160">
        <f>SUM(G22:G26)</f>
        <v>12764000</v>
      </c>
      <c r="I21" s="179"/>
      <c r="J21" s="180"/>
      <c r="K21" s="159"/>
      <c r="L21" s="160">
        <f>SUM(L22:L26)</f>
        <v>0</v>
      </c>
      <c r="M21" s="274"/>
      <c r="O21" s="179"/>
      <c r="P21" s="180"/>
      <c r="Q21" s="159"/>
      <c r="R21" s="160">
        <f>SUM(R22:R26)</f>
        <v>0</v>
      </c>
    </row>
    <row r="22" spans="1:19" s="25" customFormat="1">
      <c r="A22" s="29"/>
      <c r="B22" s="86">
        <v>1</v>
      </c>
      <c r="C22" s="7" t="s">
        <v>20</v>
      </c>
      <c r="D22" s="9">
        <v>120</v>
      </c>
      <c r="E22" s="9" t="s">
        <v>21</v>
      </c>
      <c r="F22" s="181">
        <v>30000</v>
      </c>
      <c r="G22" s="133">
        <f>(D22*F22)</f>
        <v>3600000</v>
      </c>
      <c r="I22" s="9"/>
      <c r="J22" s="9"/>
      <c r="K22" s="181"/>
      <c r="L22" s="133"/>
      <c r="M22" s="274"/>
      <c r="O22" s="9"/>
      <c r="P22" s="9"/>
      <c r="Q22" s="181"/>
      <c r="R22" s="133"/>
    </row>
    <row r="23" spans="1:19" s="25" customFormat="1">
      <c r="A23" s="29"/>
      <c r="B23" s="88">
        <v>2</v>
      </c>
      <c r="C23" s="7" t="s">
        <v>22</v>
      </c>
      <c r="D23" s="9">
        <v>120</v>
      </c>
      <c r="E23" s="9" t="s">
        <v>21</v>
      </c>
      <c r="F23" s="181">
        <v>30000</v>
      </c>
      <c r="G23" s="133">
        <f t="shared" ref="G23:G26" si="1">(D23*F23)</f>
        <v>3600000</v>
      </c>
      <c r="I23" s="9"/>
      <c r="J23" s="9"/>
      <c r="K23" s="181"/>
      <c r="L23" s="133"/>
      <c r="M23" s="274"/>
      <c r="O23" s="9"/>
      <c r="P23" s="9"/>
      <c r="Q23" s="181"/>
      <c r="R23" s="133"/>
    </row>
    <row r="24" spans="1:19" s="25" customFormat="1">
      <c r="A24" s="29"/>
      <c r="B24" s="88">
        <v>3</v>
      </c>
      <c r="C24" s="7" t="s">
        <v>23</v>
      </c>
      <c r="D24" s="9">
        <v>64</v>
      </c>
      <c r="E24" s="9" t="s">
        <v>21</v>
      </c>
      <c r="F24" s="181">
        <v>23000</v>
      </c>
      <c r="G24" s="133">
        <f t="shared" si="1"/>
        <v>1472000</v>
      </c>
      <c r="I24" s="9"/>
      <c r="J24" s="9"/>
      <c r="K24" s="181"/>
      <c r="L24" s="133"/>
      <c r="M24" s="274"/>
      <c r="O24" s="9"/>
      <c r="P24" s="9"/>
      <c r="Q24" s="181"/>
      <c r="R24" s="133"/>
    </row>
    <row r="25" spans="1:19" s="25" customFormat="1">
      <c r="A25" s="29"/>
      <c r="B25" s="88">
        <v>4</v>
      </c>
      <c r="C25" s="7" t="s">
        <v>24</v>
      </c>
      <c r="D25" s="9">
        <v>62</v>
      </c>
      <c r="E25" s="9" t="s">
        <v>21</v>
      </c>
      <c r="F25" s="181">
        <v>36000</v>
      </c>
      <c r="G25" s="133">
        <f t="shared" si="1"/>
        <v>2232000</v>
      </c>
      <c r="I25" s="9"/>
      <c r="J25" s="9"/>
      <c r="K25" s="181"/>
      <c r="L25" s="133"/>
      <c r="M25" s="274"/>
      <c r="O25" s="9"/>
      <c r="P25" s="9"/>
      <c r="Q25" s="181"/>
      <c r="R25" s="133"/>
    </row>
    <row r="26" spans="1:19" s="25" customFormat="1">
      <c r="A26" s="29"/>
      <c r="B26" s="88">
        <v>5</v>
      </c>
      <c r="C26" s="7" t="s">
        <v>25</v>
      </c>
      <c r="D26" s="9">
        <v>62</v>
      </c>
      <c r="E26" s="9" t="s">
        <v>21</v>
      </c>
      <c r="F26" s="181">
        <v>30000</v>
      </c>
      <c r="G26" s="133">
        <f t="shared" si="1"/>
        <v>1860000</v>
      </c>
      <c r="I26" s="9"/>
      <c r="J26" s="9"/>
      <c r="K26" s="181"/>
      <c r="L26" s="133"/>
      <c r="M26" s="274"/>
      <c r="O26" s="9"/>
      <c r="P26" s="9"/>
      <c r="Q26" s="181"/>
      <c r="R26" s="133"/>
    </row>
    <row r="27" spans="1:19" s="25" customFormat="1">
      <c r="A27" s="29"/>
      <c r="B27" s="10" t="s">
        <v>17</v>
      </c>
      <c r="C27" s="126" t="s">
        <v>26</v>
      </c>
      <c r="D27" s="127"/>
      <c r="E27" s="127"/>
      <c r="F27" s="170"/>
      <c r="G27" s="161">
        <f>SUM(G28:G36)</f>
        <v>298079560</v>
      </c>
      <c r="I27" s="127"/>
      <c r="J27" s="127"/>
      <c r="K27" s="170"/>
      <c r="L27" s="161">
        <f>SUM(L28:L38)</f>
        <v>131231552</v>
      </c>
      <c r="M27" s="275"/>
      <c r="O27" s="127"/>
      <c r="P27" s="127"/>
      <c r="Q27" s="170"/>
      <c r="R27" s="161">
        <f>SUM(R28:R36)</f>
        <v>0</v>
      </c>
    </row>
    <row r="28" spans="1:19" s="25" customFormat="1">
      <c r="A28" s="29"/>
      <c r="B28" s="88">
        <v>1</v>
      </c>
      <c r="C28" s="6" t="s">
        <v>27</v>
      </c>
      <c r="D28" s="9">
        <v>120</v>
      </c>
      <c r="E28" s="9" t="s">
        <v>21</v>
      </c>
      <c r="F28" s="181">
        <v>348100</v>
      </c>
      <c r="G28" s="133">
        <f>(D28*F28)</f>
        <v>41772000</v>
      </c>
      <c r="I28" s="231">
        <f>164.51-D28</f>
        <v>44.509999999999991</v>
      </c>
      <c r="J28" s="9" t="s">
        <v>21</v>
      </c>
      <c r="K28" s="181">
        <v>348100</v>
      </c>
      <c r="L28" s="133">
        <f>(I28*K28)</f>
        <v>15493930.999999996</v>
      </c>
      <c r="M28" s="274"/>
      <c r="O28" s="9"/>
      <c r="P28" s="9"/>
      <c r="Q28" s="181"/>
      <c r="R28" s="133"/>
      <c r="S28" s="234"/>
    </row>
    <row r="29" spans="1:19" s="25" customFormat="1">
      <c r="A29" s="29"/>
      <c r="B29" s="88"/>
      <c r="C29" s="6" t="s">
        <v>28</v>
      </c>
      <c r="D29" s="9">
        <v>28</v>
      </c>
      <c r="E29" s="9" t="s">
        <v>29</v>
      </c>
      <c r="F29" s="181">
        <v>100300</v>
      </c>
      <c r="G29" s="133">
        <f t="shared" ref="G29:G36" si="2">(D29*F29)</f>
        <v>2808400</v>
      </c>
      <c r="I29" s="9"/>
      <c r="J29" s="9"/>
      <c r="K29" s="181"/>
      <c r="L29" s="133"/>
      <c r="M29" s="274"/>
      <c r="O29" s="9"/>
      <c r="P29" s="9"/>
      <c r="Q29" s="181"/>
      <c r="R29" s="133"/>
    </row>
    <row r="30" spans="1:19" s="25" customFormat="1" ht="28.8" customHeight="1">
      <c r="A30" s="29"/>
      <c r="B30" s="88">
        <v>2</v>
      </c>
      <c r="C30" s="6" t="s">
        <v>30</v>
      </c>
      <c r="D30" s="9">
        <v>120</v>
      </c>
      <c r="E30" s="9" t="s">
        <v>21</v>
      </c>
      <c r="F30" s="181">
        <v>159300</v>
      </c>
      <c r="G30" s="133">
        <f>(D30*F30)</f>
        <v>19116000</v>
      </c>
      <c r="I30" s="9">
        <v>23.97</v>
      </c>
      <c r="J30" s="9" t="s">
        <v>21</v>
      </c>
      <c r="K30" s="181">
        <v>159300</v>
      </c>
      <c r="L30" s="133">
        <f>(I30*K30)</f>
        <v>3818421</v>
      </c>
      <c r="M30" s="274"/>
      <c r="O30" s="9"/>
      <c r="P30" s="9"/>
      <c r="Q30" s="181"/>
      <c r="R30" s="133"/>
    </row>
    <row r="31" spans="1:19" s="25" customFormat="1" ht="28.8" customHeight="1">
      <c r="A31" s="29"/>
      <c r="B31" s="88">
        <v>3</v>
      </c>
      <c r="C31" s="6" t="s">
        <v>31</v>
      </c>
      <c r="D31" s="9">
        <v>46</v>
      </c>
      <c r="E31" s="9" t="s">
        <v>21</v>
      </c>
      <c r="F31" s="181">
        <v>159300</v>
      </c>
      <c r="G31" s="133">
        <f t="shared" si="2"/>
        <v>7327800</v>
      </c>
      <c r="I31" s="9"/>
      <c r="J31" s="9"/>
      <c r="K31" s="181"/>
      <c r="L31" s="133"/>
      <c r="M31" s="274"/>
      <c r="O31" s="9"/>
      <c r="P31" s="9"/>
      <c r="Q31" s="181"/>
      <c r="R31" s="133"/>
    </row>
    <row r="32" spans="1:19" s="25" customFormat="1">
      <c r="A32" s="29"/>
      <c r="B32" s="88">
        <v>4</v>
      </c>
      <c r="C32" s="6" t="s">
        <v>32</v>
      </c>
      <c r="D32" s="9">
        <v>330</v>
      </c>
      <c r="E32" s="9" t="s">
        <v>29</v>
      </c>
      <c r="F32" s="181">
        <v>413000</v>
      </c>
      <c r="G32" s="133">
        <f t="shared" si="2"/>
        <v>136290000</v>
      </c>
      <c r="I32" s="9"/>
      <c r="J32" s="9" t="s">
        <v>377</v>
      </c>
      <c r="K32" s="181"/>
      <c r="L32" s="133"/>
      <c r="M32" s="274"/>
      <c r="O32" s="9"/>
      <c r="P32" s="9"/>
      <c r="Q32" s="181"/>
      <c r="R32" s="133"/>
    </row>
    <row r="33" spans="1:19" s="25" customFormat="1" ht="28.8" customHeight="1">
      <c r="A33" s="29"/>
      <c r="B33" s="88">
        <v>5</v>
      </c>
      <c r="C33" s="6" t="s">
        <v>33</v>
      </c>
      <c r="D33" s="9">
        <v>8</v>
      </c>
      <c r="E33" s="9" t="s">
        <v>34</v>
      </c>
      <c r="F33" s="181">
        <v>6541920</v>
      </c>
      <c r="G33" s="133">
        <f t="shared" si="2"/>
        <v>52335360</v>
      </c>
      <c r="I33" s="9">
        <v>10</v>
      </c>
      <c r="J33" s="9" t="s">
        <v>34</v>
      </c>
      <c r="K33" s="181">
        <v>6541920</v>
      </c>
      <c r="L33" s="133">
        <f t="shared" ref="L33" si="3">(I33*K33)</f>
        <v>65419200</v>
      </c>
      <c r="M33" s="274"/>
      <c r="O33" s="9"/>
      <c r="P33" s="9"/>
      <c r="Q33" s="181"/>
      <c r="R33" s="133"/>
    </row>
    <row r="34" spans="1:19" s="25" customFormat="1" ht="28.8" customHeight="1">
      <c r="A34" s="29"/>
      <c r="B34" s="88">
        <v>6</v>
      </c>
      <c r="C34" s="6" t="s">
        <v>35</v>
      </c>
      <c r="D34" s="9">
        <v>1</v>
      </c>
      <c r="E34" s="9" t="s">
        <v>9</v>
      </c>
      <c r="F34" s="108">
        <v>18000000</v>
      </c>
      <c r="G34" s="133">
        <f t="shared" si="2"/>
        <v>18000000</v>
      </c>
      <c r="I34" s="9">
        <v>2</v>
      </c>
      <c r="J34" s="9" t="s">
        <v>9</v>
      </c>
      <c r="K34" s="108">
        <v>18000000</v>
      </c>
      <c r="L34" s="133">
        <f t="shared" ref="L34" si="4">(I34*K34)</f>
        <v>36000000</v>
      </c>
      <c r="M34" s="274"/>
      <c r="O34" s="9"/>
      <c r="P34" s="9"/>
      <c r="Q34" s="108"/>
      <c r="R34" s="133"/>
    </row>
    <row r="35" spans="1:19" s="25" customFormat="1">
      <c r="A35" s="29"/>
      <c r="B35" s="88">
        <v>7</v>
      </c>
      <c r="C35" s="6" t="s">
        <v>36</v>
      </c>
      <c r="D35" s="9">
        <v>50</v>
      </c>
      <c r="E35" s="9" t="s">
        <v>21</v>
      </c>
      <c r="F35" s="108">
        <v>186000</v>
      </c>
      <c r="G35" s="133">
        <f t="shared" si="2"/>
        <v>9300000</v>
      </c>
      <c r="I35" s="9"/>
      <c r="J35" s="9"/>
      <c r="K35" s="108"/>
      <c r="L35" s="133"/>
      <c r="M35" s="274"/>
      <c r="O35" s="9"/>
      <c r="P35" s="9"/>
      <c r="Q35" s="108"/>
      <c r="R35" s="133"/>
    </row>
    <row r="36" spans="1:19" s="25" customFormat="1">
      <c r="A36" s="29"/>
      <c r="B36" s="88">
        <v>8</v>
      </c>
      <c r="C36" s="6" t="s">
        <v>37</v>
      </c>
      <c r="D36" s="9">
        <v>105</v>
      </c>
      <c r="E36" s="9" t="s">
        <v>21</v>
      </c>
      <c r="F36" s="181">
        <v>106000</v>
      </c>
      <c r="G36" s="133">
        <f t="shared" si="2"/>
        <v>11130000</v>
      </c>
      <c r="I36" s="9"/>
      <c r="J36" s="9"/>
      <c r="K36" s="181"/>
      <c r="L36" s="133"/>
      <c r="M36" s="274"/>
      <c r="O36" s="9"/>
      <c r="P36" s="9"/>
      <c r="Q36" s="181"/>
      <c r="R36" s="133"/>
      <c r="S36" s="234"/>
    </row>
    <row r="37" spans="1:19" s="202" customFormat="1" ht="28.8">
      <c r="A37" s="233">
        <v>1</v>
      </c>
      <c r="B37" s="207"/>
      <c r="C37" s="199" t="s">
        <v>380</v>
      </c>
      <c r="D37" s="207"/>
      <c r="E37" s="207"/>
      <c r="F37" s="200"/>
      <c r="G37" s="201"/>
      <c r="I37" s="207">
        <v>1</v>
      </c>
      <c r="J37" s="207" t="s">
        <v>9</v>
      </c>
      <c r="K37" s="200">
        <v>10500000</v>
      </c>
      <c r="L37" s="201">
        <f t="shared" ref="L37" si="5">(I37*K37)</f>
        <v>10500000</v>
      </c>
      <c r="M37" s="279" t="s">
        <v>385</v>
      </c>
      <c r="N37" s="202" t="s">
        <v>393</v>
      </c>
      <c r="O37" s="207"/>
      <c r="P37" s="207"/>
      <c r="Q37" s="200"/>
      <c r="R37" s="201"/>
    </row>
    <row r="38" spans="1:19" s="206" customFormat="1">
      <c r="C38" s="199"/>
      <c r="D38" s="198"/>
      <c r="E38" s="198"/>
      <c r="F38" s="200"/>
      <c r="G38" s="201"/>
      <c r="I38" s="198"/>
      <c r="J38" s="198"/>
      <c r="K38" s="200"/>
      <c r="L38" s="201"/>
      <c r="M38" s="294"/>
      <c r="O38" s="282"/>
      <c r="R38" s="294"/>
    </row>
    <row r="39" spans="1:19" s="25" customFormat="1">
      <c r="A39" s="29"/>
      <c r="B39" s="10" t="s">
        <v>38</v>
      </c>
      <c r="C39" s="128" t="s">
        <v>39</v>
      </c>
      <c r="D39" s="129"/>
      <c r="E39" s="129"/>
      <c r="F39" s="129"/>
      <c r="G39" s="162">
        <f>SUM(G40:G42)</f>
        <v>3912000</v>
      </c>
      <c r="I39" s="129"/>
      <c r="J39" s="129"/>
      <c r="K39" s="129"/>
      <c r="L39" s="162">
        <f>SUM(L40:L43)</f>
        <v>9300000</v>
      </c>
      <c r="M39" s="276"/>
      <c r="O39" s="129"/>
      <c r="P39" s="129"/>
      <c r="Q39" s="129"/>
      <c r="R39" s="162">
        <f>SUM(R40:R42)</f>
        <v>0</v>
      </c>
    </row>
    <row r="40" spans="1:19" s="25" customFormat="1">
      <c r="A40" s="29"/>
      <c r="B40" s="88">
        <v>1</v>
      </c>
      <c r="C40" s="6" t="s">
        <v>40</v>
      </c>
      <c r="D40" s="9">
        <v>18</v>
      </c>
      <c r="E40" s="9" t="s">
        <v>21</v>
      </c>
      <c r="F40" s="181">
        <v>60000</v>
      </c>
      <c r="G40" s="133">
        <f>(D40*F40)</f>
        <v>1080000</v>
      </c>
      <c r="I40" s="9"/>
      <c r="J40" s="9"/>
      <c r="K40" s="181"/>
      <c r="L40" s="133"/>
      <c r="M40" s="274"/>
      <c r="O40" s="9"/>
      <c r="P40" s="9"/>
      <c r="Q40" s="181"/>
      <c r="R40" s="133"/>
      <c r="S40" s="234"/>
    </row>
    <row r="41" spans="1:19" s="25" customFormat="1" ht="14.4" customHeight="1">
      <c r="A41" s="29"/>
      <c r="B41" s="88">
        <v>2</v>
      </c>
      <c r="C41" s="6" t="s">
        <v>41</v>
      </c>
      <c r="D41" s="9">
        <v>20</v>
      </c>
      <c r="E41" s="9" t="s">
        <v>21</v>
      </c>
      <c r="F41" s="181">
        <v>59000</v>
      </c>
      <c r="G41" s="133">
        <f t="shared" ref="G41:G113" si="6">(D41*F41)</f>
        <v>1180000</v>
      </c>
      <c r="I41" s="9"/>
      <c r="J41" s="9"/>
      <c r="K41" s="181"/>
      <c r="L41" s="133"/>
      <c r="M41" s="274"/>
      <c r="O41" s="9"/>
      <c r="P41" s="9"/>
      <c r="Q41" s="181"/>
      <c r="R41" s="133"/>
    </row>
    <row r="42" spans="1:19" s="25" customFormat="1">
      <c r="A42" s="29"/>
      <c r="B42" s="88">
        <v>3</v>
      </c>
      <c r="C42" s="6" t="s">
        <v>42</v>
      </c>
      <c r="D42" s="9">
        <v>28</v>
      </c>
      <c r="E42" s="9" t="s">
        <v>21</v>
      </c>
      <c r="F42" s="181">
        <v>59000</v>
      </c>
      <c r="G42" s="133">
        <f t="shared" si="6"/>
        <v>1652000</v>
      </c>
      <c r="I42" s="9"/>
      <c r="J42" s="9"/>
      <c r="K42" s="181"/>
      <c r="L42" s="133"/>
      <c r="M42" s="274"/>
      <c r="O42" s="9"/>
      <c r="P42" s="9"/>
      <c r="Q42" s="181"/>
      <c r="R42" s="133"/>
    </row>
    <row r="43" spans="1:19" s="206" customFormat="1">
      <c r="C43" s="199" t="s">
        <v>85</v>
      </c>
      <c r="D43" s="198"/>
      <c r="E43" s="198"/>
      <c r="F43" s="200"/>
      <c r="G43" s="201"/>
      <c r="I43" s="198">
        <f>D35+D36</f>
        <v>155</v>
      </c>
      <c r="J43" s="198" t="s">
        <v>21</v>
      </c>
      <c r="K43" s="200">
        <v>60000</v>
      </c>
      <c r="L43" s="201">
        <f t="shared" ref="L43" si="7">(I43*K43)</f>
        <v>9300000</v>
      </c>
      <c r="M43" s="294"/>
      <c r="O43" s="282"/>
      <c r="R43" s="294"/>
    </row>
    <row r="44" spans="1:19" s="25" customFormat="1" ht="14.4" customHeight="1">
      <c r="A44" s="29"/>
      <c r="B44" s="10" t="s">
        <v>43</v>
      </c>
      <c r="C44" s="128" t="s">
        <v>44</v>
      </c>
      <c r="D44" s="129"/>
      <c r="E44" s="129"/>
      <c r="F44" s="129"/>
      <c r="G44" s="162">
        <f>SUM(G45:G59)</f>
        <v>45065800</v>
      </c>
      <c r="I44" s="129"/>
      <c r="J44" s="129"/>
      <c r="K44" s="129"/>
      <c r="L44" s="162">
        <f>SUM(L45:L62)</f>
        <v>6553500</v>
      </c>
      <c r="M44" s="276"/>
      <c r="O44" s="129"/>
      <c r="P44" s="129"/>
      <c r="Q44" s="129"/>
      <c r="R44" s="162">
        <f>SUM(R45:R59)</f>
        <v>20760400</v>
      </c>
    </row>
    <row r="45" spans="1:19" s="25" customFormat="1" ht="14.4" customHeight="1">
      <c r="A45" s="29"/>
      <c r="B45" s="88">
        <v>1</v>
      </c>
      <c r="C45" s="6" t="s">
        <v>45</v>
      </c>
      <c r="D45" s="9">
        <v>24</v>
      </c>
      <c r="E45" s="9" t="s">
        <v>34</v>
      </c>
      <c r="F45" s="181">
        <v>342200</v>
      </c>
      <c r="G45" s="133">
        <f t="shared" si="6"/>
        <v>8212800</v>
      </c>
      <c r="I45" s="9"/>
      <c r="J45" s="9"/>
      <c r="K45" s="181"/>
      <c r="L45" s="133"/>
      <c r="M45" s="274"/>
      <c r="O45" s="9">
        <v>2</v>
      </c>
      <c r="P45" s="9" t="s">
        <v>34</v>
      </c>
      <c r="Q45" s="181">
        <v>342200</v>
      </c>
      <c r="R45" s="133">
        <f t="shared" ref="R45" si="8">(O45*Q45)</f>
        <v>684400</v>
      </c>
    </row>
    <row r="46" spans="1:19" s="25" customFormat="1" ht="14.4" customHeight="1">
      <c r="A46" s="29"/>
      <c r="B46" s="88">
        <v>2</v>
      </c>
      <c r="C46" s="6" t="s">
        <v>46</v>
      </c>
      <c r="D46" s="9">
        <v>40</v>
      </c>
      <c r="E46" s="9" t="s">
        <v>47</v>
      </c>
      <c r="F46" s="181">
        <v>60000</v>
      </c>
      <c r="G46" s="133">
        <f t="shared" si="6"/>
        <v>2400000</v>
      </c>
      <c r="I46" s="9"/>
      <c r="J46" s="9"/>
      <c r="K46" s="181"/>
      <c r="L46" s="133"/>
      <c r="M46" s="274"/>
      <c r="O46" s="9"/>
      <c r="P46" s="9"/>
      <c r="Q46" s="181"/>
      <c r="R46" s="133"/>
    </row>
    <row r="47" spans="1:19" s="25" customFormat="1" ht="14.4" customHeight="1">
      <c r="A47" s="29"/>
      <c r="B47" s="88">
        <v>3</v>
      </c>
      <c r="C47" s="6" t="s">
        <v>48</v>
      </c>
      <c r="D47" s="9">
        <v>4</v>
      </c>
      <c r="E47" s="9" t="s">
        <v>34</v>
      </c>
      <c r="F47" s="181">
        <v>324500</v>
      </c>
      <c r="G47" s="133">
        <f t="shared" si="6"/>
        <v>1298000</v>
      </c>
      <c r="I47" s="9">
        <v>3</v>
      </c>
      <c r="J47" s="9" t="s">
        <v>34</v>
      </c>
      <c r="K47" s="181">
        <v>324500</v>
      </c>
      <c r="L47" s="133">
        <f t="shared" ref="L47" si="9">(I47*K47)</f>
        <v>973500</v>
      </c>
      <c r="M47" s="274"/>
      <c r="O47" s="9"/>
      <c r="P47" s="9"/>
      <c r="Q47" s="181"/>
      <c r="R47" s="133"/>
    </row>
    <row r="48" spans="1:19" s="25" customFormat="1" ht="14.4" customHeight="1">
      <c r="A48" s="29"/>
      <c r="B48" s="88">
        <v>4</v>
      </c>
      <c r="C48" s="6" t="s">
        <v>49</v>
      </c>
      <c r="D48" s="9">
        <v>4</v>
      </c>
      <c r="E48" s="9" t="s">
        <v>34</v>
      </c>
      <c r="F48" s="181">
        <v>318000</v>
      </c>
      <c r="G48" s="133">
        <f t="shared" si="6"/>
        <v>1272000</v>
      </c>
      <c r="I48" s="9"/>
      <c r="J48" s="9"/>
      <c r="K48" s="181"/>
      <c r="L48" s="133"/>
      <c r="M48" s="274"/>
      <c r="O48" s="9">
        <v>2</v>
      </c>
      <c r="P48" s="9" t="s">
        <v>34</v>
      </c>
      <c r="Q48" s="181">
        <v>318000</v>
      </c>
      <c r="R48" s="133">
        <f t="shared" ref="R48" si="10">(O48*Q48)</f>
        <v>636000</v>
      </c>
    </row>
    <row r="49" spans="1:18" s="25" customFormat="1">
      <c r="A49" s="29"/>
      <c r="B49" s="88">
        <v>5</v>
      </c>
      <c r="C49" s="6" t="s">
        <v>50</v>
      </c>
      <c r="D49" s="176">
        <v>3</v>
      </c>
      <c r="E49" s="9" t="s">
        <v>34</v>
      </c>
      <c r="F49" s="181"/>
      <c r="G49" s="133">
        <f t="shared" si="6"/>
        <v>0</v>
      </c>
      <c r="I49" s="176"/>
      <c r="J49" s="9"/>
      <c r="K49" s="181"/>
      <c r="L49" s="133"/>
      <c r="M49" s="274"/>
      <c r="O49" s="176"/>
      <c r="P49" s="9"/>
      <c r="Q49" s="181"/>
      <c r="R49" s="133"/>
    </row>
    <row r="50" spans="1:18" s="25" customFormat="1" ht="14.4" customHeight="1">
      <c r="A50" s="29"/>
      <c r="B50" s="88">
        <v>6</v>
      </c>
      <c r="C50" s="6" t="s">
        <v>51</v>
      </c>
      <c r="D50" s="9">
        <v>2</v>
      </c>
      <c r="E50" s="9" t="s">
        <v>34</v>
      </c>
      <c r="F50" s="181">
        <v>531000</v>
      </c>
      <c r="G50" s="133">
        <f t="shared" si="6"/>
        <v>1062000</v>
      </c>
      <c r="I50" s="9"/>
      <c r="J50" s="9"/>
      <c r="K50" s="181"/>
      <c r="L50" s="133"/>
      <c r="M50" s="274"/>
      <c r="O50" s="9"/>
      <c r="P50" s="9"/>
      <c r="Q50" s="181"/>
      <c r="R50" s="133"/>
    </row>
    <row r="51" spans="1:18" s="25" customFormat="1" ht="28.95" customHeight="1">
      <c r="A51" s="29"/>
      <c r="B51" s="88">
        <v>7</v>
      </c>
      <c r="C51" s="6" t="s">
        <v>52</v>
      </c>
      <c r="D51" s="9">
        <v>1</v>
      </c>
      <c r="E51" s="9" t="s">
        <v>2</v>
      </c>
      <c r="F51" s="181">
        <v>767000</v>
      </c>
      <c r="G51" s="133">
        <f t="shared" si="6"/>
        <v>767000</v>
      </c>
      <c r="I51" s="9"/>
      <c r="J51" s="9"/>
      <c r="K51" s="181"/>
      <c r="L51" s="133"/>
      <c r="M51" s="274"/>
      <c r="O51" s="9"/>
      <c r="P51" s="9"/>
      <c r="Q51" s="181"/>
      <c r="R51" s="133"/>
    </row>
    <row r="52" spans="1:18" s="25" customFormat="1" ht="28.95" customHeight="1">
      <c r="A52" s="29"/>
      <c r="B52" s="88">
        <v>8</v>
      </c>
      <c r="C52" s="6" t="s">
        <v>53</v>
      </c>
      <c r="D52" s="9">
        <v>2</v>
      </c>
      <c r="E52" s="9" t="s">
        <v>2</v>
      </c>
      <c r="F52" s="181">
        <v>1800000</v>
      </c>
      <c r="G52" s="133">
        <f t="shared" si="6"/>
        <v>3600000</v>
      </c>
      <c r="I52" s="9"/>
      <c r="J52" s="9"/>
      <c r="K52" s="181"/>
      <c r="L52" s="133"/>
      <c r="M52" s="274"/>
      <c r="O52" s="9"/>
      <c r="P52" s="9"/>
      <c r="Q52" s="181"/>
      <c r="R52" s="133"/>
    </row>
    <row r="53" spans="1:18" s="25" customFormat="1" ht="14.4" customHeight="1">
      <c r="A53" s="29"/>
      <c r="B53" s="88"/>
      <c r="C53" s="27" t="s">
        <v>54</v>
      </c>
      <c r="D53" s="9"/>
      <c r="E53" s="9"/>
      <c r="F53" s="181"/>
      <c r="G53" s="133"/>
      <c r="I53" s="9"/>
      <c r="J53" s="9"/>
      <c r="K53" s="181"/>
      <c r="L53" s="133"/>
      <c r="M53" s="274"/>
      <c r="O53" s="9"/>
      <c r="P53" s="9"/>
      <c r="Q53" s="181"/>
      <c r="R53" s="133"/>
    </row>
    <row r="54" spans="1:18" s="25" customFormat="1" ht="13.95" customHeight="1">
      <c r="A54" s="29"/>
      <c r="B54" s="88">
        <v>9</v>
      </c>
      <c r="C54" s="74" t="s">
        <v>357</v>
      </c>
      <c r="D54" s="9">
        <v>1</v>
      </c>
      <c r="E54" s="9" t="s">
        <v>2</v>
      </c>
      <c r="F54" s="181">
        <v>54000</v>
      </c>
      <c r="G54" s="133">
        <f t="shared" si="6"/>
        <v>54000</v>
      </c>
      <c r="I54" s="9"/>
      <c r="J54" s="9"/>
      <c r="K54" s="181"/>
      <c r="L54" s="133"/>
      <c r="M54" s="274"/>
      <c r="O54" s="9"/>
      <c r="P54" s="9"/>
      <c r="Q54" s="181"/>
      <c r="R54" s="133"/>
    </row>
    <row r="55" spans="1:18" s="25" customFormat="1" ht="28.5" customHeight="1">
      <c r="A55" s="29"/>
      <c r="B55" s="89">
        <v>10</v>
      </c>
      <c r="C55" s="280" t="s">
        <v>55</v>
      </c>
      <c r="D55" s="9">
        <v>2</v>
      </c>
      <c r="E55" s="9" t="s">
        <v>2</v>
      </c>
      <c r="F55" s="181">
        <v>9720000</v>
      </c>
      <c r="G55" s="133">
        <f t="shared" si="6"/>
        <v>19440000</v>
      </c>
      <c r="I55" s="9"/>
      <c r="J55" s="9"/>
      <c r="K55" s="181"/>
      <c r="L55" s="133"/>
      <c r="M55" s="276"/>
      <c r="O55" s="9">
        <v>2</v>
      </c>
      <c r="P55" s="9" t="s">
        <v>2</v>
      </c>
      <c r="Q55" s="181">
        <v>9720000</v>
      </c>
      <c r="R55" s="133">
        <f t="shared" ref="R55" si="11">(O55*Q55)</f>
        <v>19440000</v>
      </c>
    </row>
    <row r="56" spans="1:18" s="25" customFormat="1">
      <c r="A56" s="29"/>
      <c r="B56" s="89">
        <v>11</v>
      </c>
      <c r="C56" s="76" t="s">
        <v>56</v>
      </c>
      <c r="D56" s="176">
        <v>0</v>
      </c>
      <c r="E56" s="9" t="s">
        <v>29</v>
      </c>
      <c r="F56" s="181"/>
      <c r="G56" s="133">
        <f t="shared" si="6"/>
        <v>0</v>
      </c>
      <c r="I56" s="176"/>
      <c r="J56" s="9"/>
      <c r="K56" s="181"/>
      <c r="L56" s="133"/>
      <c r="M56" s="274"/>
      <c r="O56" s="176"/>
      <c r="P56" s="9"/>
      <c r="Q56" s="181"/>
      <c r="R56" s="133"/>
    </row>
    <row r="57" spans="1:18" s="25" customFormat="1">
      <c r="A57" s="29"/>
      <c r="B57" s="109">
        <v>12</v>
      </c>
      <c r="C57" s="27" t="s">
        <v>57</v>
      </c>
      <c r="D57" s="72">
        <v>1</v>
      </c>
      <c r="E57" s="72" t="s">
        <v>2</v>
      </c>
      <c r="F57" s="181">
        <v>6000000</v>
      </c>
      <c r="G57" s="133">
        <f t="shared" si="6"/>
        <v>6000000</v>
      </c>
      <c r="I57" s="72"/>
      <c r="J57" s="72"/>
      <c r="K57" s="181"/>
      <c r="L57" s="133"/>
      <c r="M57" s="274"/>
      <c r="O57" s="72"/>
      <c r="P57" s="72"/>
      <c r="Q57" s="181"/>
      <c r="R57" s="133"/>
    </row>
    <row r="58" spans="1:18" s="25" customFormat="1">
      <c r="A58" s="29"/>
      <c r="B58" s="110"/>
      <c r="C58" s="75" t="s">
        <v>58</v>
      </c>
      <c r="D58" s="73"/>
      <c r="E58" s="73"/>
      <c r="F58" s="181"/>
      <c r="G58" s="133">
        <f t="shared" si="6"/>
        <v>0</v>
      </c>
      <c r="I58" s="73"/>
      <c r="J58" s="73"/>
      <c r="K58" s="181"/>
      <c r="L58" s="133"/>
      <c r="M58" s="274"/>
      <c r="O58" s="73"/>
      <c r="P58" s="73"/>
      <c r="Q58" s="181"/>
      <c r="R58" s="133"/>
    </row>
    <row r="59" spans="1:18" s="25" customFormat="1">
      <c r="A59" s="29"/>
      <c r="B59" s="89">
        <v>13</v>
      </c>
      <c r="C59" s="74" t="s">
        <v>59</v>
      </c>
      <c r="D59" s="9">
        <v>1</v>
      </c>
      <c r="E59" s="9" t="s">
        <v>2</v>
      </c>
      <c r="F59" s="181">
        <v>960000</v>
      </c>
      <c r="G59" s="133">
        <f t="shared" si="6"/>
        <v>960000</v>
      </c>
      <c r="I59" s="9">
        <v>2</v>
      </c>
      <c r="J59" s="9" t="s">
        <v>2</v>
      </c>
      <c r="K59" s="181">
        <v>960000</v>
      </c>
      <c r="L59" s="133">
        <f t="shared" ref="L59" si="12">(I59*K59)</f>
        <v>1920000</v>
      </c>
      <c r="M59" s="274"/>
      <c r="O59" s="9"/>
      <c r="P59" s="9"/>
      <c r="Q59" s="181"/>
      <c r="R59" s="133"/>
    </row>
    <row r="60" spans="1:18" s="202" customFormat="1">
      <c r="A60" s="203">
        <v>1</v>
      </c>
      <c r="B60" s="198"/>
      <c r="C60" s="199" t="s">
        <v>369</v>
      </c>
      <c r="D60" s="198"/>
      <c r="E60" s="198"/>
      <c r="F60" s="200"/>
      <c r="G60" s="201"/>
      <c r="I60" s="198">
        <v>2</v>
      </c>
      <c r="J60" s="198" t="s">
        <v>34</v>
      </c>
      <c r="K60" s="200">
        <v>310000</v>
      </c>
      <c r="L60" s="201">
        <f t="shared" ref="L60:L61" si="13">(I60*K60)</f>
        <v>620000</v>
      </c>
      <c r="M60" s="274"/>
      <c r="O60" s="198"/>
      <c r="P60" s="198"/>
      <c r="Q60" s="200"/>
      <c r="R60" s="201"/>
    </row>
    <row r="61" spans="1:18" s="202" customFormat="1" ht="28.8">
      <c r="A61" s="233">
        <v>2</v>
      </c>
      <c r="B61" s="207"/>
      <c r="C61" s="199" t="s">
        <v>382</v>
      </c>
      <c r="D61" s="207"/>
      <c r="E61" s="207"/>
      <c r="F61" s="200"/>
      <c r="G61" s="201"/>
      <c r="I61" s="207">
        <v>1</v>
      </c>
      <c r="J61" s="207" t="s">
        <v>115</v>
      </c>
      <c r="K61" s="200">
        <v>800000</v>
      </c>
      <c r="L61" s="201">
        <f t="shared" si="13"/>
        <v>800000</v>
      </c>
      <c r="M61" s="279" t="s">
        <v>386</v>
      </c>
      <c r="N61" s="281" t="s">
        <v>394</v>
      </c>
      <c r="O61" s="207"/>
      <c r="P61" s="207"/>
      <c r="Q61" s="200"/>
      <c r="R61" s="201"/>
    </row>
    <row r="62" spans="1:18" s="202" customFormat="1" ht="43.2">
      <c r="A62" s="233">
        <v>3</v>
      </c>
      <c r="B62" s="207"/>
      <c r="C62" s="199" t="s">
        <v>100</v>
      </c>
      <c r="D62" s="198"/>
      <c r="E62" s="198"/>
      <c r="F62" s="200"/>
      <c r="G62" s="201"/>
      <c r="I62" s="198">
        <v>7</v>
      </c>
      <c r="J62" s="198" t="s">
        <v>2</v>
      </c>
      <c r="K62" s="200">
        <v>320000</v>
      </c>
      <c r="L62" s="201">
        <f>(I62*K62)</f>
        <v>2240000</v>
      </c>
      <c r="M62" s="279" t="s">
        <v>387</v>
      </c>
      <c r="O62" s="207"/>
      <c r="P62" s="207"/>
      <c r="Q62" s="200"/>
      <c r="R62" s="201"/>
    </row>
    <row r="63" spans="1:18" s="241" customFormat="1">
      <c r="A63" s="236"/>
      <c r="B63" s="237"/>
      <c r="C63" s="238"/>
      <c r="D63" s="267"/>
      <c r="E63" s="267"/>
      <c r="F63" s="191"/>
      <c r="G63" s="240"/>
      <c r="I63" s="267"/>
      <c r="J63" s="267"/>
      <c r="K63" s="191"/>
      <c r="L63" s="240"/>
      <c r="M63" s="274"/>
      <c r="O63" s="239"/>
      <c r="P63" s="239"/>
      <c r="Q63" s="191"/>
      <c r="R63" s="240"/>
    </row>
    <row r="64" spans="1:18" s="25" customFormat="1" ht="14.4" customHeight="1">
      <c r="A64" s="29"/>
      <c r="B64" s="10" t="s">
        <v>60</v>
      </c>
      <c r="C64" s="128" t="s">
        <v>61</v>
      </c>
      <c r="D64" s="129"/>
      <c r="E64" s="129"/>
      <c r="F64" s="129"/>
      <c r="G64" s="162">
        <f>SUM(G65:G80)</f>
        <v>121400500</v>
      </c>
      <c r="I64" s="129"/>
      <c r="J64" s="129"/>
      <c r="K64" s="129"/>
      <c r="L64" s="162">
        <f>SUM(L65:L80)</f>
        <v>22423500</v>
      </c>
      <c r="M64" s="276"/>
      <c r="O64" s="129"/>
      <c r="P64" s="129"/>
      <c r="Q64" s="129"/>
      <c r="R64" s="162">
        <f>SUM(R65:R80)</f>
        <v>0</v>
      </c>
    </row>
    <row r="65" spans="1:18" s="25" customFormat="1" ht="21.6" customHeight="1">
      <c r="A65" s="29"/>
      <c r="B65" s="88">
        <v>1</v>
      </c>
      <c r="C65" s="36" t="s">
        <v>62</v>
      </c>
      <c r="D65" s="9">
        <v>1</v>
      </c>
      <c r="E65" s="9" t="s">
        <v>21</v>
      </c>
      <c r="F65" s="181">
        <v>300000</v>
      </c>
      <c r="G65" s="133">
        <f t="shared" si="6"/>
        <v>300000</v>
      </c>
      <c r="I65" s="9">
        <v>45</v>
      </c>
      <c r="J65" s="9" t="s">
        <v>21</v>
      </c>
      <c r="K65" s="181">
        <v>300000</v>
      </c>
      <c r="L65" s="133">
        <f t="shared" ref="L65:L67" si="14">(I65*K65)</f>
        <v>13500000</v>
      </c>
      <c r="M65" s="274"/>
      <c r="O65" s="9"/>
      <c r="P65" s="9"/>
      <c r="Q65" s="181"/>
      <c r="R65" s="133"/>
    </row>
    <row r="66" spans="1:18" s="25" customFormat="1" ht="14.4" customHeight="1">
      <c r="A66" s="29"/>
      <c r="B66" s="88">
        <v>2</v>
      </c>
      <c r="C66" s="36" t="s">
        <v>63</v>
      </c>
      <c r="D66" s="9">
        <v>1</v>
      </c>
      <c r="E66" s="9" t="s">
        <v>21</v>
      </c>
      <c r="F66" s="181">
        <v>724500</v>
      </c>
      <c r="G66" s="133">
        <f t="shared" si="6"/>
        <v>724500</v>
      </c>
      <c r="I66" s="9">
        <v>3</v>
      </c>
      <c r="J66" s="9" t="s">
        <v>21</v>
      </c>
      <c r="K66" s="181">
        <v>724500</v>
      </c>
      <c r="L66" s="133">
        <f t="shared" si="14"/>
        <v>2173500</v>
      </c>
      <c r="M66" s="274"/>
      <c r="O66" s="9"/>
      <c r="P66" s="9"/>
      <c r="Q66" s="181"/>
      <c r="R66" s="133"/>
    </row>
    <row r="67" spans="1:18" s="25" customFormat="1" ht="14.4" customHeight="1">
      <c r="A67" s="29"/>
      <c r="B67" s="88">
        <v>3</v>
      </c>
      <c r="C67" s="36" t="s">
        <v>64</v>
      </c>
      <c r="D67" s="9">
        <v>1</v>
      </c>
      <c r="E67" s="9" t="s">
        <v>21</v>
      </c>
      <c r="F67" s="181">
        <v>150000</v>
      </c>
      <c r="G67" s="133">
        <f t="shared" si="6"/>
        <v>150000</v>
      </c>
      <c r="I67" s="9">
        <v>45</v>
      </c>
      <c r="J67" s="9" t="s">
        <v>21</v>
      </c>
      <c r="K67" s="181">
        <v>150000</v>
      </c>
      <c r="L67" s="133">
        <f t="shared" si="14"/>
        <v>6750000</v>
      </c>
      <c r="M67" s="274"/>
      <c r="O67" s="9"/>
      <c r="P67" s="9"/>
      <c r="Q67" s="181"/>
      <c r="R67" s="133"/>
    </row>
    <row r="68" spans="1:18" s="25" customFormat="1">
      <c r="A68" s="29"/>
      <c r="B68" s="88">
        <v>4</v>
      </c>
      <c r="C68" s="171" t="s">
        <v>360</v>
      </c>
      <c r="D68" s="9">
        <v>1</v>
      </c>
      <c r="E68" s="9" t="s">
        <v>9</v>
      </c>
      <c r="F68" s="181">
        <v>35000000</v>
      </c>
      <c r="G68" s="133">
        <f t="shared" si="6"/>
        <v>35000000</v>
      </c>
      <c r="I68" s="9"/>
      <c r="J68" s="9"/>
      <c r="K68" s="181"/>
      <c r="L68" s="133"/>
      <c r="M68" s="274"/>
      <c r="O68" s="9"/>
      <c r="P68" s="9"/>
      <c r="Q68" s="181"/>
      <c r="R68" s="133"/>
    </row>
    <row r="69" spans="1:18" s="25" customFormat="1">
      <c r="A69" s="29"/>
      <c r="B69" s="88">
        <v>5</v>
      </c>
      <c r="C69" s="36" t="s">
        <v>65</v>
      </c>
      <c r="D69" s="9">
        <v>1</v>
      </c>
      <c r="E69" s="9" t="s">
        <v>9</v>
      </c>
      <c r="F69" s="181">
        <v>4800000</v>
      </c>
      <c r="G69" s="133">
        <f t="shared" si="6"/>
        <v>4800000</v>
      </c>
      <c r="I69" s="9"/>
      <c r="J69" s="9"/>
      <c r="K69" s="181"/>
      <c r="L69" s="133"/>
      <c r="M69" s="274"/>
      <c r="O69" s="9"/>
      <c r="P69" s="9"/>
      <c r="Q69" s="181"/>
      <c r="R69" s="133"/>
    </row>
    <row r="70" spans="1:18" s="25" customFormat="1">
      <c r="A70" s="29"/>
      <c r="B70" s="88">
        <v>6</v>
      </c>
      <c r="C70" s="36" t="s">
        <v>66</v>
      </c>
      <c r="D70" s="9">
        <v>1</v>
      </c>
      <c r="E70" s="9" t="s">
        <v>9</v>
      </c>
      <c r="F70" s="181">
        <v>5310000</v>
      </c>
      <c r="G70" s="133">
        <f t="shared" si="6"/>
        <v>5310000</v>
      </c>
      <c r="I70" s="9"/>
      <c r="J70" s="9"/>
      <c r="K70" s="181"/>
      <c r="L70" s="133"/>
      <c r="M70" s="274"/>
      <c r="O70" s="9"/>
      <c r="P70" s="9"/>
      <c r="Q70" s="181"/>
      <c r="R70" s="133"/>
    </row>
    <row r="71" spans="1:18" s="25" customFormat="1">
      <c r="A71" s="29"/>
      <c r="B71" s="88">
        <v>7</v>
      </c>
      <c r="C71" s="36" t="s">
        <v>67</v>
      </c>
      <c r="D71" s="9">
        <v>1</v>
      </c>
      <c r="E71" s="9" t="s">
        <v>9</v>
      </c>
      <c r="F71" s="181">
        <v>6600000</v>
      </c>
      <c r="G71" s="133">
        <f t="shared" si="6"/>
        <v>6600000</v>
      </c>
      <c r="I71" s="9"/>
      <c r="J71" s="9"/>
      <c r="K71" s="181"/>
      <c r="L71" s="133"/>
      <c r="M71" s="274"/>
      <c r="O71" s="9"/>
      <c r="P71" s="9"/>
      <c r="Q71" s="181"/>
      <c r="R71" s="133"/>
    </row>
    <row r="72" spans="1:18" s="25" customFormat="1">
      <c r="A72" s="29"/>
      <c r="B72" s="88">
        <v>8</v>
      </c>
      <c r="C72" s="36" t="s">
        <v>68</v>
      </c>
      <c r="D72" s="9">
        <v>1</v>
      </c>
      <c r="E72" s="9" t="s">
        <v>9</v>
      </c>
      <c r="F72" s="181">
        <v>3000000</v>
      </c>
      <c r="G72" s="133">
        <f t="shared" si="6"/>
        <v>3000000</v>
      </c>
      <c r="I72" s="9"/>
      <c r="J72" s="9"/>
      <c r="K72" s="181"/>
      <c r="L72" s="133"/>
      <c r="M72" s="274"/>
      <c r="O72" s="9"/>
      <c r="P72" s="9"/>
      <c r="Q72" s="181"/>
      <c r="R72" s="133"/>
    </row>
    <row r="73" spans="1:18" s="25" customFormat="1" ht="28.8" customHeight="1">
      <c r="A73" s="29"/>
      <c r="B73" s="88">
        <v>9</v>
      </c>
      <c r="C73" s="36" t="s">
        <v>69</v>
      </c>
      <c r="D73" s="9">
        <v>7</v>
      </c>
      <c r="E73" s="9" t="s">
        <v>70</v>
      </c>
      <c r="F73" s="181">
        <v>1800000</v>
      </c>
      <c r="G73" s="133">
        <f t="shared" si="6"/>
        <v>12600000</v>
      </c>
      <c r="I73" s="9"/>
      <c r="J73" s="9"/>
      <c r="K73" s="181"/>
      <c r="L73" s="133"/>
      <c r="M73" s="274"/>
      <c r="O73" s="9"/>
      <c r="P73" s="9"/>
      <c r="Q73" s="181"/>
      <c r="R73" s="133"/>
    </row>
    <row r="74" spans="1:18" s="25" customFormat="1">
      <c r="A74" s="29"/>
      <c r="B74" s="88">
        <v>10</v>
      </c>
      <c r="C74" s="36" t="s">
        <v>71</v>
      </c>
      <c r="D74" s="9" t="s">
        <v>72</v>
      </c>
      <c r="E74" s="9" t="s">
        <v>21</v>
      </c>
      <c r="F74" s="181">
        <v>900000</v>
      </c>
      <c r="G74" s="133">
        <f t="shared" si="6"/>
        <v>1116000</v>
      </c>
      <c r="I74" s="9"/>
      <c r="J74" s="9"/>
      <c r="K74" s="181"/>
      <c r="L74" s="133"/>
      <c r="M74" s="274"/>
      <c r="O74" s="9"/>
      <c r="P74" s="9"/>
      <c r="Q74" s="181"/>
      <c r="R74" s="133"/>
    </row>
    <row r="75" spans="1:18" s="25" customFormat="1" ht="28.8" customHeight="1">
      <c r="A75" s="29"/>
      <c r="B75" s="88">
        <v>11</v>
      </c>
      <c r="C75" s="36" t="s">
        <v>73</v>
      </c>
      <c r="D75" s="9">
        <v>8</v>
      </c>
      <c r="E75" s="9" t="s">
        <v>21</v>
      </c>
      <c r="F75" s="181">
        <v>3220000</v>
      </c>
      <c r="G75" s="133">
        <f t="shared" si="6"/>
        <v>25760000</v>
      </c>
      <c r="I75" s="9"/>
      <c r="J75" s="9"/>
      <c r="K75" s="181"/>
      <c r="L75" s="133"/>
      <c r="M75" s="274"/>
      <c r="O75" s="9"/>
      <c r="P75" s="9"/>
      <c r="Q75" s="181"/>
      <c r="R75" s="133"/>
    </row>
    <row r="76" spans="1:18" s="25" customFormat="1">
      <c r="A76" s="29"/>
      <c r="B76" s="88">
        <v>12</v>
      </c>
      <c r="C76" s="36" t="s">
        <v>74</v>
      </c>
      <c r="D76" s="9">
        <v>1</v>
      </c>
      <c r="E76" s="9" t="s">
        <v>9</v>
      </c>
      <c r="F76" s="181">
        <v>6600000</v>
      </c>
      <c r="G76" s="133">
        <f t="shared" si="6"/>
        <v>6600000</v>
      </c>
      <c r="I76" s="9"/>
      <c r="J76" s="9"/>
      <c r="K76" s="181"/>
      <c r="L76" s="133"/>
      <c r="M76" s="274"/>
      <c r="O76" s="9"/>
      <c r="P76" s="9"/>
      <c r="Q76" s="181"/>
      <c r="R76" s="133"/>
    </row>
    <row r="77" spans="1:18" s="25" customFormat="1">
      <c r="A77" s="29"/>
      <c r="B77" s="88">
        <v>13</v>
      </c>
      <c r="C77" s="36" t="s">
        <v>75</v>
      </c>
      <c r="D77" s="9">
        <v>1</v>
      </c>
      <c r="E77" s="9" t="s">
        <v>9</v>
      </c>
      <c r="F77" s="181">
        <v>1800000</v>
      </c>
      <c r="G77" s="133">
        <f t="shared" si="6"/>
        <v>1800000</v>
      </c>
      <c r="I77" s="9"/>
      <c r="J77" s="9"/>
      <c r="K77" s="181"/>
      <c r="L77" s="133"/>
      <c r="M77" s="274"/>
      <c r="O77" s="9"/>
      <c r="P77" s="9"/>
      <c r="Q77" s="181"/>
      <c r="R77" s="133"/>
    </row>
    <row r="78" spans="1:18" s="25" customFormat="1" ht="28.8" customHeight="1">
      <c r="A78" s="29"/>
      <c r="B78" s="88">
        <v>14</v>
      </c>
      <c r="C78" s="36" t="s">
        <v>76</v>
      </c>
      <c r="D78" s="9">
        <v>1</v>
      </c>
      <c r="E78" s="9" t="s">
        <v>9</v>
      </c>
      <c r="F78" s="181">
        <v>4800000</v>
      </c>
      <c r="G78" s="133">
        <f t="shared" si="6"/>
        <v>4800000</v>
      </c>
      <c r="I78" s="9"/>
      <c r="J78" s="9"/>
      <c r="K78" s="181"/>
      <c r="L78" s="133"/>
      <c r="M78" s="274"/>
      <c r="O78" s="9"/>
      <c r="P78" s="9"/>
      <c r="Q78" s="181"/>
      <c r="R78" s="133"/>
    </row>
    <row r="79" spans="1:18" s="25" customFormat="1" ht="36.75" customHeight="1">
      <c r="A79" s="29"/>
      <c r="B79" s="88">
        <v>15</v>
      </c>
      <c r="C79" s="36" t="s">
        <v>77</v>
      </c>
      <c r="D79" s="9">
        <v>13</v>
      </c>
      <c r="E79" s="9" t="s">
        <v>2</v>
      </c>
      <c r="F79" s="181">
        <v>600000</v>
      </c>
      <c r="G79" s="133">
        <f t="shared" si="6"/>
        <v>7800000</v>
      </c>
      <c r="I79" s="9"/>
      <c r="J79" s="9"/>
      <c r="K79" s="181"/>
      <c r="L79" s="133"/>
      <c r="M79" s="274"/>
      <c r="O79" s="9"/>
      <c r="P79" s="9"/>
      <c r="Q79" s="181"/>
      <c r="R79" s="133"/>
    </row>
    <row r="80" spans="1:18" s="25" customFormat="1" ht="28.8" customHeight="1">
      <c r="A80" s="29"/>
      <c r="B80" s="88">
        <v>16</v>
      </c>
      <c r="C80" s="36" t="s">
        <v>78</v>
      </c>
      <c r="D80" s="9">
        <v>12</v>
      </c>
      <c r="E80" s="9" t="s">
        <v>2</v>
      </c>
      <c r="F80" s="181">
        <v>420000</v>
      </c>
      <c r="G80" s="133">
        <f t="shared" si="6"/>
        <v>5040000</v>
      </c>
      <c r="I80" s="9"/>
      <c r="J80" s="9"/>
      <c r="K80" s="181"/>
      <c r="L80" s="133"/>
      <c r="M80" s="274"/>
      <c r="O80" s="9"/>
      <c r="P80" s="9"/>
      <c r="Q80" s="181"/>
      <c r="R80" s="133"/>
    </row>
    <row r="81" spans="1:19" s="25" customFormat="1" ht="14.4" customHeight="1">
      <c r="A81" s="58" t="s">
        <v>79</v>
      </c>
      <c r="B81" s="111" t="s">
        <v>80</v>
      </c>
      <c r="C81" s="112"/>
      <c r="D81" s="112"/>
      <c r="E81" s="112"/>
      <c r="F81" s="112"/>
      <c r="G81" s="163">
        <f>SUM(G82:G100)</f>
        <v>54647600</v>
      </c>
      <c r="I81" s="112"/>
      <c r="J81" s="112"/>
      <c r="K81" s="112"/>
      <c r="L81" s="163">
        <f>SUM(L82:L104)</f>
        <v>31606624.399999999</v>
      </c>
      <c r="M81" s="274"/>
      <c r="O81" s="112"/>
      <c r="P81" s="112"/>
      <c r="Q81" s="112"/>
      <c r="R81" s="163">
        <f>SUM(R82:R100)</f>
        <v>4945488</v>
      </c>
    </row>
    <row r="82" spans="1:19" s="25" customFormat="1" ht="33" customHeight="1">
      <c r="A82" s="13"/>
      <c r="B82" s="90">
        <v>1</v>
      </c>
      <c r="C82" s="36" t="s">
        <v>81</v>
      </c>
      <c r="D82" s="1">
        <v>2</v>
      </c>
      <c r="E82" s="1" t="s">
        <v>2</v>
      </c>
      <c r="F82" s="181">
        <v>2737600</v>
      </c>
      <c r="G82" s="133">
        <f t="shared" si="6"/>
        <v>5475200</v>
      </c>
      <c r="I82" s="1">
        <v>4</v>
      </c>
      <c r="J82" s="1" t="s">
        <v>2</v>
      </c>
      <c r="K82" s="181">
        <v>2737600</v>
      </c>
      <c r="L82" s="133">
        <f t="shared" ref="L82" si="15">(I82*K82)</f>
        <v>10950400</v>
      </c>
      <c r="M82" s="274"/>
      <c r="O82" s="1"/>
      <c r="P82" s="1"/>
      <c r="Q82" s="181"/>
      <c r="R82" s="133"/>
    </row>
    <row r="83" spans="1:19" s="25" customFormat="1" ht="13.95" customHeight="1">
      <c r="A83" s="13"/>
      <c r="B83" s="90">
        <v>2</v>
      </c>
      <c r="C83" s="67" t="s">
        <v>27</v>
      </c>
      <c r="D83" s="1">
        <v>28</v>
      </c>
      <c r="E83" s="1" t="s">
        <v>21</v>
      </c>
      <c r="F83" s="181">
        <v>348100</v>
      </c>
      <c r="G83" s="133">
        <f t="shared" si="6"/>
        <v>9746800</v>
      </c>
      <c r="I83" s="1">
        <f>30.724-D83</f>
        <v>2.7240000000000002</v>
      </c>
      <c r="J83" s="1" t="s">
        <v>21</v>
      </c>
      <c r="K83" s="181">
        <v>348100</v>
      </c>
      <c r="L83" s="133">
        <f t="shared" ref="L83" si="16">(I83*K83)</f>
        <v>948224.4</v>
      </c>
      <c r="M83" s="274"/>
      <c r="O83" s="1"/>
      <c r="P83" s="1"/>
      <c r="Q83" s="181"/>
      <c r="R83" s="133"/>
      <c r="S83" s="234"/>
    </row>
    <row r="84" spans="1:19" s="25" customFormat="1" ht="28.5" customHeight="1">
      <c r="A84" s="13"/>
      <c r="B84" s="90">
        <v>3</v>
      </c>
      <c r="C84" s="67" t="s">
        <v>28</v>
      </c>
      <c r="D84" s="1">
        <v>22</v>
      </c>
      <c r="E84" s="1" t="s">
        <v>29</v>
      </c>
      <c r="F84" s="181">
        <v>102000</v>
      </c>
      <c r="G84" s="133">
        <f t="shared" si="6"/>
        <v>2244000</v>
      </c>
      <c r="I84" s="1"/>
      <c r="J84" s="1"/>
      <c r="K84" s="181"/>
      <c r="L84" s="133"/>
      <c r="M84" s="279" t="s">
        <v>388</v>
      </c>
      <c r="N84" s="25" t="s">
        <v>395</v>
      </c>
      <c r="O84" s="1"/>
      <c r="P84" s="1"/>
      <c r="Q84" s="181"/>
      <c r="R84" s="133"/>
    </row>
    <row r="85" spans="1:19" s="25" customFormat="1" ht="14.4" customHeight="1">
      <c r="A85" s="13"/>
      <c r="B85" s="90">
        <v>4</v>
      </c>
      <c r="C85" s="50" t="s">
        <v>82</v>
      </c>
      <c r="D85" s="1">
        <v>32</v>
      </c>
      <c r="E85" s="1" t="s">
        <v>21</v>
      </c>
      <c r="F85" s="181">
        <v>219600</v>
      </c>
      <c r="G85" s="133">
        <f t="shared" si="6"/>
        <v>7027200</v>
      </c>
      <c r="I85" s="1"/>
      <c r="J85" s="1"/>
      <c r="K85" s="181"/>
      <c r="L85" s="133"/>
      <c r="M85" s="274"/>
      <c r="O85" s="1">
        <f>D85-30.72</f>
        <v>1.2800000000000011</v>
      </c>
      <c r="P85" s="1" t="s">
        <v>21</v>
      </c>
      <c r="Q85" s="181">
        <v>219600</v>
      </c>
      <c r="R85" s="133">
        <f t="shared" ref="R85" si="17">(O85*Q85)</f>
        <v>281088.00000000023</v>
      </c>
    </row>
    <row r="86" spans="1:19" s="25" customFormat="1">
      <c r="A86" s="13"/>
      <c r="B86" s="90">
        <v>5</v>
      </c>
      <c r="C86" s="50" t="s">
        <v>83</v>
      </c>
      <c r="D86" s="1">
        <v>40</v>
      </c>
      <c r="E86" s="1" t="s">
        <v>21</v>
      </c>
      <c r="F86" s="181">
        <v>60000</v>
      </c>
      <c r="G86" s="133">
        <f t="shared" si="6"/>
        <v>2400000</v>
      </c>
      <c r="I86" s="1"/>
      <c r="J86" s="1"/>
      <c r="K86" s="181"/>
      <c r="L86" s="133"/>
      <c r="M86" s="274"/>
      <c r="O86" s="1"/>
      <c r="P86" s="1"/>
      <c r="Q86" s="181"/>
      <c r="R86" s="133"/>
    </row>
    <row r="87" spans="1:19" s="25" customFormat="1" ht="14.4" customHeight="1">
      <c r="A87" s="13"/>
      <c r="B87" s="90">
        <v>6</v>
      </c>
      <c r="C87" s="6" t="s">
        <v>84</v>
      </c>
      <c r="D87" s="1">
        <v>3</v>
      </c>
      <c r="E87" s="1" t="s">
        <v>21</v>
      </c>
      <c r="F87" s="181">
        <v>960000</v>
      </c>
      <c r="G87" s="133">
        <f t="shared" si="6"/>
        <v>2880000</v>
      </c>
      <c r="I87" s="1"/>
      <c r="J87" s="1"/>
      <c r="K87" s="181"/>
      <c r="L87" s="133"/>
      <c r="M87" s="274"/>
      <c r="O87" s="1">
        <f>5.64-D87</f>
        <v>2.6399999999999997</v>
      </c>
      <c r="P87" s="1" t="s">
        <v>21</v>
      </c>
      <c r="Q87" s="181">
        <v>960000</v>
      </c>
      <c r="R87" s="133">
        <f t="shared" ref="R87" si="18">(O87*Q87)</f>
        <v>2534399.9999999995</v>
      </c>
    </row>
    <row r="88" spans="1:19" s="25" customFormat="1" ht="28.95" customHeight="1">
      <c r="A88" s="13"/>
      <c r="B88" s="90">
        <v>7</v>
      </c>
      <c r="C88" s="6" t="s">
        <v>30</v>
      </c>
      <c r="D88" s="1">
        <v>28</v>
      </c>
      <c r="E88" s="1" t="s">
        <v>21</v>
      </c>
      <c r="F88" s="181">
        <v>159300</v>
      </c>
      <c r="G88" s="133">
        <f t="shared" si="6"/>
        <v>4460400</v>
      </c>
      <c r="I88" s="1"/>
      <c r="J88" s="1"/>
      <c r="K88" s="181"/>
      <c r="L88" s="133"/>
      <c r="M88" s="274"/>
      <c r="O88" s="1"/>
      <c r="P88" s="1"/>
      <c r="Q88" s="181"/>
      <c r="R88" s="133"/>
    </row>
    <row r="89" spans="1:19" s="25" customFormat="1" ht="14.4" customHeight="1">
      <c r="A89" s="13"/>
      <c r="B89" s="90">
        <v>8</v>
      </c>
      <c r="C89" s="6" t="s">
        <v>85</v>
      </c>
      <c r="D89" s="1">
        <v>28</v>
      </c>
      <c r="E89" s="1" t="s">
        <v>21</v>
      </c>
      <c r="F89" s="181">
        <v>60000</v>
      </c>
      <c r="G89" s="133">
        <f t="shared" si="6"/>
        <v>1680000</v>
      </c>
      <c r="I89" s="1"/>
      <c r="J89" s="1"/>
      <c r="K89" s="181"/>
      <c r="L89" s="133"/>
      <c r="M89" s="274"/>
      <c r="O89" s="1"/>
      <c r="P89" s="1"/>
      <c r="Q89" s="181"/>
      <c r="R89" s="133"/>
    </row>
    <row r="90" spans="1:19" s="25" customFormat="1" ht="14.4" customHeight="1">
      <c r="A90" s="13"/>
      <c r="B90" s="90">
        <v>9</v>
      </c>
      <c r="C90" s="25" t="s">
        <v>86</v>
      </c>
      <c r="D90" s="1">
        <v>1</v>
      </c>
      <c r="E90" s="1" t="s">
        <v>2</v>
      </c>
      <c r="F90" s="181">
        <v>2875000</v>
      </c>
      <c r="G90" s="133">
        <f t="shared" si="6"/>
        <v>2875000</v>
      </c>
      <c r="I90" s="1"/>
      <c r="J90" s="1"/>
      <c r="K90" s="181"/>
      <c r="L90" s="133"/>
      <c r="M90" s="274"/>
      <c r="O90" s="1"/>
      <c r="P90" s="1"/>
      <c r="Q90" s="181"/>
      <c r="R90" s="133"/>
    </row>
    <row r="91" spans="1:19" s="25" customFormat="1" ht="28.8" customHeight="1">
      <c r="A91" s="13"/>
      <c r="B91" s="90">
        <v>10</v>
      </c>
      <c r="C91" s="6" t="s">
        <v>358</v>
      </c>
      <c r="D91" s="1">
        <v>1</v>
      </c>
      <c r="E91" s="1" t="s">
        <v>2</v>
      </c>
      <c r="F91" s="181">
        <v>6490000</v>
      </c>
      <c r="G91" s="133">
        <f t="shared" si="6"/>
        <v>6490000</v>
      </c>
      <c r="I91" s="1"/>
      <c r="J91" s="1"/>
      <c r="K91" s="181"/>
      <c r="L91" s="133"/>
      <c r="M91" s="274"/>
      <c r="O91" s="1"/>
      <c r="P91" s="1"/>
      <c r="Q91" s="181"/>
      <c r="R91" s="133"/>
    </row>
    <row r="92" spans="1:19" s="25" customFormat="1" ht="14.4" customHeight="1">
      <c r="A92" s="13"/>
      <c r="B92" s="90">
        <v>11</v>
      </c>
      <c r="C92" s="6"/>
      <c r="D92" s="1"/>
      <c r="E92" s="1"/>
      <c r="F92" s="181"/>
      <c r="G92" s="133">
        <f t="shared" si="6"/>
        <v>0</v>
      </c>
      <c r="I92" s="1"/>
      <c r="J92" s="1"/>
      <c r="K92" s="181"/>
      <c r="L92" s="133"/>
      <c r="M92" s="274"/>
      <c r="O92" s="1"/>
      <c r="P92" s="1"/>
      <c r="Q92" s="181"/>
      <c r="R92" s="133"/>
    </row>
    <row r="93" spans="1:19" s="25" customFormat="1" ht="14.4" customHeight="1">
      <c r="A93" s="13"/>
      <c r="B93" s="90">
        <v>12</v>
      </c>
      <c r="C93" s="6" t="s">
        <v>87</v>
      </c>
      <c r="D93" s="1">
        <v>1</v>
      </c>
      <c r="E93" s="1" t="s">
        <v>2</v>
      </c>
      <c r="F93" s="181">
        <v>2500000</v>
      </c>
      <c r="G93" s="133">
        <f t="shared" si="6"/>
        <v>2500000</v>
      </c>
      <c r="I93" s="1"/>
      <c r="J93" s="1"/>
      <c r="K93" s="181"/>
      <c r="L93" s="133"/>
      <c r="M93" s="274"/>
      <c r="O93" s="1"/>
      <c r="P93" s="1"/>
      <c r="Q93" s="181"/>
      <c r="R93" s="133"/>
    </row>
    <row r="94" spans="1:19" s="25" customFormat="1" ht="14.4" customHeight="1">
      <c r="A94" s="13"/>
      <c r="B94" s="90">
        <v>13</v>
      </c>
      <c r="C94" s="6" t="s">
        <v>45</v>
      </c>
      <c r="D94" s="1">
        <v>3</v>
      </c>
      <c r="E94" s="1" t="s">
        <v>2</v>
      </c>
      <c r="F94" s="181">
        <v>348000</v>
      </c>
      <c r="G94" s="133">
        <f t="shared" si="6"/>
        <v>1044000</v>
      </c>
      <c r="I94" s="1">
        <v>1</v>
      </c>
      <c r="J94" s="1" t="s">
        <v>2</v>
      </c>
      <c r="K94" s="181">
        <v>348000</v>
      </c>
      <c r="L94" s="133">
        <f t="shared" ref="L94" si="19">(I94*K94)</f>
        <v>348000</v>
      </c>
      <c r="M94" s="274"/>
      <c r="O94" s="1"/>
      <c r="P94" s="1"/>
      <c r="Q94" s="181"/>
      <c r="R94" s="133"/>
    </row>
    <row r="95" spans="1:19" s="25" customFormat="1" ht="28.95" customHeight="1">
      <c r="A95" s="13"/>
      <c r="B95" s="90">
        <v>14</v>
      </c>
      <c r="C95" s="6" t="s">
        <v>88</v>
      </c>
      <c r="D95" s="1">
        <v>1</v>
      </c>
      <c r="E95" s="1" t="s">
        <v>2</v>
      </c>
      <c r="F95" s="181">
        <v>318000</v>
      </c>
      <c r="G95" s="133">
        <f t="shared" si="6"/>
        <v>318000</v>
      </c>
      <c r="I95" s="1"/>
      <c r="J95" s="1"/>
      <c r="K95" s="181"/>
      <c r="L95" s="133"/>
      <c r="M95" s="274"/>
      <c r="O95" s="1"/>
      <c r="P95" s="1"/>
      <c r="Q95" s="181"/>
      <c r="R95" s="133"/>
    </row>
    <row r="96" spans="1:19" s="25" customFormat="1" ht="17.25" customHeight="1">
      <c r="A96" s="13"/>
      <c r="B96" s="90">
        <v>15</v>
      </c>
      <c r="C96" s="6" t="s">
        <v>48</v>
      </c>
      <c r="D96" s="1">
        <v>6</v>
      </c>
      <c r="E96" s="1" t="s">
        <v>2</v>
      </c>
      <c r="F96" s="181">
        <v>330000</v>
      </c>
      <c r="G96" s="133">
        <f t="shared" si="6"/>
        <v>1980000</v>
      </c>
      <c r="I96" s="1"/>
      <c r="J96" s="1"/>
      <c r="K96" s="181"/>
      <c r="L96" s="133"/>
      <c r="M96" s="274"/>
      <c r="O96" s="1">
        <v>1</v>
      </c>
      <c r="P96" s="1" t="s">
        <v>2</v>
      </c>
      <c r="Q96" s="181">
        <v>330000</v>
      </c>
      <c r="R96" s="133">
        <f t="shared" ref="R96" si="20">(O96*Q96)</f>
        <v>330000</v>
      </c>
    </row>
    <row r="97" spans="1:18" s="25" customFormat="1" ht="14.4" customHeight="1">
      <c r="A97" s="13"/>
      <c r="B97" s="90">
        <v>16</v>
      </c>
      <c r="C97" s="6" t="s">
        <v>52</v>
      </c>
      <c r="D97" s="1">
        <v>1</v>
      </c>
      <c r="E97" s="1" t="s">
        <v>2</v>
      </c>
      <c r="F97" s="181">
        <v>767000</v>
      </c>
      <c r="G97" s="133">
        <f t="shared" si="6"/>
        <v>767000</v>
      </c>
      <c r="I97" s="1"/>
      <c r="J97" s="1"/>
      <c r="K97" s="181"/>
      <c r="L97" s="133"/>
      <c r="M97" s="274"/>
      <c r="O97" s="1"/>
      <c r="P97" s="1"/>
      <c r="Q97" s="181"/>
      <c r="R97" s="133"/>
    </row>
    <row r="98" spans="1:18" s="25" customFormat="1" ht="14.4" customHeight="1">
      <c r="A98" s="13"/>
      <c r="B98" s="90">
        <v>17</v>
      </c>
      <c r="C98" s="33" t="s">
        <v>53</v>
      </c>
      <c r="D98" s="1">
        <v>1</v>
      </c>
      <c r="E98" s="1" t="s">
        <v>2</v>
      </c>
      <c r="F98" s="181">
        <v>1800000</v>
      </c>
      <c r="G98" s="133">
        <f t="shared" si="6"/>
        <v>1800000</v>
      </c>
      <c r="I98" s="1"/>
      <c r="J98" s="1"/>
      <c r="K98" s="181"/>
      <c r="L98" s="133"/>
      <c r="M98" s="274"/>
      <c r="O98" s="1">
        <v>1</v>
      </c>
      <c r="P98" s="1" t="s">
        <v>2</v>
      </c>
      <c r="Q98" s="181">
        <v>1800000</v>
      </c>
      <c r="R98" s="133">
        <f t="shared" ref="R98" si="21">(O98*Q98)</f>
        <v>1800000</v>
      </c>
    </row>
    <row r="99" spans="1:18" s="25" customFormat="1" ht="14.4" customHeight="1">
      <c r="A99" s="13"/>
      <c r="B99" s="90">
        <v>18</v>
      </c>
      <c r="C99" s="24" t="s">
        <v>59</v>
      </c>
      <c r="D99" s="1">
        <v>1</v>
      </c>
      <c r="E99" s="1" t="s">
        <v>2</v>
      </c>
      <c r="F99" s="181">
        <v>960000</v>
      </c>
      <c r="G99" s="133">
        <f t="shared" si="6"/>
        <v>960000</v>
      </c>
      <c r="I99" s="1"/>
      <c r="J99" s="1"/>
      <c r="K99" s="181"/>
      <c r="L99" s="133"/>
      <c r="M99" s="274"/>
      <c r="O99" s="1"/>
      <c r="P99" s="1"/>
      <c r="Q99" s="181"/>
      <c r="R99" s="133"/>
    </row>
    <row r="100" spans="1:18" s="25" customFormat="1" ht="14.4" customHeight="1">
      <c r="A100" s="13"/>
      <c r="B100" s="90">
        <v>19</v>
      </c>
      <c r="C100" s="172" t="s">
        <v>359</v>
      </c>
      <c r="D100" s="175">
        <v>1</v>
      </c>
      <c r="E100" s="1" t="s">
        <v>2</v>
      </c>
      <c r="F100" s="108"/>
      <c r="G100" s="133">
        <f t="shared" si="6"/>
        <v>0</v>
      </c>
      <c r="I100" s="175"/>
      <c r="J100" s="1"/>
      <c r="K100" s="108"/>
      <c r="L100" s="133"/>
      <c r="M100" s="274"/>
      <c r="O100" s="175"/>
      <c r="P100" s="1"/>
      <c r="Q100" s="108"/>
      <c r="R100" s="133"/>
    </row>
    <row r="101" spans="1:18" s="202" customFormat="1" ht="14.4" customHeight="1">
      <c r="A101" s="197">
        <v>1</v>
      </c>
      <c r="B101" s="207"/>
      <c r="C101" s="244" t="s">
        <v>55</v>
      </c>
      <c r="D101" s="207"/>
      <c r="E101" s="207"/>
      <c r="F101" s="200"/>
      <c r="G101" s="201"/>
      <c r="I101" s="207">
        <v>1</v>
      </c>
      <c r="J101" s="207" t="s">
        <v>2</v>
      </c>
      <c r="K101" s="200">
        <v>9720000</v>
      </c>
      <c r="L101" s="201">
        <f t="shared" ref="L101:L103" si="22">(I101*K101)</f>
        <v>9720000</v>
      </c>
      <c r="M101" s="274"/>
      <c r="O101" s="198"/>
      <c r="P101" s="198"/>
      <c r="Q101" s="200"/>
      <c r="R101" s="201"/>
    </row>
    <row r="102" spans="1:18" s="202" customFormat="1" ht="28.8">
      <c r="A102" s="233">
        <v>2</v>
      </c>
      <c r="B102" s="207"/>
      <c r="C102" s="199" t="s">
        <v>382</v>
      </c>
      <c r="D102" s="207"/>
      <c r="E102" s="207"/>
      <c r="F102" s="200"/>
      <c r="G102" s="201"/>
      <c r="I102" s="207">
        <v>1</v>
      </c>
      <c r="J102" s="207" t="s">
        <v>115</v>
      </c>
      <c r="K102" s="200">
        <v>800000</v>
      </c>
      <c r="L102" s="201">
        <f t="shared" si="22"/>
        <v>800000</v>
      </c>
      <c r="M102" s="279" t="s">
        <v>386</v>
      </c>
      <c r="N102" s="281" t="s">
        <v>408</v>
      </c>
      <c r="O102" s="207"/>
      <c r="P102" s="207"/>
      <c r="Q102" s="200"/>
      <c r="R102" s="201"/>
    </row>
    <row r="103" spans="1:18" s="202" customFormat="1">
      <c r="A103" s="285">
        <v>3</v>
      </c>
      <c r="B103" s="286"/>
      <c r="C103" s="212" t="s">
        <v>407</v>
      </c>
      <c r="D103" s="286"/>
      <c r="E103" s="286"/>
      <c r="F103" s="287"/>
      <c r="G103" s="288"/>
      <c r="I103" s="286">
        <v>52</v>
      </c>
      <c r="J103" s="286" t="s">
        <v>29</v>
      </c>
      <c r="K103" s="287">
        <v>170000</v>
      </c>
      <c r="L103" s="201">
        <f t="shared" si="22"/>
        <v>8840000</v>
      </c>
      <c r="M103" s="279"/>
      <c r="N103" s="281"/>
      <c r="O103" s="286"/>
      <c r="P103" s="286"/>
      <c r="Q103" s="287"/>
      <c r="R103" s="288"/>
    </row>
    <row r="104" spans="1:18" s="241" customFormat="1">
      <c r="A104" s="236"/>
      <c r="B104" s="242"/>
      <c r="C104" s="243"/>
      <c r="D104" s="239"/>
      <c r="E104" s="239"/>
      <c r="F104" s="191"/>
      <c r="G104" s="240"/>
      <c r="I104" s="239"/>
      <c r="J104" s="239"/>
      <c r="K104" s="191"/>
      <c r="L104" s="240"/>
      <c r="M104" s="274"/>
      <c r="O104" s="239"/>
      <c r="P104" s="239"/>
      <c r="Q104" s="191"/>
      <c r="R104" s="240"/>
    </row>
    <row r="105" spans="1:18" s="25" customFormat="1" ht="14.4" customHeight="1">
      <c r="A105" s="58" t="s">
        <v>43</v>
      </c>
      <c r="B105" s="111" t="s">
        <v>89</v>
      </c>
      <c r="C105" s="112"/>
      <c r="D105" s="112"/>
      <c r="E105" s="112"/>
      <c r="F105" s="112"/>
      <c r="G105" s="163">
        <f>SUM(G106:G146)</f>
        <v>229471300</v>
      </c>
      <c r="I105" s="112"/>
      <c r="J105" s="112"/>
      <c r="K105" s="112"/>
      <c r="L105" s="163">
        <f>SUM(L106:L161)</f>
        <v>127049160</v>
      </c>
      <c r="M105" s="274"/>
      <c r="O105" s="112"/>
      <c r="P105" s="112"/>
      <c r="Q105" s="112"/>
      <c r="R105" s="163">
        <f>SUM(R106:R146)</f>
        <v>16166200</v>
      </c>
    </row>
    <row r="106" spans="1:18" s="25" customFormat="1" ht="14.4" customHeight="1">
      <c r="B106" s="37">
        <v>1</v>
      </c>
      <c r="C106" s="77" t="s">
        <v>90</v>
      </c>
      <c r="D106" s="1">
        <v>1</v>
      </c>
      <c r="E106" s="1" t="s">
        <v>9</v>
      </c>
      <c r="F106" s="181">
        <v>3600000</v>
      </c>
      <c r="G106" s="133">
        <f t="shared" si="6"/>
        <v>3600000</v>
      </c>
      <c r="I106" s="1"/>
      <c r="J106" s="1"/>
      <c r="K106" s="181"/>
      <c r="L106" s="133"/>
      <c r="M106" s="274"/>
      <c r="O106" s="1"/>
      <c r="P106" s="1"/>
      <c r="Q106" s="181"/>
      <c r="R106" s="133"/>
    </row>
    <row r="107" spans="1:18" s="25" customFormat="1" ht="14.4" customHeight="1">
      <c r="A107" s="13"/>
      <c r="B107" s="37">
        <v>2</v>
      </c>
      <c r="C107" s="77" t="s">
        <v>91</v>
      </c>
      <c r="D107" s="1">
        <v>1</v>
      </c>
      <c r="E107" s="1" t="s">
        <v>9</v>
      </c>
      <c r="F107" s="181">
        <v>3600000</v>
      </c>
      <c r="G107" s="133">
        <f t="shared" si="6"/>
        <v>3600000</v>
      </c>
      <c r="I107" s="1"/>
      <c r="J107" s="1"/>
      <c r="K107" s="181"/>
      <c r="L107" s="133"/>
      <c r="M107" s="274"/>
      <c r="O107" s="1"/>
      <c r="P107" s="1"/>
      <c r="Q107" s="181"/>
      <c r="R107" s="133"/>
    </row>
    <row r="108" spans="1:18" s="25" customFormat="1" ht="14.4" customHeight="1">
      <c r="A108" s="13"/>
      <c r="B108" s="38">
        <v>3</v>
      </c>
      <c r="C108" s="50" t="s">
        <v>92</v>
      </c>
      <c r="D108" s="11">
        <v>44</v>
      </c>
      <c r="E108" s="11" t="s">
        <v>21</v>
      </c>
      <c r="F108" s="181">
        <v>354000</v>
      </c>
      <c r="G108" s="133">
        <f t="shared" si="6"/>
        <v>15576000</v>
      </c>
      <c r="I108" s="11"/>
      <c r="J108" s="11"/>
      <c r="K108" s="181"/>
      <c r="L108" s="133"/>
      <c r="M108" s="274"/>
      <c r="O108" s="11">
        <v>2.2999999999999998</v>
      </c>
      <c r="P108" s="11" t="s">
        <v>21</v>
      </c>
      <c r="Q108" s="181">
        <v>354000</v>
      </c>
      <c r="R108" s="133">
        <f t="shared" ref="R108" si="23">(O108*Q108)</f>
        <v>814199.99999999988</v>
      </c>
    </row>
    <row r="109" spans="1:18" s="25" customFormat="1" ht="18" customHeight="1">
      <c r="A109" s="13"/>
      <c r="B109" s="38">
        <v>4</v>
      </c>
      <c r="C109" s="50" t="s">
        <v>93</v>
      </c>
      <c r="D109" s="1">
        <v>1</v>
      </c>
      <c r="E109" s="11" t="s">
        <v>9</v>
      </c>
      <c r="F109" s="181">
        <v>2400000</v>
      </c>
      <c r="G109" s="133">
        <f t="shared" si="6"/>
        <v>2400000</v>
      </c>
      <c r="H109" s="9"/>
      <c r="I109" s="1"/>
      <c r="J109" s="11"/>
      <c r="K109" s="181"/>
      <c r="L109" s="133"/>
      <c r="M109" s="274"/>
      <c r="O109" s="1"/>
      <c r="P109" s="11"/>
      <c r="Q109" s="181"/>
      <c r="R109" s="133"/>
    </row>
    <row r="110" spans="1:18" s="25" customFormat="1">
      <c r="A110" s="13"/>
      <c r="B110" s="38">
        <v>5</v>
      </c>
      <c r="C110" s="50" t="s">
        <v>94</v>
      </c>
      <c r="D110" s="1">
        <v>130</v>
      </c>
      <c r="E110" s="11" t="s">
        <v>21</v>
      </c>
      <c r="F110" s="181">
        <v>60000</v>
      </c>
      <c r="G110" s="133">
        <f t="shared" si="6"/>
        <v>7800000</v>
      </c>
      <c r="I110" s="1">
        <v>38.4</v>
      </c>
      <c r="J110" s="11" t="s">
        <v>21</v>
      </c>
      <c r="K110" s="181">
        <v>60000</v>
      </c>
      <c r="L110" s="133">
        <f t="shared" ref="L110" si="24">(I110*K110)</f>
        <v>2304000</v>
      </c>
      <c r="M110" s="274"/>
      <c r="O110" s="1"/>
      <c r="P110" s="11"/>
      <c r="Q110" s="181"/>
      <c r="R110" s="133"/>
    </row>
    <row r="111" spans="1:18" s="25" customFormat="1" ht="14.4" customHeight="1">
      <c r="A111" s="13"/>
      <c r="B111" s="38"/>
      <c r="C111" s="50" t="s">
        <v>95</v>
      </c>
      <c r="D111" s="1">
        <v>4</v>
      </c>
      <c r="E111" s="11" t="s">
        <v>21</v>
      </c>
      <c r="F111" s="181">
        <v>60000</v>
      </c>
      <c r="G111" s="133">
        <f t="shared" si="6"/>
        <v>240000</v>
      </c>
      <c r="I111" s="1"/>
      <c r="J111" s="11"/>
      <c r="K111" s="181"/>
      <c r="L111" s="133"/>
      <c r="M111" s="274"/>
      <c r="O111" s="1"/>
      <c r="P111" s="11"/>
      <c r="Q111" s="181"/>
      <c r="R111" s="133"/>
    </row>
    <row r="112" spans="1:18" s="25" customFormat="1" ht="14.4" customHeight="1">
      <c r="A112" s="13"/>
      <c r="B112" s="38"/>
      <c r="C112" s="50" t="s">
        <v>96</v>
      </c>
      <c r="D112" s="1">
        <v>4</v>
      </c>
      <c r="E112" s="11" t="s">
        <v>21</v>
      </c>
      <c r="F112" s="181">
        <v>60000</v>
      </c>
      <c r="G112" s="133">
        <f t="shared" si="6"/>
        <v>240000</v>
      </c>
      <c r="I112" s="1"/>
      <c r="J112" s="11"/>
      <c r="K112" s="181"/>
      <c r="L112" s="133"/>
      <c r="M112" s="274"/>
      <c r="O112" s="1"/>
      <c r="P112" s="11"/>
      <c r="Q112" s="181"/>
      <c r="R112" s="133"/>
    </row>
    <row r="113" spans="1:18" s="25" customFormat="1" ht="14.4" customHeight="1">
      <c r="A113" s="13"/>
      <c r="B113" s="38"/>
      <c r="C113" s="50" t="s">
        <v>97</v>
      </c>
      <c r="D113" s="1">
        <v>4</v>
      </c>
      <c r="E113" s="11" t="s">
        <v>21</v>
      </c>
      <c r="F113" s="181">
        <v>60000</v>
      </c>
      <c r="G113" s="133">
        <f t="shared" si="6"/>
        <v>240000</v>
      </c>
      <c r="I113" s="1"/>
      <c r="J113" s="11"/>
      <c r="K113" s="181"/>
      <c r="L113" s="133"/>
      <c r="M113" s="274"/>
      <c r="O113" s="1"/>
      <c r="P113" s="11"/>
      <c r="Q113" s="181"/>
      <c r="R113" s="133"/>
    </row>
    <row r="114" spans="1:18" s="25" customFormat="1" ht="14.4" customHeight="1">
      <c r="A114" s="13"/>
      <c r="B114" s="38"/>
      <c r="C114" s="50" t="s">
        <v>98</v>
      </c>
      <c r="D114" s="1">
        <v>5</v>
      </c>
      <c r="E114" s="11" t="s">
        <v>21</v>
      </c>
      <c r="F114" s="181">
        <v>60000</v>
      </c>
      <c r="G114" s="133">
        <f t="shared" ref="G114:G197" si="25">(D114*F114)</f>
        <v>300000</v>
      </c>
      <c r="I114" s="1"/>
      <c r="J114" s="11"/>
      <c r="K114" s="181"/>
      <c r="L114" s="133"/>
      <c r="M114" s="274"/>
      <c r="O114" s="1"/>
      <c r="P114" s="11"/>
      <c r="Q114" s="181"/>
      <c r="R114" s="133"/>
    </row>
    <row r="115" spans="1:18" s="25" customFormat="1" ht="14.4" customHeight="1">
      <c r="A115" s="13"/>
      <c r="B115" s="38">
        <v>6</v>
      </c>
      <c r="C115" s="50" t="s">
        <v>99</v>
      </c>
      <c r="D115" s="1">
        <v>7</v>
      </c>
      <c r="E115" s="11" t="s">
        <v>34</v>
      </c>
      <c r="F115" s="181">
        <v>1575000</v>
      </c>
      <c r="G115" s="133">
        <f t="shared" si="25"/>
        <v>11025000</v>
      </c>
      <c r="I115" s="1"/>
      <c r="J115" s="11"/>
      <c r="K115" s="181"/>
      <c r="L115" s="133"/>
      <c r="M115" s="274"/>
      <c r="O115" s="1"/>
      <c r="P115" s="11"/>
      <c r="Q115" s="181"/>
      <c r="R115" s="133"/>
    </row>
    <row r="116" spans="1:18" s="25" customFormat="1" ht="42" customHeight="1">
      <c r="A116" s="13"/>
      <c r="B116" s="38">
        <v>7</v>
      </c>
      <c r="C116" s="6" t="s">
        <v>100</v>
      </c>
      <c r="D116" s="1">
        <v>11</v>
      </c>
      <c r="E116" s="11" t="s">
        <v>34</v>
      </c>
      <c r="F116" s="181">
        <v>320000</v>
      </c>
      <c r="G116" s="133">
        <f t="shared" si="25"/>
        <v>3520000</v>
      </c>
      <c r="I116" s="1"/>
      <c r="J116" s="11"/>
      <c r="K116" s="181"/>
      <c r="L116" s="133"/>
      <c r="M116" s="279" t="s">
        <v>387</v>
      </c>
      <c r="N116" s="202" t="s">
        <v>396</v>
      </c>
      <c r="O116" s="1">
        <v>11</v>
      </c>
      <c r="P116" s="11" t="s">
        <v>34</v>
      </c>
      <c r="Q116" s="181">
        <v>320000</v>
      </c>
      <c r="R116" s="133">
        <f t="shared" ref="R116" si="26">(O116*Q116)</f>
        <v>3520000</v>
      </c>
    </row>
    <row r="117" spans="1:18" s="25" customFormat="1" ht="14.4" customHeight="1">
      <c r="A117" s="13"/>
      <c r="B117" s="38">
        <v>8</v>
      </c>
      <c r="C117" s="50" t="s">
        <v>101</v>
      </c>
      <c r="D117" s="1">
        <v>7</v>
      </c>
      <c r="E117" s="11" t="s">
        <v>34</v>
      </c>
      <c r="F117" s="181">
        <v>767000</v>
      </c>
      <c r="G117" s="133">
        <f t="shared" si="25"/>
        <v>5369000</v>
      </c>
      <c r="I117" s="1"/>
      <c r="J117" s="11"/>
      <c r="K117" s="181"/>
      <c r="L117" s="133"/>
      <c r="M117" s="274"/>
      <c r="O117" s="1"/>
      <c r="P117" s="11"/>
      <c r="Q117" s="181"/>
      <c r="R117" s="133"/>
    </row>
    <row r="118" spans="1:18" s="25" customFormat="1" ht="28.95" customHeight="1">
      <c r="A118" s="13"/>
      <c r="B118" s="38">
        <v>9</v>
      </c>
      <c r="C118" s="50" t="s">
        <v>102</v>
      </c>
      <c r="D118" s="1">
        <v>1</v>
      </c>
      <c r="E118" s="11" t="s">
        <v>9</v>
      </c>
      <c r="F118" s="181">
        <v>4720000</v>
      </c>
      <c r="G118" s="133">
        <f t="shared" si="25"/>
        <v>4720000</v>
      </c>
      <c r="I118" s="1"/>
      <c r="J118" s="11"/>
      <c r="K118" s="181"/>
      <c r="L118" s="133"/>
      <c r="M118" s="274"/>
      <c r="O118" s="1"/>
      <c r="P118" s="11"/>
      <c r="Q118" s="181"/>
      <c r="R118" s="133"/>
    </row>
    <row r="119" spans="1:18" s="25" customFormat="1" ht="28.8" customHeight="1">
      <c r="A119" s="13"/>
      <c r="B119" s="38">
        <v>10</v>
      </c>
      <c r="C119" s="50" t="s">
        <v>103</v>
      </c>
      <c r="D119" s="1">
        <v>1</v>
      </c>
      <c r="E119" s="11" t="s">
        <v>9</v>
      </c>
      <c r="F119" s="181">
        <v>4800000</v>
      </c>
      <c r="G119" s="133">
        <f t="shared" si="25"/>
        <v>4800000</v>
      </c>
      <c r="I119" s="1"/>
      <c r="J119" s="11"/>
      <c r="K119" s="181"/>
      <c r="L119" s="133"/>
      <c r="M119" s="274"/>
      <c r="O119" s="1"/>
      <c r="P119" s="11"/>
      <c r="Q119" s="181"/>
      <c r="R119" s="133"/>
    </row>
    <row r="120" spans="1:18" s="25" customFormat="1" ht="14.4" customHeight="1">
      <c r="A120" s="13"/>
      <c r="B120" s="38">
        <v>11</v>
      </c>
      <c r="C120" s="50" t="s">
        <v>104</v>
      </c>
      <c r="D120" s="1">
        <v>130</v>
      </c>
      <c r="E120" s="1" t="s">
        <v>29</v>
      </c>
      <c r="F120" s="181">
        <v>60000</v>
      </c>
      <c r="G120" s="133">
        <f t="shared" si="25"/>
        <v>7800000</v>
      </c>
      <c r="I120" s="1"/>
      <c r="J120" s="1"/>
      <c r="K120" s="181"/>
      <c r="L120" s="133"/>
      <c r="M120" s="274"/>
      <c r="O120" s="1">
        <v>130</v>
      </c>
      <c r="P120" s="1" t="s">
        <v>29</v>
      </c>
      <c r="Q120" s="181">
        <v>60000</v>
      </c>
      <c r="R120" s="133">
        <f t="shared" ref="R120" si="27">(O120*Q120)</f>
        <v>7800000</v>
      </c>
    </row>
    <row r="121" spans="1:18" s="25" customFormat="1" ht="14.4" customHeight="1">
      <c r="A121" s="13"/>
      <c r="B121" s="38">
        <v>12</v>
      </c>
      <c r="C121" s="50" t="s">
        <v>105</v>
      </c>
      <c r="D121" s="1">
        <v>4</v>
      </c>
      <c r="E121" s="11" t="s">
        <v>34</v>
      </c>
      <c r="F121" s="181">
        <v>436600</v>
      </c>
      <c r="G121" s="133">
        <f t="shared" si="25"/>
        <v>1746400</v>
      </c>
      <c r="I121" s="1">
        <v>6</v>
      </c>
      <c r="J121" s="11" t="s">
        <v>34</v>
      </c>
      <c r="K121" s="181">
        <v>436600</v>
      </c>
      <c r="L121" s="133">
        <f t="shared" ref="L121" si="28">(I121*K121)</f>
        <v>2619600</v>
      </c>
      <c r="M121" s="274"/>
      <c r="O121" s="1"/>
      <c r="P121" s="11"/>
      <c r="Q121" s="181"/>
      <c r="R121" s="133"/>
    </row>
    <row r="122" spans="1:18" s="25" customFormat="1" ht="14.4" customHeight="1">
      <c r="A122" s="13"/>
      <c r="B122" s="38">
        <v>13</v>
      </c>
      <c r="C122" s="50" t="s">
        <v>106</v>
      </c>
      <c r="D122" s="1">
        <v>33</v>
      </c>
      <c r="E122" s="11" t="s">
        <v>21</v>
      </c>
      <c r="F122" s="181">
        <v>162000</v>
      </c>
      <c r="G122" s="133">
        <f>(D122*F122)</f>
        <v>5346000</v>
      </c>
      <c r="I122" s="1">
        <f>41.7-D122</f>
        <v>8.7000000000000028</v>
      </c>
      <c r="J122" s="11" t="s">
        <v>21</v>
      </c>
      <c r="K122" s="181">
        <v>162000</v>
      </c>
      <c r="L122" s="133">
        <f>(I122*K122)</f>
        <v>1409400.0000000005</v>
      </c>
      <c r="M122" s="274"/>
      <c r="O122" s="1"/>
      <c r="P122" s="11"/>
      <c r="Q122" s="181"/>
      <c r="R122" s="133"/>
    </row>
    <row r="123" spans="1:18" s="25" customFormat="1" ht="14.4" customHeight="1">
      <c r="A123" s="13"/>
      <c r="B123" s="38">
        <v>14</v>
      </c>
      <c r="C123" s="50" t="s">
        <v>107</v>
      </c>
      <c r="D123" s="1">
        <v>33</v>
      </c>
      <c r="E123" s="11" t="s">
        <v>21</v>
      </c>
      <c r="F123" s="181">
        <v>60000</v>
      </c>
      <c r="G123" s="133">
        <f t="shared" si="25"/>
        <v>1980000</v>
      </c>
      <c r="I123" s="1">
        <f>41.7-D123</f>
        <v>8.7000000000000028</v>
      </c>
      <c r="J123" s="11" t="s">
        <v>21</v>
      </c>
      <c r="K123" s="181">
        <v>60000</v>
      </c>
      <c r="L123" s="133">
        <f t="shared" ref="L123" si="29">(I123*K123)</f>
        <v>522000.00000000017</v>
      </c>
      <c r="M123" s="274"/>
      <c r="O123" s="1"/>
      <c r="P123" s="11"/>
      <c r="Q123" s="181"/>
      <c r="R123" s="133"/>
    </row>
    <row r="124" spans="1:18" s="25" customFormat="1" ht="14.4" customHeight="1">
      <c r="A124" s="13"/>
      <c r="B124" s="38">
        <v>15</v>
      </c>
      <c r="C124" s="50" t="s">
        <v>108</v>
      </c>
      <c r="D124" s="1">
        <v>7</v>
      </c>
      <c r="E124" s="11" t="s">
        <v>34</v>
      </c>
      <c r="F124" s="181">
        <v>1680000</v>
      </c>
      <c r="G124" s="133">
        <f t="shared" si="25"/>
        <v>11760000</v>
      </c>
      <c r="I124" s="1"/>
      <c r="J124" s="11"/>
      <c r="K124" s="181"/>
      <c r="L124" s="133"/>
      <c r="M124" s="274"/>
      <c r="O124" s="1"/>
      <c r="P124" s="11"/>
      <c r="Q124" s="181"/>
      <c r="R124" s="133"/>
    </row>
    <row r="125" spans="1:18" s="25" customFormat="1" ht="14.4" customHeight="1">
      <c r="A125" s="13"/>
      <c r="B125" s="38">
        <v>16</v>
      </c>
      <c r="C125" s="50" t="s">
        <v>109</v>
      </c>
      <c r="D125" s="1">
        <v>17</v>
      </c>
      <c r="E125" s="11" t="s">
        <v>21</v>
      </c>
      <c r="F125" s="181">
        <v>240000</v>
      </c>
      <c r="G125" s="133">
        <f t="shared" si="25"/>
        <v>4080000</v>
      </c>
      <c r="I125" s="1"/>
      <c r="J125" s="11"/>
      <c r="K125" s="181"/>
      <c r="L125" s="133"/>
      <c r="M125" s="274"/>
      <c r="O125" s="1"/>
      <c r="P125" s="11"/>
      <c r="Q125" s="181"/>
      <c r="R125" s="133"/>
    </row>
    <row r="126" spans="1:18" s="25" customFormat="1" ht="14.4" customHeight="1">
      <c r="A126" s="13"/>
      <c r="B126" s="38">
        <v>17</v>
      </c>
      <c r="C126" s="50" t="s">
        <v>110</v>
      </c>
      <c r="D126" s="1">
        <v>19</v>
      </c>
      <c r="E126" s="11" t="s">
        <v>21</v>
      </c>
      <c r="F126" s="181">
        <v>240000</v>
      </c>
      <c r="G126" s="133">
        <f t="shared" si="25"/>
        <v>4560000</v>
      </c>
      <c r="I126" s="1"/>
      <c r="J126" s="11"/>
      <c r="K126" s="181"/>
      <c r="L126" s="133"/>
      <c r="M126" s="274"/>
      <c r="N126" s="234"/>
      <c r="O126" s="1">
        <v>4</v>
      </c>
      <c r="P126" s="11" t="s">
        <v>21</v>
      </c>
      <c r="Q126" s="181">
        <v>240000</v>
      </c>
      <c r="R126" s="133">
        <f t="shared" ref="R126" si="30">(O126*Q126)</f>
        <v>960000</v>
      </c>
    </row>
    <row r="127" spans="1:18" s="25" customFormat="1" ht="14.4" customHeight="1">
      <c r="A127" s="13"/>
      <c r="B127" s="38">
        <v>18</v>
      </c>
      <c r="C127" s="50" t="s">
        <v>111</v>
      </c>
      <c r="D127" s="11">
        <v>50</v>
      </c>
      <c r="E127" s="11" t="s">
        <v>21</v>
      </c>
      <c r="F127" s="181">
        <v>90000</v>
      </c>
      <c r="G127" s="133">
        <f t="shared" si="25"/>
        <v>4500000</v>
      </c>
      <c r="I127" s="11">
        <v>30.25</v>
      </c>
      <c r="J127" s="11" t="s">
        <v>21</v>
      </c>
      <c r="K127" s="181">
        <v>90000</v>
      </c>
      <c r="L127" s="133">
        <f t="shared" ref="L127" si="31">(I127*K127)</f>
        <v>2722500</v>
      </c>
      <c r="M127" s="274"/>
      <c r="O127" s="11"/>
      <c r="P127" s="11"/>
      <c r="Q127" s="181"/>
      <c r="R127" s="133"/>
    </row>
    <row r="128" spans="1:18" s="25" customFormat="1" ht="14.4" customHeight="1">
      <c r="A128" s="13"/>
      <c r="B128" s="38">
        <v>19</v>
      </c>
      <c r="C128" s="24" t="s">
        <v>112</v>
      </c>
      <c r="D128" s="1">
        <v>6</v>
      </c>
      <c r="E128" s="1" t="s">
        <v>34</v>
      </c>
      <c r="F128" s="181">
        <v>8050000</v>
      </c>
      <c r="G128" s="133">
        <f t="shared" si="25"/>
        <v>48300000</v>
      </c>
      <c r="I128" s="1"/>
      <c r="J128" s="1"/>
      <c r="K128" s="181"/>
      <c r="L128" s="133"/>
      <c r="M128" s="274"/>
      <c r="N128" s="283"/>
      <c r="O128" s="1"/>
      <c r="P128" s="1"/>
      <c r="Q128" s="181"/>
      <c r="R128" s="133"/>
    </row>
    <row r="129" spans="1:19" s="25" customFormat="1" ht="14.4" customHeight="1">
      <c r="A129" s="13"/>
      <c r="B129" s="38">
        <v>20</v>
      </c>
      <c r="C129" s="24" t="s">
        <v>113</v>
      </c>
      <c r="D129" s="1">
        <v>1</v>
      </c>
      <c r="E129" s="1" t="s">
        <v>34</v>
      </c>
      <c r="F129" s="181">
        <v>4531000</v>
      </c>
      <c r="G129" s="133">
        <f t="shared" si="25"/>
        <v>4531000</v>
      </c>
      <c r="I129" s="1"/>
      <c r="J129" s="1"/>
      <c r="K129" s="181"/>
      <c r="L129" s="133"/>
      <c r="M129" s="274"/>
      <c r="N129" s="234"/>
      <c r="O129" s="1"/>
      <c r="P129" s="1"/>
      <c r="Q129" s="181"/>
      <c r="R129" s="133"/>
    </row>
    <row r="130" spans="1:19" s="25" customFormat="1" ht="14.4" customHeight="1">
      <c r="A130" s="13"/>
      <c r="B130" s="38">
        <v>21</v>
      </c>
      <c r="C130" s="24" t="s">
        <v>114</v>
      </c>
      <c r="D130" s="1">
        <v>2</v>
      </c>
      <c r="E130" s="11" t="s">
        <v>115</v>
      </c>
      <c r="F130" s="181">
        <v>720000</v>
      </c>
      <c r="G130" s="133">
        <f t="shared" si="25"/>
        <v>1440000</v>
      </c>
      <c r="I130" s="1"/>
      <c r="J130" s="11"/>
      <c r="K130" s="181"/>
      <c r="L130" s="133"/>
      <c r="M130" s="274"/>
      <c r="N130" s="295"/>
      <c r="O130" s="1"/>
      <c r="P130" s="11"/>
      <c r="Q130" s="181"/>
      <c r="R130" s="133"/>
    </row>
    <row r="131" spans="1:19" s="25" customFormat="1" ht="28.95" customHeight="1">
      <c r="A131" s="13"/>
      <c r="B131" s="38">
        <v>22</v>
      </c>
      <c r="C131" s="78" t="s">
        <v>116</v>
      </c>
      <c r="D131" s="12">
        <v>4</v>
      </c>
      <c r="E131" s="11" t="s">
        <v>115</v>
      </c>
      <c r="F131" s="181">
        <v>3600000</v>
      </c>
      <c r="G131" s="133">
        <f t="shared" si="25"/>
        <v>14400000</v>
      </c>
      <c r="I131" s="12"/>
      <c r="J131" s="11"/>
      <c r="K131" s="181"/>
      <c r="L131" s="133"/>
      <c r="M131" s="274"/>
      <c r="O131" s="12"/>
      <c r="P131" s="11"/>
      <c r="Q131" s="181"/>
      <c r="R131" s="133"/>
    </row>
    <row r="132" spans="1:19" s="25" customFormat="1" ht="28.95" customHeight="1">
      <c r="A132" s="13"/>
      <c r="B132" s="38">
        <v>23</v>
      </c>
      <c r="C132" s="79" t="s">
        <v>117</v>
      </c>
      <c r="D132" s="12">
        <v>2</v>
      </c>
      <c r="E132" s="11" t="s">
        <v>115</v>
      </c>
      <c r="F132" s="181">
        <v>3600000</v>
      </c>
      <c r="G132" s="133">
        <f t="shared" si="25"/>
        <v>7200000</v>
      </c>
      <c r="I132" s="12"/>
      <c r="J132" s="11"/>
      <c r="K132" s="181"/>
      <c r="L132" s="133"/>
      <c r="M132" s="274"/>
      <c r="O132" s="12"/>
      <c r="P132" s="11"/>
      <c r="Q132" s="181"/>
      <c r="R132" s="133"/>
    </row>
    <row r="133" spans="1:19" s="25" customFormat="1" ht="14.4" customHeight="1">
      <c r="A133" s="13"/>
      <c r="B133" s="38">
        <v>24</v>
      </c>
      <c r="C133" s="80" t="s">
        <v>118</v>
      </c>
      <c r="D133" s="12">
        <v>8</v>
      </c>
      <c r="E133" s="11" t="s">
        <v>34</v>
      </c>
      <c r="F133" s="181">
        <v>600000</v>
      </c>
      <c r="G133" s="133">
        <f t="shared" si="25"/>
        <v>4800000</v>
      </c>
      <c r="I133" s="12"/>
      <c r="J133" s="11"/>
      <c r="K133" s="181"/>
      <c r="L133" s="133"/>
      <c r="M133" s="274"/>
      <c r="O133" s="12"/>
      <c r="P133" s="11"/>
      <c r="Q133" s="181"/>
      <c r="R133" s="133"/>
    </row>
    <row r="134" spans="1:19" s="25" customFormat="1" ht="14.4" customHeight="1">
      <c r="A134" s="13"/>
      <c r="B134" s="38">
        <v>25</v>
      </c>
      <c r="C134" s="80" t="s">
        <v>119</v>
      </c>
      <c r="D134" s="12">
        <v>7</v>
      </c>
      <c r="E134" s="11" t="s">
        <v>34</v>
      </c>
      <c r="F134" s="181">
        <v>240000</v>
      </c>
      <c r="G134" s="133">
        <f t="shared" si="25"/>
        <v>1680000</v>
      </c>
      <c r="I134" s="12"/>
      <c r="J134" s="11"/>
      <c r="K134" s="181"/>
      <c r="L134" s="133"/>
      <c r="M134" s="274"/>
      <c r="O134" s="12"/>
      <c r="P134" s="11"/>
      <c r="Q134" s="181"/>
      <c r="R134" s="133"/>
    </row>
    <row r="135" spans="1:19" s="25" customFormat="1" ht="14.4" customHeight="1">
      <c r="A135" s="13"/>
      <c r="B135" s="38">
        <v>26</v>
      </c>
      <c r="C135" s="80" t="s">
        <v>120</v>
      </c>
      <c r="D135" s="12">
        <v>7</v>
      </c>
      <c r="E135" s="11" t="s">
        <v>34</v>
      </c>
      <c r="F135" s="181">
        <v>862500</v>
      </c>
      <c r="G135" s="133">
        <f t="shared" si="25"/>
        <v>6037500</v>
      </c>
      <c r="I135" s="12"/>
      <c r="J135" s="11"/>
      <c r="K135" s="181"/>
      <c r="L135" s="133"/>
      <c r="M135" s="274"/>
      <c r="O135" s="12"/>
      <c r="P135" s="11"/>
      <c r="Q135" s="181"/>
      <c r="R135" s="133"/>
    </row>
    <row r="136" spans="1:19" s="25" customFormat="1" ht="14.4" customHeight="1">
      <c r="A136" s="13"/>
      <c r="B136" s="38">
        <v>27</v>
      </c>
      <c r="C136" s="80" t="s">
        <v>121</v>
      </c>
      <c r="D136" s="12">
        <v>2</v>
      </c>
      <c r="E136" s="11" t="s">
        <v>34</v>
      </c>
      <c r="F136" s="181">
        <v>4720000</v>
      </c>
      <c r="G136" s="133">
        <f t="shared" si="25"/>
        <v>9440000</v>
      </c>
      <c r="I136" s="12"/>
      <c r="J136" s="11"/>
      <c r="K136" s="181"/>
      <c r="L136" s="133"/>
      <c r="M136" s="274"/>
      <c r="O136" s="12"/>
      <c r="P136" s="11"/>
      <c r="Q136" s="181"/>
      <c r="R136" s="133"/>
    </row>
    <row r="137" spans="1:19" s="25" customFormat="1" ht="14.4" customHeight="1">
      <c r="A137" s="13"/>
      <c r="B137" s="38">
        <v>28</v>
      </c>
      <c r="C137" s="80" t="s">
        <v>122</v>
      </c>
      <c r="D137" s="12">
        <v>1</v>
      </c>
      <c r="E137" s="11" t="s">
        <v>34</v>
      </c>
      <c r="F137" s="181">
        <v>300000</v>
      </c>
      <c r="G137" s="133">
        <f t="shared" si="25"/>
        <v>300000</v>
      </c>
      <c r="I137" s="12"/>
      <c r="J137" s="11"/>
      <c r="K137" s="181"/>
      <c r="L137" s="133"/>
      <c r="M137" s="274"/>
      <c r="O137" s="12"/>
      <c r="P137" s="11"/>
      <c r="Q137" s="181"/>
      <c r="R137" s="133"/>
    </row>
    <row r="138" spans="1:19" s="25" customFormat="1" ht="14.4" customHeight="1">
      <c r="A138" s="13"/>
      <c r="B138" s="38">
        <v>29</v>
      </c>
      <c r="C138" s="80" t="s">
        <v>123</v>
      </c>
      <c r="D138" s="12">
        <v>1</v>
      </c>
      <c r="E138" s="11" t="s">
        <v>115</v>
      </c>
      <c r="F138" s="181">
        <v>1800000</v>
      </c>
      <c r="G138" s="133">
        <f t="shared" si="25"/>
        <v>1800000</v>
      </c>
      <c r="I138" s="12"/>
      <c r="J138" s="11"/>
      <c r="K138" s="181"/>
      <c r="L138" s="133"/>
      <c r="M138" s="274"/>
      <c r="O138" s="12"/>
      <c r="P138" s="11"/>
      <c r="Q138" s="181"/>
      <c r="R138" s="133"/>
    </row>
    <row r="139" spans="1:19" s="25" customFormat="1" ht="18" customHeight="1">
      <c r="A139" s="13"/>
      <c r="B139" s="38">
        <v>30</v>
      </c>
      <c r="C139" s="80" t="s">
        <v>124</v>
      </c>
      <c r="D139" s="12">
        <v>7</v>
      </c>
      <c r="E139" s="11" t="s">
        <v>34</v>
      </c>
      <c r="F139" s="181">
        <v>1770000</v>
      </c>
      <c r="G139" s="133">
        <f t="shared" si="25"/>
        <v>12390000</v>
      </c>
      <c r="I139" s="12"/>
      <c r="J139" s="11"/>
      <c r="K139" s="181"/>
      <c r="L139" s="133"/>
      <c r="M139" s="274"/>
      <c r="O139" s="12"/>
      <c r="P139" s="11"/>
      <c r="Q139" s="181"/>
      <c r="R139" s="133"/>
    </row>
    <row r="140" spans="1:19" s="25" customFormat="1" ht="14.4" customHeight="1">
      <c r="A140" s="13"/>
      <c r="B140" s="38">
        <v>31</v>
      </c>
      <c r="C140" s="80" t="s">
        <v>125</v>
      </c>
      <c r="D140" s="12">
        <v>3</v>
      </c>
      <c r="E140" s="11" t="s">
        <v>34</v>
      </c>
      <c r="F140" s="181">
        <v>1800000</v>
      </c>
      <c r="G140" s="133">
        <f t="shared" si="25"/>
        <v>5400000</v>
      </c>
      <c r="I140" s="12"/>
      <c r="J140" s="11"/>
      <c r="K140" s="181"/>
      <c r="L140" s="133"/>
      <c r="M140" s="274"/>
      <c r="O140" s="12">
        <v>1</v>
      </c>
      <c r="P140" s="11" t="s">
        <v>34</v>
      </c>
      <c r="Q140" s="181">
        <v>1800000</v>
      </c>
      <c r="R140" s="133">
        <f t="shared" ref="R140:R141" si="32">(O140*Q140)</f>
        <v>1800000</v>
      </c>
      <c r="S140" s="234"/>
    </row>
    <row r="141" spans="1:19" s="25" customFormat="1" ht="14.4" customHeight="1">
      <c r="A141" s="13"/>
      <c r="B141" s="38">
        <v>32</v>
      </c>
      <c r="C141" s="80" t="s">
        <v>126</v>
      </c>
      <c r="D141" s="12">
        <v>4</v>
      </c>
      <c r="E141" s="11" t="s">
        <v>34</v>
      </c>
      <c r="F141" s="181">
        <v>318000</v>
      </c>
      <c r="G141" s="133">
        <f t="shared" si="25"/>
        <v>1272000</v>
      </c>
      <c r="I141" s="12"/>
      <c r="J141" s="11"/>
      <c r="K141" s="181"/>
      <c r="L141" s="133"/>
      <c r="M141" s="274"/>
      <c r="O141" s="12">
        <v>4</v>
      </c>
      <c r="P141" s="11" t="s">
        <v>34</v>
      </c>
      <c r="Q141" s="181">
        <v>318000</v>
      </c>
      <c r="R141" s="133">
        <f t="shared" si="32"/>
        <v>1272000</v>
      </c>
      <c r="S141" s="234"/>
    </row>
    <row r="142" spans="1:19" s="25" customFormat="1" ht="14.4" customHeight="1">
      <c r="A142" s="13"/>
      <c r="B142" s="38">
        <v>33</v>
      </c>
      <c r="C142" s="80" t="s">
        <v>127</v>
      </c>
      <c r="D142" s="12">
        <v>2</v>
      </c>
      <c r="E142" s="11" t="s">
        <v>34</v>
      </c>
      <c r="F142" s="181">
        <v>330000</v>
      </c>
      <c r="G142" s="133">
        <f t="shared" si="25"/>
        <v>660000</v>
      </c>
      <c r="I142" s="12">
        <v>3</v>
      </c>
      <c r="J142" s="11" t="s">
        <v>34</v>
      </c>
      <c r="K142" s="181">
        <v>330000</v>
      </c>
      <c r="L142" s="133">
        <f t="shared" ref="L142" si="33">(I142*K142)</f>
        <v>990000</v>
      </c>
      <c r="M142" s="274"/>
      <c r="O142" s="12"/>
      <c r="P142" s="11"/>
      <c r="Q142" s="181"/>
      <c r="R142" s="133"/>
    </row>
    <row r="143" spans="1:19" s="25" customFormat="1" ht="14.4" customHeight="1">
      <c r="A143" s="13"/>
      <c r="B143" s="38">
        <v>34</v>
      </c>
      <c r="C143" s="80" t="s">
        <v>128</v>
      </c>
      <c r="D143" s="12">
        <v>2</v>
      </c>
      <c r="E143" s="11" t="s">
        <v>21</v>
      </c>
      <c r="F143" s="181">
        <v>826000</v>
      </c>
      <c r="G143" s="133">
        <f t="shared" si="25"/>
        <v>1652000</v>
      </c>
      <c r="I143" s="12"/>
      <c r="J143" s="11"/>
      <c r="K143" s="181"/>
      <c r="L143" s="133"/>
      <c r="M143" s="274"/>
      <c r="O143" s="12"/>
      <c r="P143" s="11"/>
      <c r="Q143" s="181"/>
      <c r="R143" s="133"/>
    </row>
    <row r="144" spans="1:19" s="25" customFormat="1" ht="14.4" customHeight="1">
      <c r="A144" s="13"/>
      <c r="B144" s="38">
        <v>35</v>
      </c>
      <c r="C144" s="80" t="s">
        <v>129</v>
      </c>
      <c r="D144" s="12">
        <v>2</v>
      </c>
      <c r="E144" s="11" t="s">
        <v>21</v>
      </c>
      <c r="F144" s="181">
        <v>826000</v>
      </c>
      <c r="G144" s="133">
        <f t="shared" si="25"/>
        <v>1652000</v>
      </c>
      <c r="I144" s="12"/>
      <c r="J144" s="11"/>
      <c r="K144" s="181"/>
      <c r="L144" s="133"/>
      <c r="M144" s="274"/>
      <c r="O144" s="12"/>
      <c r="P144" s="11"/>
      <c r="Q144" s="181"/>
      <c r="R144" s="133"/>
    </row>
    <row r="145" spans="1:18" s="25" customFormat="1" ht="14.4" customHeight="1">
      <c r="A145" s="13"/>
      <c r="B145" s="38">
        <v>36</v>
      </c>
      <c r="C145" s="80" t="s">
        <v>130</v>
      </c>
      <c r="D145" s="12" t="s">
        <v>131</v>
      </c>
      <c r="E145" s="11" t="s">
        <v>21</v>
      </c>
      <c r="F145" s="181">
        <v>24000</v>
      </c>
      <c r="G145" s="133">
        <f t="shared" si="25"/>
        <v>134400</v>
      </c>
      <c r="I145" s="12"/>
      <c r="J145" s="11"/>
      <c r="K145" s="181"/>
      <c r="L145" s="133"/>
      <c r="M145" s="274"/>
      <c r="O145" s="12"/>
      <c r="P145" s="11"/>
      <c r="Q145" s="181"/>
      <c r="R145" s="133"/>
    </row>
    <row r="146" spans="1:18" s="25" customFormat="1" ht="14.4" customHeight="1">
      <c r="A146" s="13"/>
      <c r="B146" s="38">
        <v>37</v>
      </c>
      <c r="C146" s="80" t="s">
        <v>132</v>
      </c>
      <c r="D146" s="12">
        <v>2</v>
      </c>
      <c r="E146" s="11" t="s">
        <v>2</v>
      </c>
      <c r="F146" s="181">
        <v>590000</v>
      </c>
      <c r="G146" s="133">
        <f t="shared" si="25"/>
        <v>1180000</v>
      </c>
      <c r="I146" s="12"/>
      <c r="J146" s="11"/>
      <c r="K146" s="181"/>
      <c r="L146" s="133"/>
      <c r="M146" s="274"/>
      <c r="O146" s="12"/>
      <c r="P146" s="11"/>
      <c r="Q146" s="181"/>
      <c r="R146" s="133"/>
    </row>
    <row r="147" spans="1:18" s="202" customFormat="1" ht="28.5" customHeight="1">
      <c r="A147" s="197">
        <v>1</v>
      </c>
      <c r="B147" s="198"/>
      <c r="C147" s="199" t="s">
        <v>45</v>
      </c>
      <c r="D147" s="198"/>
      <c r="E147" s="198"/>
      <c r="F147" s="200"/>
      <c r="G147" s="201"/>
      <c r="I147" s="198">
        <v>11</v>
      </c>
      <c r="J147" s="198" t="s">
        <v>2</v>
      </c>
      <c r="K147" s="200">
        <f>F45</f>
        <v>342200</v>
      </c>
      <c r="L147" s="201">
        <f t="shared" ref="L147:L153" si="34">(I147*K147)</f>
        <v>3764200</v>
      </c>
      <c r="M147" s="279" t="s">
        <v>391</v>
      </c>
      <c r="O147" s="245"/>
      <c r="P147" s="230"/>
      <c r="Q147" s="200"/>
      <c r="R147" s="201"/>
    </row>
    <row r="148" spans="1:18" s="202" customFormat="1">
      <c r="A148" s="203">
        <v>2</v>
      </c>
      <c r="B148" s="198"/>
      <c r="C148" s="199" t="s">
        <v>369</v>
      </c>
      <c r="D148" s="198"/>
      <c r="E148" s="198"/>
      <c r="F148" s="200"/>
      <c r="G148" s="201"/>
      <c r="I148" s="198">
        <v>4</v>
      </c>
      <c r="J148" s="198" t="s">
        <v>34</v>
      </c>
      <c r="K148" s="200">
        <v>310000</v>
      </c>
      <c r="L148" s="201">
        <f t="shared" si="34"/>
        <v>1240000</v>
      </c>
      <c r="M148" s="274"/>
      <c r="O148" s="198"/>
      <c r="P148" s="198"/>
      <c r="Q148" s="200"/>
      <c r="R148" s="201"/>
    </row>
    <row r="149" spans="1:18" s="202" customFormat="1">
      <c r="A149" s="233">
        <v>3</v>
      </c>
      <c r="B149" s="207"/>
      <c r="C149" s="199" t="s">
        <v>36</v>
      </c>
      <c r="D149" s="207"/>
      <c r="E149" s="207"/>
      <c r="F149" s="200"/>
      <c r="G149" s="201"/>
      <c r="I149" s="207">
        <v>71.709999999999994</v>
      </c>
      <c r="J149" s="207" t="s">
        <v>21</v>
      </c>
      <c r="K149" s="200">
        <v>186000</v>
      </c>
      <c r="L149" s="201">
        <f t="shared" si="34"/>
        <v>13338059.999999998</v>
      </c>
      <c r="M149" s="274"/>
      <c r="O149" s="207"/>
      <c r="P149" s="207"/>
      <c r="Q149" s="200"/>
      <c r="R149" s="201"/>
    </row>
    <row r="150" spans="1:18" s="202" customFormat="1">
      <c r="A150" s="233">
        <v>4</v>
      </c>
      <c r="B150" s="207"/>
      <c r="C150" s="199" t="s">
        <v>375</v>
      </c>
      <c r="D150" s="207"/>
      <c r="E150" s="207"/>
      <c r="F150" s="200"/>
      <c r="G150" s="201"/>
      <c r="I150" s="207">
        <v>185.4</v>
      </c>
      <c r="J150" s="207" t="s">
        <v>21</v>
      </c>
      <c r="K150" s="200">
        <v>106000</v>
      </c>
      <c r="L150" s="201">
        <f t="shared" si="34"/>
        <v>19652400</v>
      </c>
      <c r="M150" s="274"/>
      <c r="O150" s="207"/>
      <c r="P150" s="207"/>
      <c r="Q150" s="200"/>
      <c r="R150" s="201"/>
    </row>
    <row r="151" spans="1:18" s="202" customFormat="1" ht="43.2">
      <c r="A151" s="203">
        <v>5</v>
      </c>
      <c r="B151" s="198"/>
      <c r="C151" s="199" t="s">
        <v>374</v>
      </c>
      <c r="D151" s="198"/>
      <c r="E151" s="198"/>
      <c r="F151" s="200"/>
      <c r="G151" s="201"/>
      <c r="I151" s="198">
        <v>1</v>
      </c>
      <c r="J151" s="198" t="s">
        <v>34</v>
      </c>
      <c r="K151" s="200">
        <v>2300000</v>
      </c>
      <c r="L151" s="201">
        <f t="shared" si="34"/>
        <v>2300000</v>
      </c>
      <c r="M151" s="279" t="s">
        <v>389</v>
      </c>
      <c r="N151" s="281" t="s">
        <v>398</v>
      </c>
      <c r="O151" s="198"/>
      <c r="P151" s="198"/>
      <c r="Q151" s="200"/>
      <c r="R151" s="201"/>
    </row>
    <row r="152" spans="1:18" s="202" customFormat="1" ht="28.95" customHeight="1">
      <c r="A152" s="197">
        <v>6</v>
      </c>
      <c r="B152" s="229"/>
      <c r="C152" s="213" t="s">
        <v>376</v>
      </c>
      <c r="D152" s="198"/>
      <c r="E152" s="230"/>
      <c r="F152" s="200"/>
      <c r="G152" s="201"/>
      <c r="I152" s="198">
        <v>1</v>
      </c>
      <c r="J152" s="230" t="s">
        <v>9</v>
      </c>
      <c r="K152" s="200">
        <v>4720000</v>
      </c>
      <c r="L152" s="201">
        <f t="shared" si="34"/>
        <v>4720000</v>
      </c>
      <c r="M152" s="274"/>
      <c r="O152" s="198"/>
      <c r="P152" s="230"/>
      <c r="Q152" s="200"/>
      <c r="R152" s="201"/>
    </row>
    <row r="153" spans="1:18" s="202" customFormat="1" ht="28.8">
      <c r="A153" s="203">
        <v>7</v>
      </c>
      <c r="B153" s="198"/>
      <c r="C153" s="199" t="s">
        <v>378</v>
      </c>
      <c r="D153" s="198"/>
      <c r="E153" s="198"/>
      <c r="F153" s="200"/>
      <c r="G153" s="201"/>
      <c r="I153" s="198">
        <v>40</v>
      </c>
      <c r="J153" s="198" t="s">
        <v>21</v>
      </c>
      <c r="K153" s="200">
        <v>240000</v>
      </c>
      <c r="L153" s="201">
        <f t="shared" si="34"/>
        <v>9600000</v>
      </c>
      <c r="M153" s="279" t="s">
        <v>390</v>
      </c>
      <c r="N153" s="202" t="s">
        <v>399</v>
      </c>
      <c r="O153" s="198"/>
      <c r="P153" s="198"/>
      <c r="Q153" s="200"/>
      <c r="R153" s="201"/>
    </row>
    <row r="154" spans="1:18" s="202" customFormat="1" ht="28.8">
      <c r="A154" s="233">
        <v>8</v>
      </c>
      <c r="B154" s="207"/>
      <c r="C154" s="199" t="s">
        <v>382</v>
      </c>
      <c r="D154" s="207"/>
      <c r="E154" s="207"/>
      <c r="F154" s="200"/>
      <c r="G154" s="201"/>
      <c r="I154" s="207">
        <v>1</v>
      </c>
      <c r="J154" s="207" t="s">
        <v>115</v>
      </c>
      <c r="K154" s="200">
        <v>800000</v>
      </c>
      <c r="L154" s="201">
        <f t="shared" ref="L154:L160" si="35">(I154*K154)</f>
        <v>800000</v>
      </c>
      <c r="M154" s="279" t="s">
        <v>386</v>
      </c>
      <c r="N154" s="281" t="s">
        <v>408</v>
      </c>
      <c r="O154" s="207"/>
      <c r="P154" s="207"/>
      <c r="Q154" s="200"/>
      <c r="R154" s="201"/>
    </row>
    <row r="155" spans="1:18" s="202" customFormat="1">
      <c r="A155" s="203">
        <v>9</v>
      </c>
      <c r="B155" s="198"/>
      <c r="C155" s="255" t="s">
        <v>59</v>
      </c>
      <c r="D155" s="256"/>
      <c r="E155" s="198"/>
      <c r="F155" s="200"/>
      <c r="G155" s="201"/>
      <c r="I155" s="256">
        <v>1</v>
      </c>
      <c r="J155" s="198" t="s">
        <v>2</v>
      </c>
      <c r="K155" s="200">
        <v>960000</v>
      </c>
      <c r="L155" s="201">
        <f t="shared" si="35"/>
        <v>960000</v>
      </c>
      <c r="M155" s="274"/>
      <c r="O155" s="198"/>
      <c r="P155" s="198"/>
      <c r="Q155" s="200"/>
      <c r="R155" s="201"/>
    </row>
    <row r="156" spans="1:18" s="202" customFormat="1" ht="43.2">
      <c r="A156" s="203">
        <v>10</v>
      </c>
      <c r="B156" s="271"/>
      <c r="C156" s="212" t="s">
        <v>383</v>
      </c>
      <c r="D156" s="198"/>
      <c r="E156" s="198"/>
      <c r="F156" s="200"/>
      <c r="G156" s="201"/>
      <c r="I156" s="198">
        <v>4</v>
      </c>
      <c r="J156" s="198" t="s">
        <v>9</v>
      </c>
      <c r="K156" s="200">
        <v>6490000</v>
      </c>
      <c r="L156" s="201">
        <f t="shared" si="35"/>
        <v>25960000</v>
      </c>
      <c r="M156" s="274"/>
      <c r="O156" s="198"/>
      <c r="P156" s="198"/>
      <c r="Q156" s="200"/>
      <c r="R156" s="201"/>
    </row>
    <row r="157" spans="1:18" s="202" customFormat="1">
      <c r="A157" s="203">
        <v>11</v>
      </c>
      <c r="B157" s="271"/>
      <c r="C157" s="212" t="s">
        <v>199</v>
      </c>
      <c r="D157" s="198"/>
      <c r="E157" s="198"/>
      <c r="F157" s="200"/>
      <c r="G157" s="201"/>
      <c r="I157" s="198">
        <v>4</v>
      </c>
      <c r="J157" s="198" t="s">
        <v>21</v>
      </c>
      <c r="K157" s="200">
        <v>1032500</v>
      </c>
      <c r="L157" s="201">
        <f t="shared" si="35"/>
        <v>4130000</v>
      </c>
      <c r="M157" s="274"/>
      <c r="O157" s="198"/>
      <c r="P157" s="198"/>
      <c r="Q157" s="200"/>
      <c r="R157" s="201"/>
    </row>
    <row r="158" spans="1:18" s="202" customFormat="1">
      <c r="A158" s="203">
        <v>12</v>
      </c>
      <c r="B158" s="271"/>
      <c r="C158" s="289" t="s">
        <v>403</v>
      </c>
      <c r="D158" s="290"/>
      <c r="E158" s="290"/>
      <c r="F158" s="291"/>
      <c r="G158" s="292"/>
      <c r="I158" s="290">
        <v>41.7</v>
      </c>
      <c r="J158" s="290" t="s">
        <v>21</v>
      </c>
      <c r="K158" s="200">
        <v>210000</v>
      </c>
      <c r="L158" s="292">
        <f t="shared" si="35"/>
        <v>8757000</v>
      </c>
      <c r="M158" s="274"/>
      <c r="O158" s="290"/>
      <c r="P158" s="290"/>
      <c r="Q158" s="291"/>
      <c r="R158" s="292"/>
    </row>
    <row r="159" spans="1:18" s="202" customFormat="1">
      <c r="A159" s="203"/>
      <c r="B159" s="271"/>
      <c r="C159" s="289" t="s">
        <v>409</v>
      </c>
      <c r="D159" s="290"/>
      <c r="E159" s="290"/>
      <c r="F159" s="291"/>
      <c r="G159" s="292"/>
      <c r="I159" s="290">
        <v>48</v>
      </c>
      <c r="J159" s="290" t="s">
        <v>47</v>
      </c>
      <c r="K159" s="291">
        <v>340000</v>
      </c>
      <c r="L159" s="292">
        <f t="shared" si="35"/>
        <v>16320000</v>
      </c>
      <c r="M159" s="274"/>
      <c r="O159" s="290"/>
      <c r="P159" s="290"/>
      <c r="Q159" s="291"/>
      <c r="R159" s="292"/>
    </row>
    <row r="160" spans="1:18" s="202" customFormat="1">
      <c r="A160" s="203"/>
      <c r="B160" s="271"/>
      <c r="C160" s="289" t="s">
        <v>410</v>
      </c>
      <c r="D160" s="290"/>
      <c r="E160" s="290"/>
      <c r="F160" s="291"/>
      <c r="G160" s="292"/>
      <c r="I160" s="290">
        <v>26</v>
      </c>
      <c r="J160" s="290" t="s">
        <v>47</v>
      </c>
      <c r="K160" s="291">
        <v>190000</v>
      </c>
      <c r="L160" s="292">
        <f t="shared" si="35"/>
        <v>4940000</v>
      </c>
      <c r="M160" s="274"/>
      <c r="O160" s="290"/>
      <c r="P160" s="290"/>
      <c r="Q160" s="291"/>
      <c r="R160" s="292"/>
    </row>
    <row r="161" spans="1:19" s="25" customFormat="1" ht="14.4" customHeight="1">
      <c r="A161" s="13"/>
      <c r="B161" s="193"/>
      <c r="C161" s="194"/>
      <c r="D161" s="195"/>
      <c r="E161" s="196"/>
      <c r="F161" s="191"/>
      <c r="G161" s="192"/>
      <c r="I161" s="195"/>
      <c r="J161" s="196"/>
      <c r="K161" s="191"/>
      <c r="L161" s="192"/>
      <c r="M161" s="274"/>
      <c r="O161" s="195"/>
      <c r="P161" s="196"/>
      <c r="Q161" s="191"/>
      <c r="R161" s="192"/>
    </row>
    <row r="162" spans="1:19" s="25" customFormat="1" ht="14.4" customHeight="1">
      <c r="A162" s="58" t="s">
        <v>60</v>
      </c>
      <c r="B162" s="111" t="s">
        <v>133</v>
      </c>
      <c r="C162" s="112"/>
      <c r="D162" s="112"/>
      <c r="E162" s="112"/>
      <c r="F162" s="112"/>
      <c r="G162" s="163">
        <f>SUM(G163:G185)</f>
        <v>372952000</v>
      </c>
      <c r="I162" s="112"/>
      <c r="J162" s="112"/>
      <c r="K162" s="112"/>
      <c r="L162" s="163">
        <f>SUM(L163:L190)</f>
        <v>34587826</v>
      </c>
      <c r="M162" s="274"/>
      <c r="O162" s="112"/>
      <c r="P162" s="112"/>
      <c r="Q162" s="112"/>
      <c r="R162" s="163">
        <f>SUM(R163:R185)</f>
        <v>26790222</v>
      </c>
    </row>
    <row r="163" spans="1:19" s="25" customFormat="1" ht="14.4" customHeight="1">
      <c r="A163" s="27"/>
      <c r="B163" s="37">
        <v>1</v>
      </c>
      <c r="C163" s="6" t="s">
        <v>134</v>
      </c>
      <c r="D163" s="1">
        <v>4</v>
      </c>
      <c r="E163" s="1" t="s">
        <v>2</v>
      </c>
      <c r="F163" s="181">
        <v>330000</v>
      </c>
      <c r="G163" s="133">
        <f t="shared" si="25"/>
        <v>1320000</v>
      </c>
      <c r="I163" s="1"/>
      <c r="J163" s="1"/>
      <c r="K163" s="181"/>
      <c r="L163" s="133"/>
      <c r="M163" s="274"/>
      <c r="O163" s="1">
        <v>4</v>
      </c>
      <c r="P163" s="1" t="s">
        <v>2</v>
      </c>
      <c r="Q163" s="181">
        <v>330000</v>
      </c>
      <c r="R163" s="133">
        <f t="shared" ref="R163:R164" si="36">(O163*Q163)</f>
        <v>1320000</v>
      </c>
    </row>
    <row r="164" spans="1:19" s="25" customFormat="1" ht="15.75" customHeight="1">
      <c r="A164" s="27"/>
      <c r="B164" s="37">
        <v>2</v>
      </c>
      <c r="C164" s="6" t="s">
        <v>135</v>
      </c>
      <c r="D164" s="1">
        <v>2</v>
      </c>
      <c r="E164" s="1" t="s">
        <v>2</v>
      </c>
      <c r="F164" s="181">
        <v>318000</v>
      </c>
      <c r="G164" s="133">
        <f t="shared" si="25"/>
        <v>636000</v>
      </c>
      <c r="I164" s="1"/>
      <c r="J164" s="1"/>
      <c r="K164" s="181"/>
      <c r="L164" s="133"/>
      <c r="M164" s="274"/>
      <c r="O164" s="1">
        <v>2</v>
      </c>
      <c r="P164" s="1" t="s">
        <v>2</v>
      </c>
      <c r="Q164" s="181">
        <v>318000</v>
      </c>
      <c r="R164" s="133">
        <f t="shared" si="36"/>
        <v>636000</v>
      </c>
    </row>
    <row r="165" spans="1:19" s="25" customFormat="1" ht="34.5" customHeight="1">
      <c r="A165" s="27"/>
      <c r="B165" s="69">
        <v>3</v>
      </c>
      <c r="C165" s="6" t="s">
        <v>53</v>
      </c>
      <c r="D165" s="32">
        <v>4</v>
      </c>
      <c r="E165" s="32" t="s">
        <v>2</v>
      </c>
      <c r="F165" s="181">
        <v>1800000</v>
      </c>
      <c r="G165" s="133">
        <f t="shared" si="25"/>
        <v>7200000</v>
      </c>
      <c r="I165" s="32">
        <v>1</v>
      </c>
      <c r="J165" s="32" t="s">
        <v>2</v>
      </c>
      <c r="K165" s="181">
        <v>1800000</v>
      </c>
      <c r="L165" s="133">
        <f t="shared" ref="L165" si="37">(I165*K165)</f>
        <v>1800000</v>
      </c>
      <c r="M165" s="274"/>
      <c r="O165" s="32"/>
      <c r="P165" s="32"/>
      <c r="Q165" s="181"/>
      <c r="R165" s="133"/>
    </row>
    <row r="166" spans="1:19" s="25" customFormat="1">
      <c r="A166" s="27"/>
      <c r="B166" s="70"/>
      <c r="C166" s="27" t="s">
        <v>54</v>
      </c>
      <c r="D166" s="48"/>
      <c r="E166" s="48"/>
      <c r="F166" s="181"/>
      <c r="G166" s="133"/>
      <c r="I166" s="48"/>
      <c r="J166" s="48"/>
      <c r="K166" s="181"/>
      <c r="L166" s="133"/>
      <c r="M166" s="274"/>
      <c r="O166" s="48"/>
      <c r="P166" s="48"/>
      <c r="Q166" s="181"/>
      <c r="R166" s="133"/>
    </row>
    <row r="167" spans="1:19" s="25" customFormat="1" ht="29.1" customHeight="1">
      <c r="A167" s="27"/>
      <c r="B167" s="69">
        <v>4</v>
      </c>
      <c r="C167" s="6" t="s">
        <v>52</v>
      </c>
      <c r="D167" s="32">
        <v>2</v>
      </c>
      <c r="E167" s="32" t="s">
        <v>2</v>
      </c>
      <c r="F167" s="181">
        <v>767000</v>
      </c>
      <c r="G167" s="133">
        <f t="shared" si="25"/>
        <v>1534000</v>
      </c>
      <c r="I167" s="32"/>
      <c r="J167" s="32"/>
      <c r="K167" s="181"/>
      <c r="L167" s="133"/>
      <c r="M167" s="274"/>
      <c r="O167" s="32"/>
      <c r="P167" s="32"/>
      <c r="Q167" s="181"/>
      <c r="R167" s="133"/>
    </row>
    <row r="168" spans="1:19" s="25" customFormat="1" ht="15.75" customHeight="1">
      <c r="A168" s="27"/>
      <c r="B168" s="70"/>
      <c r="C168" s="6" t="s">
        <v>136</v>
      </c>
      <c r="D168" s="48"/>
      <c r="E168" s="48"/>
      <c r="F168" s="181"/>
      <c r="G168" s="133"/>
      <c r="I168" s="48"/>
      <c r="J168" s="48"/>
      <c r="K168" s="181"/>
      <c r="L168" s="133"/>
      <c r="M168" s="274"/>
      <c r="O168" s="48"/>
      <c r="P168" s="48"/>
      <c r="Q168" s="181"/>
      <c r="R168" s="133"/>
    </row>
    <row r="169" spans="1:19" s="25" customFormat="1" ht="17.399999999999999" customHeight="1">
      <c r="A169" s="27"/>
      <c r="B169" s="37">
        <v>5</v>
      </c>
      <c r="C169" s="33" t="s">
        <v>45</v>
      </c>
      <c r="D169" s="1">
        <v>16</v>
      </c>
      <c r="E169" s="1" t="s">
        <v>2</v>
      </c>
      <c r="F169" s="181">
        <v>348000</v>
      </c>
      <c r="G169" s="133">
        <f t="shared" si="25"/>
        <v>5568000</v>
      </c>
      <c r="I169" s="1"/>
      <c r="J169" s="1"/>
      <c r="K169" s="181"/>
      <c r="L169" s="133"/>
      <c r="M169" s="274"/>
      <c r="O169" s="1">
        <v>2</v>
      </c>
      <c r="P169" s="1" t="s">
        <v>2</v>
      </c>
      <c r="Q169" s="181">
        <v>348000</v>
      </c>
      <c r="R169" s="133">
        <f t="shared" ref="R169" si="38">(O169*Q169)</f>
        <v>696000</v>
      </c>
    </row>
    <row r="170" spans="1:19" s="25" customFormat="1" ht="17.399999999999999" customHeight="1">
      <c r="A170" s="27"/>
      <c r="B170" s="44">
        <v>6</v>
      </c>
      <c r="C170" s="81" t="s">
        <v>361</v>
      </c>
      <c r="D170" s="40">
        <v>2</v>
      </c>
      <c r="E170" s="1" t="s">
        <v>2</v>
      </c>
      <c r="F170" s="181">
        <v>540000</v>
      </c>
      <c r="G170" s="133">
        <f t="shared" si="25"/>
        <v>1080000</v>
      </c>
      <c r="I170" s="40"/>
      <c r="J170" s="1"/>
      <c r="K170" s="181"/>
      <c r="L170" s="133"/>
      <c r="M170" s="274"/>
      <c r="O170" s="40"/>
      <c r="P170" s="1"/>
      <c r="Q170" s="181"/>
      <c r="R170" s="133"/>
    </row>
    <row r="171" spans="1:19" s="25" customFormat="1" ht="17.399999999999999" customHeight="1">
      <c r="A171" s="27"/>
      <c r="B171" s="44">
        <v>7</v>
      </c>
      <c r="C171" s="81" t="s">
        <v>59</v>
      </c>
      <c r="D171" s="40">
        <v>2</v>
      </c>
      <c r="E171" s="1" t="s">
        <v>2</v>
      </c>
      <c r="F171" s="181">
        <v>960000</v>
      </c>
      <c r="G171" s="133">
        <f t="shared" si="25"/>
        <v>1920000</v>
      </c>
      <c r="I171" s="40">
        <v>5</v>
      </c>
      <c r="J171" s="1" t="s">
        <v>2</v>
      </c>
      <c r="K171" s="181">
        <v>960000</v>
      </c>
      <c r="L171" s="133">
        <f t="shared" ref="L171" si="39">(I171*K171)</f>
        <v>4800000</v>
      </c>
      <c r="M171" s="274"/>
      <c r="O171" s="40"/>
      <c r="P171" s="1"/>
      <c r="Q171" s="181"/>
      <c r="R171" s="133"/>
    </row>
    <row r="172" spans="1:19" s="25" customFormat="1" ht="17.399999999999999" customHeight="1">
      <c r="A172" s="27"/>
      <c r="B172" s="44">
        <v>8</v>
      </c>
      <c r="C172" s="81" t="s">
        <v>137</v>
      </c>
      <c r="D172" s="40">
        <v>1</v>
      </c>
      <c r="E172" s="1" t="s">
        <v>2</v>
      </c>
      <c r="F172" s="181">
        <v>9440000</v>
      </c>
      <c r="G172" s="133">
        <f t="shared" si="25"/>
        <v>9440000</v>
      </c>
      <c r="I172" s="40"/>
      <c r="J172" s="1"/>
      <c r="K172" s="181"/>
      <c r="L172" s="133"/>
      <c r="M172" s="274"/>
      <c r="O172" s="40"/>
      <c r="P172" s="1"/>
      <c r="Q172" s="181"/>
      <c r="R172" s="133"/>
    </row>
    <row r="173" spans="1:19" s="25" customFormat="1" ht="17.399999999999999" customHeight="1">
      <c r="A173" s="27"/>
      <c r="B173" s="44">
        <v>9</v>
      </c>
      <c r="C173" s="81" t="s">
        <v>138</v>
      </c>
      <c r="D173" s="40">
        <v>1</v>
      </c>
      <c r="E173" s="1" t="s">
        <v>2</v>
      </c>
      <c r="F173" s="181">
        <v>2760000</v>
      </c>
      <c r="G173" s="133">
        <f t="shared" si="25"/>
        <v>2760000</v>
      </c>
      <c r="I173" s="40"/>
      <c r="J173" s="1"/>
      <c r="K173" s="181"/>
      <c r="L173" s="133"/>
      <c r="M173" s="274"/>
      <c r="O173" s="40"/>
      <c r="P173" s="1"/>
      <c r="Q173" s="181"/>
      <c r="R173" s="133"/>
    </row>
    <row r="174" spans="1:19" s="25" customFormat="1" ht="17.399999999999999" customHeight="1">
      <c r="A174" s="27"/>
      <c r="B174" s="37">
        <v>10</v>
      </c>
      <c r="C174" s="74" t="s">
        <v>139</v>
      </c>
      <c r="D174" s="1">
        <v>1</v>
      </c>
      <c r="E174" s="1" t="s">
        <v>2</v>
      </c>
      <c r="F174" s="181">
        <v>3600000</v>
      </c>
      <c r="G174" s="133">
        <f t="shared" si="25"/>
        <v>3600000</v>
      </c>
      <c r="I174" s="1"/>
      <c r="J174" s="1"/>
      <c r="K174" s="181"/>
      <c r="L174" s="133"/>
      <c r="M174" s="274"/>
      <c r="O174" s="1"/>
      <c r="P174" s="1"/>
      <c r="Q174" s="181"/>
      <c r="R174" s="133"/>
    </row>
    <row r="175" spans="1:19" s="25" customFormat="1" ht="17.399999999999999" customHeight="1">
      <c r="A175" s="27"/>
      <c r="B175" s="37">
        <v>11</v>
      </c>
      <c r="C175" s="6" t="s">
        <v>27</v>
      </c>
      <c r="D175" s="1">
        <v>150</v>
      </c>
      <c r="E175" s="1" t="s">
        <v>21</v>
      </c>
      <c r="F175" s="181">
        <v>348100</v>
      </c>
      <c r="G175" s="133">
        <f t="shared" si="25"/>
        <v>52215000</v>
      </c>
      <c r="I175" s="1"/>
      <c r="J175" s="1"/>
      <c r="K175" s="181"/>
      <c r="L175" s="133"/>
      <c r="M175" s="274"/>
      <c r="O175" s="1">
        <v>22.23</v>
      </c>
      <c r="P175" s="1" t="s">
        <v>21</v>
      </c>
      <c r="Q175" s="181">
        <v>348100</v>
      </c>
      <c r="R175" s="133">
        <f t="shared" ref="R175:R176" si="40">(O175*Q175)</f>
        <v>7738263</v>
      </c>
    </row>
    <row r="176" spans="1:19" s="25" customFormat="1" ht="14.4" customHeight="1">
      <c r="A176" s="27"/>
      <c r="B176" s="37">
        <v>12</v>
      </c>
      <c r="C176" s="6" t="s">
        <v>140</v>
      </c>
      <c r="D176" s="1">
        <v>150</v>
      </c>
      <c r="E176" s="1" t="s">
        <v>21</v>
      </c>
      <c r="F176" s="181">
        <v>159300</v>
      </c>
      <c r="G176" s="133">
        <f t="shared" si="25"/>
        <v>23895000</v>
      </c>
      <c r="I176" s="1"/>
      <c r="J176" s="1"/>
      <c r="K176" s="181"/>
      <c r="L176" s="133"/>
      <c r="M176" s="274"/>
      <c r="O176" s="1">
        <f>150-127.77</f>
        <v>22.230000000000004</v>
      </c>
      <c r="P176" s="1" t="s">
        <v>21</v>
      </c>
      <c r="Q176" s="181">
        <v>159300</v>
      </c>
      <c r="R176" s="133">
        <f t="shared" si="40"/>
        <v>3541239.0000000005</v>
      </c>
      <c r="S176" s="234"/>
    </row>
    <row r="177" spans="1:19" s="25" customFormat="1" ht="14.4" customHeight="1">
      <c r="A177" s="27"/>
      <c r="B177" s="37">
        <v>13</v>
      </c>
      <c r="C177" s="6" t="s">
        <v>141</v>
      </c>
      <c r="D177" s="1">
        <v>2</v>
      </c>
      <c r="E177" s="1" t="s">
        <v>115</v>
      </c>
      <c r="F177" s="181">
        <v>240000</v>
      </c>
      <c r="G177" s="133">
        <f t="shared" si="25"/>
        <v>480000</v>
      </c>
      <c r="I177" s="1"/>
      <c r="J177" s="1"/>
      <c r="K177" s="181"/>
      <c r="L177" s="133"/>
      <c r="M177" s="274"/>
      <c r="O177" s="1"/>
      <c r="P177" s="1"/>
      <c r="Q177" s="181"/>
      <c r="R177" s="133"/>
      <c r="S177" s="283"/>
    </row>
    <row r="178" spans="1:19" s="25" customFormat="1" ht="14.4" customHeight="1">
      <c r="A178" s="27"/>
      <c r="B178" s="37">
        <v>14</v>
      </c>
      <c r="C178" s="6" t="s">
        <v>142</v>
      </c>
      <c r="D178" s="1">
        <v>2</v>
      </c>
      <c r="E178" s="1" t="s">
        <v>34</v>
      </c>
      <c r="F178" s="181">
        <v>648000</v>
      </c>
      <c r="G178" s="133">
        <f t="shared" si="25"/>
        <v>1296000</v>
      </c>
      <c r="I178" s="1"/>
      <c r="J178" s="1"/>
      <c r="K178" s="181"/>
      <c r="L178" s="133"/>
      <c r="M178" s="274"/>
      <c r="O178" s="1"/>
      <c r="P178" s="1"/>
      <c r="Q178" s="181"/>
      <c r="R178" s="133"/>
    </row>
    <row r="179" spans="1:19" s="25" customFormat="1" ht="14.4" customHeight="1">
      <c r="A179" s="27"/>
      <c r="B179" s="37">
        <v>15</v>
      </c>
      <c r="C179" s="82" t="s">
        <v>143</v>
      </c>
      <c r="D179" s="1">
        <v>70</v>
      </c>
      <c r="E179" s="1" t="s">
        <v>29</v>
      </c>
      <c r="F179" s="181">
        <v>42000</v>
      </c>
      <c r="G179" s="133">
        <f t="shared" si="25"/>
        <v>2940000</v>
      </c>
      <c r="I179" s="1"/>
      <c r="J179" s="1"/>
      <c r="K179" s="181"/>
      <c r="L179" s="133"/>
      <c r="M179" s="274"/>
      <c r="O179" s="1">
        <v>70</v>
      </c>
      <c r="P179" s="1" t="s">
        <v>29</v>
      </c>
      <c r="Q179" s="181">
        <v>42000</v>
      </c>
      <c r="R179" s="133">
        <f t="shared" ref="R179:R180" si="41">(O179*Q179)</f>
        <v>2940000</v>
      </c>
    </row>
    <row r="180" spans="1:19" s="25" customFormat="1" ht="14.4" customHeight="1">
      <c r="A180" s="27"/>
      <c r="B180" s="44">
        <v>16</v>
      </c>
      <c r="C180" s="39" t="s">
        <v>144</v>
      </c>
      <c r="D180" s="40">
        <v>30</v>
      </c>
      <c r="E180" s="1" t="s">
        <v>21</v>
      </c>
      <c r="F180" s="181">
        <v>708000</v>
      </c>
      <c r="G180" s="133">
        <f t="shared" si="25"/>
        <v>21240000</v>
      </c>
      <c r="I180" s="40"/>
      <c r="J180" s="1"/>
      <c r="K180" s="181"/>
      <c r="L180" s="133"/>
      <c r="M180" s="274"/>
      <c r="O180" s="40">
        <v>3.84</v>
      </c>
      <c r="P180" s="1" t="s">
        <v>21</v>
      </c>
      <c r="Q180" s="181">
        <v>708000</v>
      </c>
      <c r="R180" s="133">
        <f t="shared" si="41"/>
        <v>2718720</v>
      </c>
    </row>
    <row r="181" spans="1:19" s="25" customFormat="1" ht="14.4" customHeight="1">
      <c r="A181" s="27"/>
      <c r="B181" s="44">
        <v>17</v>
      </c>
      <c r="C181" s="39" t="s">
        <v>145</v>
      </c>
      <c r="D181" s="40">
        <v>50</v>
      </c>
      <c r="E181" s="1" t="s">
        <v>29</v>
      </c>
      <c r="F181" s="181">
        <v>731600</v>
      </c>
      <c r="G181" s="133">
        <f t="shared" si="25"/>
        <v>36580000</v>
      </c>
      <c r="I181" s="40"/>
      <c r="J181" s="1"/>
      <c r="K181" s="181"/>
      <c r="L181" s="133"/>
      <c r="M181" s="274"/>
      <c r="O181" s="40"/>
      <c r="P181" s="1"/>
      <c r="Q181" s="181"/>
      <c r="R181" s="133"/>
      <c r="S181" s="234"/>
    </row>
    <row r="182" spans="1:19" s="25" customFormat="1" ht="14.4" customHeight="1">
      <c r="A182" s="27"/>
      <c r="B182" s="44">
        <v>18</v>
      </c>
      <c r="C182" s="83" t="s">
        <v>146</v>
      </c>
      <c r="D182" s="40">
        <v>60</v>
      </c>
      <c r="E182" s="1" t="s">
        <v>21</v>
      </c>
      <c r="F182" s="181">
        <v>180000</v>
      </c>
      <c r="G182" s="133">
        <f t="shared" si="25"/>
        <v>10800000</v>
      </c>
      <c r="I182" s="40"/>
      <c r="J182" s="1"/>
      <c r="K182" s="181"/>
      <c r="L182" s="133"/>
      <c r="M182" s="274"/>
      <c r="O182" s="40"/>
      <c r="P182" s="1"/>
      <c r="Q182" s="181"/>
      <c r="R182" s="133"/>
    </row>
    <row r="183" spans="1:19" s="25" customFormat="1" ht="14.4" customHeight="1">
      <c r="A183" s="27"/>
      <c r="B183" s="45">
        <v>19</v>
      </c>
      <c r="C183" s="82" t="s">
        <v>147</v>
      </c>
      <c r="D183" s="42">
        <v>2</v>
      </c>
      <c r="E183" s="1" t="s">
        <v>148</v>
      </c>
      <c r="F183" s="181">
        <v>3600000</v>
      </c>
      <c r="G183" s="133">
        <f t="shared" si="25"/>
        <v>7200000</v>
      </c>
      <c r="I183" s="42"/>
      <c r="J183" s="1"/>
      <c r="K183" s="181"/>
      <c r="L183" s="133"/>
      <c r="M183" s="274"/>
      <c r="O183" s="42">
        <v>2</v>
      </c>
      <c r="P183" s="1" t="s">
        <v>148</v>
      </c>
      <c r="Q183" s="181">
        <v>3600000</v>
      </c>
      <c r="R183" s="133">
        <f t="shared" ref="R183" si="42">(O183*Q183)</f>
        <v>7200000</v>
      </c>
    </row>
    <row r="184" spans="1:19" s="25" customFormat="1" ht="27" customHeight="1">
      <c r="A184" s="41"/>
      <c r="B184" s="46">
        <v>20</v>
      </c>
      <c r="C184" s="84" t="s">
        <v>149</v>
      </c>
      <c r="D184" s="17">
        <v>25</v>
      </c>
      <c r="E184" s="42" t="s">
        <v>2</v>
      </c>
      <c r="F184" s="181">
        <v>6541920</v>
      </c>
      <c r="G184" s="133">
        <f t="shared" si="25"/>
        <v>163548000</v>
      </c>
      <c r="I184" s="17">
        <v>2</v>
      </c>
      <c r="J184" s="42" t="s">
        <v>2</v>
      </c>
      <c r="K184" s="181">
        <v>6541920</v>
      </c>
      <c r="L184" s="133">
        <f t="shared" ref="L184" si="43">(I184*K184)</f>
        <v>13083840</v>
      </c>
      <c r="M184" s="274"/>
      <c r="O184" s="17"/>
      <c r="P184" s="42"/>
      <c r="Q184" s="181"/>
      <c r="R184" s="133"/>
    </row>
    <row r="185" spans="1:19" s="25" customFormat="1" ht="27" customHeight="1">
      <c r="A185" s="41"/>
      <c r="B185" s="47">
        <v>21</v>
      </c>
      <c r="C185" s="85" t="s">
        <v>35</v>
      </c>
      <c r="D185" s="14">
        <v>1</v>
      </c>
      <c r="E185" s="14" t="s">
        <v>2</v>
      </c>
      <c r="F185" s="181">
        <v>17700000</v>
      </c>
      <c r="G185" s="133">
        <f t="shared" si="25"/>
        <v>17700000</v>
      </c>
      <c r="I185" s="14"/>
      <c r="J185" s="14"/>
      <c r="K185" s="181"/>
      <c r="L185" s="133"/>
      <c r="M185" s="274"/>
      <c r="O185" s="14"/>
      <c r="P185" s="14"/>
      <c r="Q185" s="181"/>
      <c r="R185" s="133"/>
    </row>
    <row r="186" spans="1:19" s="202" customFormat="1">
      <c r="A186" s="203">
        <v>1</v>
      </c>
      <c r="B186" s="204"/>
      <c r="C186" s="205" t="s">
        <v>369</v>
      </c>
      <c r="D186" s="204"/>
      <c r="E186" s="204"/>
      <c r="F186" s="200"/>
      <c r="G186" s="201"/>
      <c r="I186" s="204">
        <v>3</v>
      </c>
      <c r="J186" s="204" t="s">
        <v>34</v>
      </c>
      <c r="K186" s="200">
        <v>310000</v>
      </c>
      <c r="L186" s="201">
        <f t="shared" ref="L186:L189" si="44">(I186*K186)</f>
        <v>930000</v>
      </c>
      <c r="M186" s="274"/>
      <c r="O186" s="204"/>
      <c r="P186" s="204"/>
      <c r="Q186" s="200"/>
      <c r="R186" s="201"/>
    </row>
    <row r="187" spans="1:19" s="202" customFormat="1" ht="14.4" customHeight="1">
      <c r="A187" s="197">
        <v>2</v>
      </c>
      <c r="B187" s="198"/>
      <c r="C187" s="199" t="s">
        <v>85</v>
      </c>
      <c r="D187" s="198"/>
      <c r="E187" s="198"/>
      <c r="F187" s="200"/>
      <c r="G187" s="201"/>
      <c r="I187" s="198">
        <v>127.77</v>
      </c>
      <c r="J187" s="198" t="s">
        <v>21</v>
      </c>
      <c r="K187" s="200">
        <v>60000</v>
      </c>
      <c r="L187" s="201">
        <f t="shared" si="44"/>
        <v>7666200</v>
      </c>
      <c r="M187" s="274"/>
      <c r="O187" s="198"/>
      <c r="P187" s="198"/>
      <c r="Q187" s="200"/>
      <c r="R187" s="201"/>
    </row>
    <row r="188" spans="1:19" s="202" customFormat="1">
      <c r="A188" s="233">
        <v>3</v>
      </c>
      <c r="B188" s="207"/>
      <c r="C188" s="199" t="s">
        <v>375</v>
      </c>
      <c r="D188" s="207"/>
      <c r="E188" s="207"/>
      <c r="F188" s="200"/>
      <c r="G188" s="201"/>
      <c r="I188" s="207">
        <v>41.055999999999997</v>
      </c>
      <c r="J188" s="207" t="s">
        <v>21</v>
      </c>
      <c r="K188" s="200">
        <v>106000</v>
      </c>
      <c r="L188" s="201">
        <f t="shared" si="44"/>
        <v>4351936</v>
      </c>
      <c r="M188" s="274"/>
      <c r="O188" s="207"/>
      <c r="P188" s="207"/>
      <c r="Q188" s="200"/>
      <c r="R188" s="201"/>
    </row>
    <row r="189" spans="1:19" s="202" customFormat="1">
      <c r="A189" s="233">
        <v>4</v>
      </c>
      <c r="B189" s="207"/>
      <c r="C189" s="199" t="s">
        <v>28</v>
      </c>
      <c r="D189" s="207"/>
      <c r="E189" s="207"/>
      <c r="F189" s="200"/>
      <c r="G189" s="201"/>
      <c r="I189" s="207">
        <v>19.5</v>
      </c>
      <c r="J189" s="207" t="s">
        <v>29</v>
      </c>
      <c r="K189" s="200">
        <v>100300</v>
      </c>
      <c r="L189" s="201">
        <f t="shared" si="44"/>
        <v>1955850</v>
      </c>
      <c r="M189" s="274"/>
      <c r="O189" s="207"/>
      <c r="P189" s="207"/>
      <c r="Q189" s="200"/>
      <c r="R189" s="201"/>
    </row>
    <row r="190" spans="1:19" s="25" customFormat="1">
      <c r="A190" s="29"/>
      <c r="B190" s="110"/>
      <c r="C190" s="252"/>
      <c r="D190" s="253"/>
      <c r="E190" s="253"/>
      <c r="F190" s="246"/>
      <c r="G190" s="254"/>
      <c r="I190" s="253"/>
      <c r="J190" s="253"/>
      <c r="K190" s="246"/>
      <c r="L190" s="254"/>
      <c r="M190" s="274"/>
      <c r="O190" s="253"/>
      <c r="P190" s="253"/>
      <c r="Q190" s="246"/>
      <c r="R190" s="254"/>
    </row>
    <row r="191" spans="1:19" s="25" customFormat="1" ht="14.4" customHeight="1">
      <c r="A191" s="58" t="s">
        <v>150</v>
      </c>
      <c r="B191" s="130" t="s">
        <v>151</v>
      </c>
      <c r="C191" s="131"/>
      <c r="D191" s="131"/>
      <c r="E191" s="131"/>
      <c r="F191" s="131"/>
      <c r="G191" s="164">
        <f>SUM(G192:G211)</f>
        <v>48803700</v>
      </c>
      <c r="I191" s="131"/>
      <c r="J191" s="131"/>
      <c r="K191" s="131"/>
      <c r="L191" s="164">
        <f>SUM(L192:L213)</f>
        <v>620000</v>
      </c>
      <c r="M191" s="274"/>
      <c r="O191" s="131"/>
      <c r="P191" s="131"/>
      <c r="Q191" s="131"/>
      <c r="R191" s="164">
        <f>SUM(R192:R211)</f>
        <v>318000</v>
      </c>
    </row>
    <row r="192" spans="1:19" s="25" customFormat="1" ht="14.4" customHeight="1">
      <c r="A192" s="27"/>
      <c r="B192" s="90">
        <v>1</v>
      </c>
      <c r="C192" s="6" t="s">
        <v>152</v>
      </c>
      <c r="D192" s="1">
        <v>32</v>
      </c>
      <c r="E192" s="1" t="s">
        <v>21</v>
      </c>
      <c r="F192" s="181">
        <v>78000</v>
      </c>
      <c r="G192" s="133">
        <f t="shared" si="25"/>
        <v>2496000</v>
      </c>
      <c r="I192" s="1"/>
      <c r="J192" s="1"/>
      <c r="K192" s="181"/>
      <c r="L192" s="133"/>
      <c r="M192" s="274"/>
      <c r="O192" s="1"/>
      <c r="P192" s="1"/>
      <c r="Q192" s="181"/>
      <c r="R192" s="133"/>
    </row>
    <row r="193" spans="1:18" s="25" customFormat="1" ht="14.4" customHeight="1">
      <c r="A193" s="27"/>
      <c r="B193" s="90">
        <v>2</v>
      </c>
      <c r="C193" s="36" t="s">
        <v>64</v>
      </c>
      <c r="D193" s="1">
        <v>10</v>
      </c>
      <c r="E193" s="1" t="s">
        <v>21</v>
      </c>
      <c r="F193" s="181">
        <v>150000</v>
      </c>
      <c r="G193" s="133">
        <f t="shared" si="25"/>
        <v>1500000</v>
      </c>
      <c r="I193" s="1"/>
      <c r="J193" s="1"/>
      <c r="K193" s="181"/>
      <c r="L193" s="133"/>
      <c r="M193" s="274"/>
      <c r="O193" s="1"/>
      <c r="P193" s="1"/>
      <c r="Q193" s="181"/>
      <c r="R193" s="133"/>
    </row>
    <row r="194" spans="1:18" s="25" customFormat="1" ht="14.4" customHeight="1">
      <c r="A194" s="27"/>
      <c r="B194" s="90">
        <v>3</v>
      </c>
      <c r="C194" s="6" t="s">
        <v>153</v>
      </c>
      <c r="D194" s="1">
        <v>32</v>
      </c>
      <c r="E194" s="1" t="s">
        <v>21</v>
      </c>
      <c r="F194" s="181">
        <v>106000</v>
      </c>
      <c r="G194" s="133">
        <f t="shared" si="25"/>
        <v>3392000</v>
      </c>
      <c r="I194" s="1"/>
      <c r="J194" s="1"/>
      <c r="K194" s="181"/>
      <c r="L194" s="133"/>
      <c r="M194" s="274"/>
      <c r="O194" s="1"/>
      <c r="P194" s="1"/>
      <c r="Q194" s="181"/>
      <c r="R194" s="133"/>
    </row>
    <row r="195" spans="1:18" s="25" customFormat="1">
      <c r="A195" s="27"/>
      <c r="B195" s="90">
        <v>4</v>
      </c>
      <c r="C195" s="6" t="s">
        <v>154</v>
      </c>
      <c r="D195" s="1">
        <v>20</v>
      </c>
      <c r="E195" s="1" t="s">
        <v>21</v>
      </c>
      <c r="F195" s="181">
        <v>60000</v>
      </c>
      <c r="G195" s="133">
        <f t="shared" si="25"/>
        <v>1200000</v>
      </c>
      <c r="I195" s="1"/>
      <c r="J195" s="1"/>
      <c r="K195" s="181"/>
      <c r="L195" s="133"/>
      <c r="M195" s="274"/>
      <c r="O195" s="1"/>
      <c r="P195" s="1"/>
      <c r="Q195" s="181"/>
      <c r="R195" s="133"/>
    </row>
    <row r="196" spans="1:18" s="25" customFormat="1">
      <c r="A196" s="27"/>
      <c r="B196" s="90">
        <v>5</v>
      </c>
      <c r="C196" s="6" t="s">
        <v>155</v>
      </c>
      <c r="D196" s="1">
        <v>1</v>
      </c>
      <c r="E196" s="1" t="s">
        <v>21</v>
      </c>
      <c r="F196" s="181">
        <v>60000</v>
      </c>
      <c r="G196" s="133">
        <f t="shared" si="25"/>
        <v>60000</v>
      </c>
      <c r="I196" s="1"/>
      <c r="J196" s="1"/>
      <c r="K196" s="181"/>
      <c r="L196" s="133"/>
      <c r="M196" s="274"/>
      <c r="O196" s="1"/>
      <c r="P196" s="1"/>
      <c r="Q196" s="181"/>
      <c r="R196" s="133"/>
    </row>
    <row r="197" spans="1:18" s="25" customFormat="1">
      <c r="A197" s="27"/>
      <c r="B197" s="90">
        <v>6</v>
      </c>
      <c r="C197" s="6" t="s">
        <v>156</v>
      </c>
      <c r="D197" s="1">
        <v>2</v>
      </c>
      <c r="E197" s="1" t="s">
        <v>21</v>
      </c>
      <c r="F197" s="181">
        <v>60000</v>
      </c>
      <c r="G197" s="133">
        <f t="shared" si="25"/>
        <v>120000</v>
      </c>
      <c r="I197" s="1"/>
      <c r="J197" s="1"/>
      <c r="K197" s="181"/>
      <c r="L197" s="133"/>
      <c r="M197" s="274"/>
      <c r="O197" s="1"/>
      <c r="P197" s="1"/>
      <c r="Q197" s="181"/>
      <c r="R197" s="133"/>
    </row>
    <row r="198" spans="1:18" s="25" customFormat="1">
      <c r="A198" s="27"/>
      <c r="B198" s="90">
        <v>7</v>
      </c>
      <c r="C198" s="6" t="s">
        <v>157</v>
      </c>
      <c r="D198" s="1">
        <v>2</v>
      </c>
      <c r="E198" s="1" t="s">
        <v>21</v>
      </c>
      <c r="F198" s="181">
        <v>60000</v>
      </c>
      <c r="G198" s="133">
        <f t="shared" ref="G198:G269" si="45">(D198*F198)</f>
        <v>120000</v>
      </c>
      <c r="I198" s="1"/>
      <c r="J198" s="1"/>
      <c r="K198" s="181"/>
      <c r="L198" s="133"/>
      <c r="M198" s="274"/>
      <c r="O198" s="1"/>
      <c r="P198" s="1"/>
      <c r="Q198" s="181"/>
      <c r="R198" s="133"/>
    </row>
    <row r="199" spans="1:18" s="25" customFormat="1">
      <c r="A199" s="27"/>
      <c r="B199" s="90">
        <v>8</v>
      </c>
      <c r="C199" s="6" t="s">
        <v>158</v>
      </c>
      <c r="D199" s="1">
        <v>7</v>
      </c>
      <c r="E199" s="1" t="s">
        <v>21</v>
      </c>
      <c r="F199" s="181">
        <v>60000</v>
      </c>
      <c r="G199" s="133">
        <f t="shared" si="45"/>
        <v>420000</v>
      </c>
      <c r="I199" s="1"/>
      <c r="J199" s="1"/>
      <c r="K199" s="181"/>
      <c r="L199" s="133"/>
      <c r="M199" s="274"/>
      <c r="O199" s="1"/>
      <c r="P199" s="1"/>
      <c r="Q199" s="181"/>
      <c r="R199" s="133"/>
    </row>
    <row r="200" spans="1:18" s="25" customFormat="1">
      <c r="A200" s="27"/>
      <c r="B200" s="90">
        <v>9</v>
      </c>
      <c r="C200" s="6" t="s">
        <v>85</v>
      </c>
      <c r="D200" s="1">
        <v>30</v>
      </c>
      <c r="E200" s="1" t="s">
        <v>21</v>
      </c>
      <c r="F200" s="181">
        <v>60000</v>
      </c>
      <c r="G200" s="133">
        <f t="shared" si="45"/>
        <v>1800000</v>
      </c>
      <c r="I200" s="1"/>
      <c r="J200" s="1"/>
      <c r="K200" s="181"/>
      <c r="L200" s="133"/>
      <c r="M200" s="274"/>
      <c r="O200" s="1"/>
      <c r="P200" s="1"/>
      <c r="Q200" s="181"/>
      <c r="R200" s="133"/>
    </row>
    <row r="201" spans="1:18" s="25" customFormat="1">
      <c r="A201" s="27"/>
      <c r="B201" s="90">
        <v>10</v>
      </c>
      <c r="C201" s="6" t="s">
        <v>159</v>
      </c>
      <c r="D201" s="1">
        <v>30</v>
      </c>
      <c r="E201" s="1" t="s">
        <v>21</v>
      </c>
      <c r="F201" s="181">
        <v>159300</v>
      </c>
      <c r="G201" s="133">
        <f t="shared" si="45"/>
        <v>4779000</v>
      </c>
      <c r="I201" s="1"/>
      <c r="J201" s="1"/>
      <c r="K201" s="181"/>
      <c r="L201" s="133"/>
      <c r="M201" s="274"/>
      <c r="O201" s="1"/>
      <c r="P201" s="1"/>
      <c r="Q201" s="181"/>
      <c r="R201" s="133"/>
    </row>
    <row r="202" spans="1:18" s="25" customFormat="1">
      <c r="A202" s="27"/>
      <c r="B202" s="90">
        <v>11</v>
      </c>
      <c r="C202" s="6" t="s">
        <v>160</v>
      </c>
      <c r="D202" s="1">
        <v>10</v>
      </c>
      <c r="E202" s="1" t="s">
        <v>21</v>
      </c>
      <c r="F202" s="181">
        <v>218300</v>
      </c>
      <c r="G202" s="133">
        <f t="shared" si="45"/>
        <v>2183000</v>
      </c>
      <c r="I202" s="1"/>
      <c r="J202" s="1"/>
      <c r="K202" s="181"/>
      <c r="L202" s="133"/>
      <c r="M202" s="274"/>
      <c r="O202" s="1"/>
      <c r="P202" s="1"/>
      <c r="Q202" s="181"/>
      <c r="R202" s="133"/>
    </row>
    <row r="203" spans="1:18" s="25" customFormat="1">
      <c r="A203" s="27"/>
      <c r="B203" s="90">
        <v>12</v>
      </c>
      <c r="C203" s="6" t="s">
        <v>161</v>
      </c>
      <c r="D203" s="1">
        <v>2</v>
      </c>
      <c r="E203" s="1" t="s">
        <v>21</v>
      </c>
      <c r="F203" s="181">
        <v>218300</v>
      </c>
      <c r="G203" s="133">
        <f t="shared" si="45"/>
        <v>436600</v>
      </c>
      <c r="I203" s="1"/>
      <c r="J203" s="1"/>
      <c r="K203" s="181"/>
      <c r="L203" s="133"/>
      <c r="M203" s="274"/>
      <c r="O203" s="1"/>
      <c r="P203" s="1"/>
      <c r="Q203" s="181"/>
      <c r="R203" s="133"/>
    </row>
    <row r="204" spans="1:18" s="25" customFormat="1">
      <c r="A204" s="27"/>
      <c r="B204" s="90">
        <v>13</v>
      </c>
      <c r="C204" s="6" t="s">
        <v>162</v>
      </c>
      <c r="D204" s="1">
        <v>6</v>
      </c>
      <c r="E204" s="1" t="s">
        <v>34</v>
      </c>
      <c r="F204" s="181">
        <v>336000</v>
      </c>
      <c r="G204" s="133">
        <f t="shared" si="45"/>
        <v>2016000</v>
      </c>
      <c r="I204" s="1"/>
      <c r="J204" s="1"/>
      <c r="K204" s="181"/>
      <c r="L204" s="133"/>
      <c r="M204" s="274"/>
      <c r="O204" s="1"/>
      <c r="P204" s="1"/>
      <c r="Q204" s="181"/>
      <c r="R204" s="133"/>
    </row>
    <row r="205" spans="1:18" s="25" customFormat="1" ht="43.2">
      <c r="A205" s="27"/>
      <c r="B205" s="90">
        <v>14</v>
      </c>
      <c r="C205" s="6" t="s">
        <v>100</v>
      </c>
      <c r="D205" s="1">
        <v>2</v>
      </c>
      <c r="E205" s="1" t="s">
        <v>34</v>
      </c>
      <c r="F205" s="181">
        <v>320000</v>
      </c>
      <c r="G205" s="133">
        <f t="shared" si="45"/>
        <v>640000</v>
      </c>
      <c r="I205" s="1"/>
      <c r="J205" s="1"/>
      <c r="K205" s="181"/>
      <c r="L205" s="133"/>
      <c r="M205" s="279" t="s">
        <v>387</v>
      </c>
      <c r="N205" s="202" t="s">
        <v>397</v>
      </c>
      <c r="O205" s="1"/>
      <c r="P205" s="1"/>
      <c r="Q205" s="181"/>
      <c r="R205" s="133"/>
    </row>
    <row r="206" spans="1:18" s="25" customFormat="1">
      <c r="A206" s="27"/>
      <c r="B206" s="91">
        <v>15</v>
      </c>
      <c r="C206" s="33" t="s">
        <v>163</v>
      </c>
      <c r="D206" s="32">
        <v>1</v>
      </c>
      <c r="E206" s="32" t="s">
        <v>34</v>
      </c>
      <c r="F206" s="181">
        <v>318000</v>
      </c>
      <c r="G206" s="133">
        <f t="shared" si="45"/>
        <v>318000</v>
      </c>
      <c r="I206" s="32"/>
      <c r="J206" s="32"/>
      <c r="K206" s="181"/>
      <c r="L206" s="133"/>
      <c r="M206" s="274"/>
      <c r="O206" s="32">
        <v>1</v>
      </c>
      <c r="P206" s="32" t="s">
        <v>34</v>
      </c>
      <c r="Q206" s="181">
        <v>318000</v>
      </c>
      <c r="R206" s="133">
        <f t="shared" ref="R206" si="46">(O206*Q206)</f>
        <v>318000</v>
      </c>
    </row>
    <row r="207" spans="1:18" s="25" customFormat="1">
      <c r="A207" s="41"/>
      <c r="B207" s="92">
        <v>16</v>
      </c>
      <c r="C207" s="93" t="s">
        <v>164</v>
      </c>
      <c r="D207" s="14">
        <v>2</v>
      </c>
      <c r="E207" s="32" t="s">
        <v>34</v>
      </c>
      <c r="F207" s="181">
        <v>7800000</v>
      </c>
      <c r="G207" s="133">
        <f t="shared" si="45"/>
        <v>15600000</v>
      </c>
      <c r="I207" s="14"/>
      <c r="J207" s="32"/>
      <c r="K207" s="181"/>
      <c r="L207" s="133"/>
      <c r="M207" s="274"/>
      <c r="O207" s="14"/>
      <c r="P207" s="32"/>
      <c r="Q207" s="181"/>
      <c r="R207" s="133"/>
    </row>
    <row r="208" spans="1:18" s="25" customFormat="1">
      <c r="A208" s="41"/>
      <c r="B208" s="92">
        <v>17</v>
      </c>
      <c r="C208" s="93" t="s">
        <v>165</v>
      </c>
      <c r="D208" s="14">
        <v>2</v>
      </c>
      <c r="E208" s="32" t="s">
        <v>34</v>
      </c>
      <c r="F208" s="181">
        <v>1378850</v>
      </c>
      <c r="G208" s="133">
        <f t="shared" si="45"/>
        <v>2757700</v>
      </c>
      <c r="I208" s="14"/>
      <c r="J208" s="32"/>
      <c r="K208" s="181"/>
      <c r="L208" s="133"/>
      <c r="M208" s="274"/>
      <c r="O208" s="14"/>
      <c r="P208" s="32"/>
      <c r="Q208" s="181"/>
      <c r="R208" s="133"/>
    </row>
    <row r="209" spans="1:18" s="25" customFormat="1">
      <c r="A209" s="41"/>
      <c r="B209" s="90">
        <v>18</v>
      </c>
      <c r="C209" s="93" t="s">
        <v>166</v>
      </c>
      <c r="D209" s="14">
        <v>2</v>
      </c>
      <c r="E209" s="32" t="s">
        <v>34</v>
      </c>
      <c r="F209" s="181">
        <v>1378850</v>
      </c>
      <c r="G209" s="133">
        <f t="shared" si="45"/>
        <v>2757700</v>
      </c>
      <c r="I209" s="14"/>
      <c r="J209" s="32"/>
      <c r="K209" s="181"/>
      <c r="L209" s="133"/>
      <c r="M209" s="274"/>
      <c r="O209" s="14"/>
      <c r="P209" s="32"/>
      <c r="Q209" s="181"/>
      <c r="R209" s="133"/>
    </row>
    <row r="210" spans="1:18" s="25" customFormat="1">
      <c r="A210" s="41"/>
      <c r="B210" s="90">
        <v>19</v>
      </c>
      <c r="C210" s="93" t="s">
        <v>167</v>
      </c>
      <c r="D210" s="14">
        <v>2</v>
      </c>
      <c r="E210" s="32" t="s">
        <v>34</v>
      </c>
      <c r="F210" s="181">
        <v>1378850</v>
      </c>
      <c r="G210" s="133">
        <f t="shared" si="45"/>
        <v>2757700</v>
      </c>
      <c r="I210" s="14"/>
      <c r="J210" s="32"/>
      <c r="K210" s="181"/>
      <c r="L210" s="133"/>
      <c r="M210" s="274"/>
      <c r="O210" s="14"/>
      <c r="P210" s="32"/>
      <c r="Q210" s="181"/>
      <c r="R210" s="133"/>
    </row>
    <row r="211" spans="1:18" s="25" customFormat="1">
      <c r="A211" s="41"/>
      <c r="B211" s="90">
        <v>20</v>
      </c>
      <c r="C211" s="39" t="s">
        <v>168</v>
      </c>
      <c r="D211" s="34">
        <v>2</v>
      </c>
      <c r="E211" s="14" t="s">
        <v>34</v>
      </c>
      <c r="F211" s="181">
        <v>1725000</v>
      </c>
      <c r="G211" s="133">
        <f t="shared" si="45"/>
        <v>3450000</v>
      </c>
      <c r="I211" s="34"/>
      <c r="J211" s="14"/>
      <c r="K211" s="181"/>
      <c r="L211" s="133"/>
      <c r="M211" s="274"/>
      <c r="O211" s="34"/>
      <c r="P211" s="14"/>
      <c r="Q211" s="181"/>
      <c r="R211" s="133"/>
    </row>
    <row r="212" spans="1:18" s="202" customFormat="1">
      <c r="A212" s="203">
        <v>1</v>
      </c>
      <c r="B212" s="204"/>
      <c r="C212" s="205" t="s">
        <v>369</v>
      </c>
      <c r="D212" s="204"/>
      <c r="E212" s="204"/>
      <c r="F212" s="200"/>
      <c r="G212" s="201"/>
      <c r="I212" s="204">
        <v>2</v>
      </c>
      <c r="J212" s="204" t="s">
        <v>34</v>
      </c>
      <c r="K212" s="200">
        <v>310000</v>
      </c>
      <c r="L212" s="201">
        <f t="shared" ref="L212" si="47">(I212*K212)</f>
        <v>620000</v>
      </c>
      <c r="M212" s="274"/>
      <c r="O212" s="204"/>
      <c r="P212" s="204"/>
      <c r="Q212" s="200"/>
      <c r="R212" s="201"/>
    </row>
    <row r="213" spans="1:18" s="241" customFormat="1">
      <c r="A213" s="247"/>
      <c r="B213" s="248"/>
      <c r="C213" s="249"/>
      <c r="D213" s="250"/>
      <c r="E213" s="250"/>
      <c r="F213" s="191"/>
      <c r="G213" s="240"/>
      <c r="I213" s="250"/>
      <c r="J213" s="250"/>
      <c r="K213" s="191"/>
      <c r="L213" s="240"/>
      <c r="M213" s="274"/>
      <c r="O213" s="250"/>
      <c r="P213" s="250"/>
      <c r="Q213" s="191"/>
      <c r="R213" s="240"/>
    </row>
    <row r="214" spans="1:18" s="25" customFormat="1" ht="14.4" customHeight="1">
      <c r="A214" s="58" t="s">
        <v>212</v>
      </c>
      <c r="B214" s="111" t="s">
        <v>169</v>
      </c>
      <c r="C214" s="112"/>
      <c r="D214" s="112"/>
      <c r="E214" s="112"/>
      <c r="F214" s="112"/>
      <c r="G214" s="163">
        <f>SUM(G215:G241)</f>
        <v>231426150</v>
      </c>
      <c r="I214" s="112"/>
      <c r="J214" s="112"/>
      <c r="K214" s="112"/>
      <c r="L214" s="163">
        <f>SUM(L215:L246)</f>
        <v>16625400</v>
      </c>
      <c r="M214" s="274"/>
      <c r="O214" s="112"/>
      <c r="P214" s="112"/>
      <c r="Q214" s="112"/>
      <c r="R214" s="163">
        <f>SUM(R215:R241)</f>
        <v>30111900</v>
      </c>
    </row>
    <row r="215" spans="1:18" s="25" customFormat="1" ht="42" customHeight="1">
      <c r="A215" s="27"/>
      <c r="B215" s="88">
        <v>1</v>
      </c>
      <c r="C215" s="6" t="s">
        <v>170</v>
      </c>
      <c r="D215" s="9">
        <v>11</v>
      </c>
      <c r="E215" s="9" t="s">
        <v>2</v>
      </c>
      <c r="F215" s="181">
        <v>2737600</v>
      </c>
      <c r="G215" s="133">
        <f t="shared" si="45"/>
        <v>30113600</v>
      </c>
      <c r="I215" s="9"/>
      <c r="J215" s="9"/>
      <c r="K215" s="181"/>
      <c r="L215" s="133"/>
      <c r="M215" s="274"/>
      <c r="O215" s="9">
        <v>3</v>
      </c>
      <c r="P215" s="9" t="s">
        <v>2</v>
      </c>
      <c r="Q215" s="181">
        <v>2737600</v>
      </c>
      <c r="R215" s="133">
        <f t="shared" ref="R215" si="48">(O215*Q215)</f>
        <v>8212800</v>
      </c>
    </row>
    <row r="216" spans="1:18" s="25" customFormat="1" ht="15" customHeight="1">
      <c r="A216" s="27"/>
      <c r="B216" s="88">
        <v>2</v>
      </c>
      <c r="C216" s="6" t="s">
        <v>171</v>
      </c>
      <c r="D216" s="1">
        <v>7</v>
      </c>
      <c r="E216" s="1" t="s">
        <v>21</v>
      </c>
      <c r="F216" s="181">
        <v>180000</v>
      </c>
      <c r="G216" s="133">
        <f t="shared" si="45"/>
        <v>1260000</v>
      </c>
      <c r="I216" s="1"/>
      <c r="J216" s="1"/>
      <c r="K216" s="181"/>
      <c r="L216" s="133"/>
      <c r="M216" s="274"/>
      <c r="O216" s="1"/>
      <c r="P216" s="1"/>
      <c r="Q216" s="181"/>
      <c r="R216" s="133"/>
    </row>
    <row r="217" spans="1:18" s="25" customFormat="1" ht="14.4" customHeight="1">
      <c r="A217" s="27"/>
      <c r="B217" s="88">
        <v>3</v>
      </c>
      <c r="C217" s="6" t="s">
        <v>152</v>
      </c>
      <c r="D217" s="1">
        <v>69</v>
      </c>
      <c r="E217" s="1" t="s">
        <v>21</v>
      </c>
      <c r="F217" s="181">
        <v>78000</v>
      </c>
      <c r="G217" s="133">
        <f t="shared" si="45"/>
        <v>5382000</v>
      </c>
      <c r="I217" s="1"/>
      <c r="J217" s="1"/>
      <c r="K217" s="181"/>
      <c r="L217" s="133"/>
      <c r="M217" s="274"/>
      <c r="O217" s="1"/>
      <c r="P217" s="1"/>
      <c r="Q217" s="181"/>
      <c r="R217" s="133"/>
    </row>
    <row r="218" spans="1:18" s="25" customFormat="1" ht="14.4" customHeight="1">
      <c r="A218" s="27"/>
      <c r="B218" s="88">
        <v>4</v>
      </c>
      <c r="C218" s="6" t="s">
        <v>172</v>
      </c>
      <c r="D218" s="1">
        <v>34</v>
      </c>
      <c r="E218" s="1" t="s">
        <v>29</v>
      </c>
      <c r="F218" s="181">
        <v>365800</v>
      </c>
      <c r="G218" s="133">
        <f t="shared" si="45"/>
        <v>12437200</v>
      </c>
      <c r="I218" s="1"/>
      <c r="J218" s="1"/>
      <c r="K218" s="181"/>
      <c r="L218" s="133"/>
      <c r="M218" s="274"/>
      <c r="O218" s="1"/>
      <c r="P218" s="1"/>
      <c r="Q218" s="181"/>
      <c r="R218" s="133"/>
    </row>
    <row r="219" spans="1:18" s="25" customFormat="1" ht="35.25" customHeight="1">
      <c r="A219" s="27"/>
      <c r="B219" s="88">
        <v>5</v>
      </c>
      <c r="C219" s="50" t="s">
        <v>82</v>
      </c>
      <c r="D219" s="1">
        <v>55</v>
      </c>
      <c r="E219" s="1" t="s">
        <v>21</v>
      </c>
      <c r="F219" s="181">
        <v>219600</v>
      </c>
      <c r="G219" s="133">
        <f t="shared" si="45"/>
        <v>12078000</v>
      </c>
      <c r="I219" s="1"/>
      <c r="J219" s="1"/>
      <c r="K219" s="181"/>
      <c r="L219" s="133"/>
      <c r="M219" s="274"/>
      <c r="O219" s="1"/>
      <c r="P219" s="1"/>
      <c r="Q219" s="181"/>
      <c r="R219" s="133"/>
    </row>
    <row r="220" spans="1:18" s="25" customFormat="1" ht="29.25" customHeight="1">
      <c r="A220" s="27"/>
      <c r="B220" s="88">
        <v>6</v>
      </c>
      <c r="C220" s="6" t="s">
        <v>173</v>
      </c>
      <c r="D220" s="1">
        <v>69</v>
      </c>
      <c r="E220" s="1" t="s">
        <v>21</v>
      </c>
      <c r="F220" s="181">
        <v>316250</v>
      </c>
      <c r="G220" s="133">
        <f t="shared" si="45"/>
        <v>21821250</v>
      </c>
      <c r="I220" s="1"/>
      <c r="J220" s="1"/>
      <c r="K220" s="181"/>
      <c r="L220" s="133"/>
      <c r="M220" s="274"/>
      <c r="O220" s="1">
        <f>D220-59.48-0.96</f>
        <v>8.5600000000000023</v>
      </c>
      <c r="P220" s="1" t="s">
        <v>21</v>
      </c>
      <c r="Q220" s="181">
        <v>316250</v>
      </c>
      <c r="R220" s="133">
        <f t="shared" ref="R220" si="49">(O220*Q220)</f>
        <v>2707100.0000000009</v>
      </c>
    </row>
    <row r="221" spans="1:18" s="25" customFormat="1" ht="14.4" customHeight="1">
      <c r="A221" s="27"/>
      <c r="B221" s="88">
        <v>7</v>
      </c>
      <c r="C221" s="6" t="s">
        <v>174</v>
      </c>
      <c r="D221" s="1">
        <v>9</v>
      </c>
      <c r="E221" s="1" t="s">
        <v>21</v>
      </c>
      <c r="F221" s="181">
        <v>60000</v>
      </c>
      <c r="G221" s="133">
        <f t="shared" si="45"/>
        <v>540000</v>
      </c>
      <c r="I221" s="1"/>
      <c r="J221" s="1"/>
      <c r="K221" s="181"/>
      <c r="L221" s="133"/>
      <c r="M221" s="274"/>
      <c r="O221" s="1"/>
      <c r="P221" s="1"/>
      <c r="Q221" s="181"/>
      <c r="R221" s="133"/>
    </row>
    <row r="222" spans="1:18" s="25" customFormat="1" ht="14.4" customHeight="1">
      <c r="A222" s="27"/>
      <c r="B222" s="88">
        <v>8</v>
      </c>
      <c r="C222" s="6" t="s">
        <v>175</v>
      </c>
      <c r="D222" s="1">
        <v>25</v>
      </c>
      <c r="E222" s="1" t="s">
        <v>21</v>
      </c>
      <c r="F222" s="181">
        <v>60000</v>
      </c>
      <c r="G222" s="133">
        <f t="shared" si="45"/>
        <v>1500000</v>
      </c>
      <c r="I222" s="1"/>
      <c r="J222" s="1"/>
      <c r="K222" s="181"/>
      <c r="L222" s="133"/>
      <c r="M222" s="274"/>
      <c r="O222" s="1"/>
      <c r="P222" s="1"/>
      <c r="Q222" s="181"/>
      <c r="R222" s="133"/>
    </row>
    <row r="223" spans="1:18" s="25" customFormat="1" ht="14.4" customHeight="1">
      <c r="A223" s="27"/>
      <c r="B223" s="88">
        <v>9</v>
      </c>
      <c r="C223" s="6" t="s">
        <v>176</v>
      </c>
      <c r="D223" s="1">
        <v>35</v>
      </c>
      <c r="E223" s="1" t="s">
        <v>21</v>
      </c>
      <c r="F223" s="181">
        <v>60000</v>
      </c>
      <c r="G223" s="133">
        <f t="shared" si="45"/>
        <v>2100000</v>
      </c>
      <c r="I223" s="1"/>
      <c r="J223" s="1"/>
      <c r="K223" s="181"/>
      <c r="L223" s="133"/>
      <c r="M223" s="274"/>
      <c r="O223" s="1"/>
      <c r="P223" s="1"/>
      <c r="Q223" s="181"/>
      <c r="R223" s="133"/>
    </row>
    <row r="224" spans="1:18" s="25" customFormat="1" ht="32.25" customHeight="1">
      <c r="A224" s="27"/>
      <c r="B224" s="88">
        <v>10</v>
      </c>
      <c r="C224" s="50" t="s">
        <v>177</v>
      </c>
      <c r="D224" s="1">
        <v>33</v>
      </c>
      <c r="E224" s="1" t="s">
        <v>21</v>
      </c>
      <c r="F224" s="181">
        <v>1050000</v>
      </c>
      <c r="G224" s="133">
        <f t="shared" si="45"/>
        <v>34650000</v>
      </c>
      <c r="I224" s="1"/>
      <c r="J224" s="1"/>
      <c r="K224" s="181"/>
      <c r="L224" s="133"/>
      <c r="M224" s="274"/>
      <c r="O224" s="1">
        <f>D224-28.32</f>
        <v>4.68</v>
      </c>
      <c r="P224" s="1" t="s">
        <v>21</v>
      </c>
      <c r="Q224" s="181">
        <v>1050000</v>
      </c>
      <c r="R224" s="133">
        <f t="shared" ref="R224" si="50">(O224*Q224)</f>
        <v>4914000</v>
      </c>
    </row>
    <row r="225" spans="1:18" s="25" customFormat="1" ht="14.4" customHeight="1">
      <c r="A225" s="27"/>
      <c r="B225" s="88">
        <v>11</v>
      </c>
      <c r="C225" s="6" t="s">
        <v>85</v>
      </c>
      <c r="D225" s="1">
        <v>11</v>
      </c>
      <c r="E225" s="1" t="s">
        <v>21</v>
      </c>
      <c r="F225" s="181">
        <v>60000</v>
      </c>
      <c r="G225" s="133">
        <f t="shared" si="45"/>
        <v>660000</v>
      </c>
      <c r="I225" s="1"/>
      <c r="J225" s="1"/>
      <c r="K225" s="181"/>
      <c r="L225" s="133"/>
      <c r="M225" s="274"/>
      <c r="O225" s="1"/>
      <c r="P225" s="1"/>
      <c r="Q225" s="181"/>
      <c r="R225" s="133"/>
    </row>
    <row r="226" spans="1:18" s="25" customFormat="1" ht="41.1" customHeight="1">
      <c r="A226" s="27"/>
      <c r="B226" s="88">
        <v>12</v>
      </c>
      <c r="C226" s="6" t="s">
        <v>178</v>
      </c>
      <c r="D226" s="1">
        <v>12</v>
      </c>
      <c r="E226" s="1" t="s">
        <v>21</v>
      </c>
      <c r="F226" s="181">
        <v>159300</v>
      </c>
      <c r="G226" s="133">
        <f t="shared" si="45"/>
        <v>1911600</v>
      </c>
      <c r="I226" s="1"/>
      <c r="J226" s="1"/>
      <c r="K226" s="181"/>
      <c r="L226" s="133"/>
      <c r="M226" s="274"/>
      <c r="O226" s="1"/>
      <c r="P226" s="1"/>
      <c r="Q226" s="181"/>
      <c r="R226" s="133"/>
    </row>
    <row r="227" spans="1:18" s="25" customFormat="1" ht="51.75" customHeight="1">
      <c r="A227" s="27"/>
      <c r="B227" s="88">
        <v>13</v>
      </c>
      <c r="C227" s="36" t="s">
        <v>179</v>
      </c>
      <c r="D227" s="1">
        <v>1</v>
      </c>
      <c r="E227" s="1" t="s">
        <v>9</v>
      </c>
      <c r="F227" s="181">
        <v>6490000</v>
      </c>
      <c r="G227" s="133">
        <f t="shared" si="45"/>
        <v>6490000</v>
      </c>
      <c r="I227" s="1"/>
      <c r="J227" s="1"/>
      <c r="K227" s="181"/>
      <c r="L227" s="133"/>
      <c r="M227" s="274"/>
      <c r="O227" s="1"/>
      <c r="P227" s="1"/>
      <c r="Q227" s="181"/>
      <c r="R227" s="133"/>
    </row>
    <row r="228" spans="1:18" s="25" customFormat="1" ht="39.75" customHeight="1">
      <c r="A228" s="27"/>
      <c r="B228" s="88">
        <v>14</v>
      </c>
      <c r="C228" s="36" t="s">
        <v>180</v>
      </c>
      <c r="D228" s="1">
        <v>4</v>
      </c>
      <c r="E228" s="1" t="s">
        <v>21</v>
      </c>
      <c r="F228" s="181">
        <v>1032500</v>
      </c>
      <c r="G228" s="133">
        <f t="shared" si="45"/>
        <v>4130000</v>
      </c>
      <c r="I228" s="1"/>
      <c r="J228" s="1"/>
      <c r="K228" s="181"/>
      <c r="L228" s="133"/>
      <c r="M228" s="274"/>
      <c r="O228" s="1"/>
      <c r="P228" s="1"/>
      <c r="Q228" s="181"/>
      <c r="R228" s="133"/>
    </row>
    <row r="229" spans="1:18" s="25" customFormat="1" ht="47.25" customHeight="1">
      <c r="A229" s="27"/>
      <c r="B229" s="88">
        <v>15</v>
      </c>
      <c r="C229" s="6" t="s">
        <v>181</v>
      </c>
      <c r="D229" s="1">
        <v>7</v>
      </c>
      <c r="E229" s="1" t="s">
        <v>21</v>
      </c>
      <c r="F229" s="181">
        <v>420000</v>
      </c>
      <c r="G229" s="133">
        <f t="shared" si="45"/>
        <v>2940000</v>
      </c>
      <c r="I229" s="1"/>
      <c r="J229" s="1"/>
      <c r="K229" s="181"/>
      <c r="L229" s="133"/>
      <c r="M229" s="274"/>
      <c r="O229" s="1"/>
      <c r="P229" s="1"/>
      <c r="Q229" s="181"/>
      <c r="R229" s="133"/>
    </row>
    <row r="230" spans="1:18" s="25" customFormat="1" ht="40.5" customHeight="1">
      <c r="A230" s="27"/>
      <c r="B230" s="88">
        <v>16</v>
      </c>
      <c r="C230" s="6" t="s">
        <v>100</v>
      </c>
      <c r="D230" s="1">
        <v>12</v>
      </c>
      <c r="E230" s="1" t="s">
        <v>2</v>
      </c>
      <c r="F230" s="181">
        <v>320000</v>
      </c>
      <c r="G230" s="133">
        <f t="shared" si="45"/>
        <v>3840000</v>
      </c>
      <c r="I230" s="1"/>
      <c r="J230" s="1"/>
      <c r="K230" s="181"/>
      <c r="L230" s="133"/>
      <c r="M230" s="279" t="s">
        <v>387</v>
      </c>
      <c r="N230" s="25" t="s">
        <v>397</v>
      </c>
      <c r="O230" s="1">
        <v>8</v>
      </c>
      <c r="P230" s="1" t="s">
        <v>2</v>
      </c>
      <c r="Q230" s="181">
        <v>320000</v>
      </c>
      <c r="R230" s="133">
        <f t="shared" ref="R230:R231" si="51">(O230*Q230)</f>
        <v>2560000</v>
      </c>
    </row>
    <row r="231" spans="1:18" s="25" customFormat="1" ht="14.4" customHeight="1">
      <c r="A231" s="27"/>
      <c r="B231" s="88">
        <v>17</v>
      </c>
      <c r="C231" s="6" t="s">
        <v>163</v>
      </c>
      <c r="D231" s="1">
        <v>2</v>
      </c>
      <c r="E231" s="1" t="s">
        <v>2</v>
      </c>
      <c r="F231" s="181">
        <v>318000</v>
      </c>
      <c r="G231" s="133">
        <f t="shared" si="45"/>
        <v>636000</v>
      </c>
      <c r="I231" s="1"/>
      <c r="J231" s="1"/>
      <c r="K231" s="181"/>
      <c r="L231" s="133"/>
      <c r="M231" s="274"/>
      <c r="O231" s="1">
        <v>1</v>
      </c>
      <c r="P231" s="1" t="s">
        <v>2</v>
      </c>
      <c r="Q231" s="181">
        <v>318000</v>
      </c>
      <c r="R231" s="133">
        <f t="shared" si="51"/>
        <v>318000</v>
      </c>
    </row>
    <row r="232" spans="1:18" s="25" customFormat="1" ht="29.4" customHeight="1">
      <c r="A232" s="27"/>
      <c r="B232" s="88">
        <v>18</v>
      </c>
      <c r="C232" s="24" t="s">
        <v>182</v>
      </c>
      <c r="D232" s="1">
        <v>1</v>
      </c>
      <c r="E232" s="1" t="s">
        <v>2</v>
      </c>
      <c r="F232" s="181">
        <v>632500</v>
      </c>
      <c r="G232" s="133">
        <f t="shared" si="45"/>
        <v>632500</v>
      </c>
      <c r="I232" s="1"/>
      <c r="J232" s="1"/>
      <c r="K232" s="181"/>
      <c r="L232" s="133"/>
      <c r="M232" s="274"/>
      <c r="O232" s="1"/>
      <c r="P232" s="1"/>
      <c r="Q232" s="181"/>
      <c r="R232" s="133"/>
    </row>
    <row r="233" spans="1:18" s="25" customFormat="1" ht="29.4" customHeight="1">
      <c r="A233" s="27"/>
      <c r="B233" s="88">
        <v>19</v>
      </c>
      <c r="C233" s="24" t="s">
        <v>183</v>
      </c>
      <c r="D233" s="1">
        <v>4</v>
      </c>
      <c r="E233" s="1" t="s">
        <v>2</v>
      </c>
      <c r="F233" s="181">
        <v>330000</v>
      </c>
      <c r="G233" s="133">
        <f t="shared" si="45"/>
        <v>1320000</v>
      </c>
      <c r="I233" s="1">
        <v>2</v>
      </c>
      <c r="J233" s="1" t="s">
        <v>2</v>
      </c>
      <c r="K233" s="181">
        <v>330000</v>
      </c>
      <c r="L233" s="133">
        <f t="shared" ref="L233" si="52">(I233*K233)</f>
        <v>660000</v>
      </c>
      <c r="M233" s="274"/>
      <c r="O233" s="1"/>
      <c r="P233" s="1"/>
      <c r="Q233" s="181"/>
      <c r="R233" s="133"/>
    </row>
    <row r="234" spans="1:18" s="25" customFormat="1" ht="32.1" customHeight="1">
      <c r="A234" s="27"/>
      <c r="B234" s="88">
        <v>20</v>
      </c>
      <c r="C234" s="6" t="s">
        <v>184</v>
      </c>
      <c r="D234" s="1">
        <v>1</v>
      </c>
      <c r="E234" s="1" t="s">
        <v>2</v>
      </c>
      <c r="F234" s="181">
        <v>767000</v>
      </c>
      <c r="G234" s="133">
        <f t="shared" si="45"/>
        <v>767000</v>
      </c>
      <c r="I234" s="1"/>
      <c r="J234" s="1"/>
      <c r="K234" s="181"/>
      <c r="L234" s="133"/>
      <c r="M234" s="274"/>
      <c r="O234" s="1"/>
      <c r="P234" s="1"/>
      <c r="Q234" s="181"/>
      <c r="R234" s="133"/>
    </row>
    <row r="235" spans="1:18" s="25" customFormat="1" ht="14.4" customHeight="1">
      <c r="A235" s="27"/>
      <c r="B235" s="88">
        <v>21</v>
      </c>
      <c r="C235" s="6" t="s">
        <v>185</v>
      </c>
      <c r="D235" s="1">
        <v>69</v>
      </c>
      <c r="E235" s="1" t="s">
        <v>21</v>
      </c>
      <c r="F235" s="181">
        <v>413000</v>
      </c>
      <c r="G235" s="133">
        <f t="shared" si="45"/>
        <v>28497000</v>
      </c>
      <c r="I235" s="1"/>
      <c r="J235" s="1"/>
      <c r="K235" s="181"/>
      <c r="L235" s="133"/>
      <c r="M235" s="274"/>
      <c r="O235" s="1"/>
      <c r="P235" s="1"/>
      <c r="Q235" s="181"/>
      <c r="R235" s="133"/>
    </row>
    <row r="236" spans="1:18" s="25" customFormat="1" ht="14.4" customHeight="1">
      <c r="A236" s="27"/>
      <c r="B236" s="88">
        <v>22</v>
      </c>
      <c r="C236" s="24" t="s">
        <v>186</v>
      </c>
      <c r="D236" s="1">
        <v>1</v>
      </c>
      <c r="E236" s="1" t="s">
        <v>2</v>
      </c>
      <c r="F236" s="181">
        <v>1800000</v>
      </c>
      <c r="G236" s="133">
        <f t="shared" si="45"/>
        <v>1800000</v>
      </c>
      <c r="I236" s="1"/>
      <c r="J236" s="1"/>
      <c r="K236" s="181"/>
      <c r="L236" s="133"/>
      <c r="M236" s="274"/>
      <c r="O236" s="1">
        <v>1</v>
      </c>
      <c r="P236" s="1" t="s">
        <v>2</v>
      </c>
      <c r="Q236" s="181">
        <v>1800000</v>
      </c>
      <c r="R236" s="133">
        <f t="shared" ref="R236" si="53">(O236*Q236)</f>
        <v>1800000</v>
      </c>
    </row>
    <row r="237" spans="1:18" s="25" customFormat="1" ht="14.4" customHeight="1">
      <c r="A237" s="27"/>
      <c r="B237" s="88">
        <v>23</v>
      </c>
      <c r="C237" s="24" t="s">
        <v>187</v>
      </c>
      <c r="D237" s="1">
        <v>1</v>
      </c>
      <c r="E237" s="1" t="s">
        <v>2</v>
      </c>
      <c r="F237" s="181">
        <v>960000</v>
      </c>
      <c r="G237" s="133">
        <f t="shared" si="45"/>
        <v>960000</v>
      </c>
      <c r="I237" s="1"/>
      <c r="J237" s="1"/>
      <c r="K237" s="181"/>
      <c r="L237" s="133"/>
      <c r="M237" s="274"/>
      <c r="O237" s="1"/>
      <c r="P237" s="1"/>
      <c r="Q237" s="181"/>
      <c r="R237" s="133"/>
    </row>
    <row r="238" spans="1:18" s="25" customFormat="1" ht="14.4" customHeight="1">
      <c r="A238" s="27"/>
      <c r="B238" s="88">
        <v>24</v>
      </c>
      <c r="C238" s="24" t="s">
        <v>188</v>
      </c>
      <c r="D238" s="1">
        <v>1</v>
      </c>
      <c r="E238" s="1" t="s">
        <v>2</v>
      </c>
      <c r="F238" s="181">
        <v>540000</v>
      </c>
      <c r="G238" s="133">
        <f t="shared" si="45"/>
        <v>540000</v>
      </c>
      <c r="I238" s="1"/>
      <c r="J238" s="1"/>
      <c r="K238" s="181"/>
      <c r="L238" s="133"/>
      <c r="M238" s="274"/>
      <c r="O238" s="1"/>
      <c r="P238" s="1"/>
      <c r="Q238" s="181"/>
      <c r="R238" s="133"/>
    </row>
    <row r="239" spans="1:18" s="25" customFormat="1" ht="14.4" customHeight="1">
      <c r="A239" s="27"/>
      <c r="B239" s="88">
        <v>25</v>
      </c>
      <c r="C239" s="173" t="s">
        <v>189</v>
      </c>
      <c r="D239" s="1">
        <v>1</v>
      </c>
      <c r="E239" s="1" t="s">
        <v>2</v>
      </c>
      <c r="F239" s="181">
        <v>44400000</v>
      </c>
      <c r="G239" s="133">
        <f t="shared" si="45"/>
        <v>44400000</v>
      </c>
      <c r="I239" s="1"/>
      <c r="J239" s="1"/>
      <c r="K239" s="181"/>
      <c r="L239" s="133"/>
      <c r="M239" s="274"/>
      <c r="O239" s="1"/>
      <c r="P239" s="1"/>
      <c r="Q239" s="181"/>
      <c r="R239" s="133"/>
    </row>
    <row r="240" spans="1:18" s="25" customFormat="1" ht="14.4" customHeight="1">
      <c r="A240" s="27"/>
      <c r="B240" s="88">
        <v>26</v>
      </c>
      <c r="C240" s="31" t="s">
        <v>190</v>
      </c>
      <c r="D240" s="1">
        <v>1</v>
      </c>
      <c r="E240" s="1" t="s">
        <v>2</v>
      </c>
      <c r="F240" s="181">
        <v>9600000</v>
      </c>
      <c r="G240" s="133">
        <f t="shared" si="45"/>
        <v>9600000</v>
      </c>
      <c r="I240" s="1"/>
      <c r="J240" s="1"/>
      <c r="K240" s="181"/>
      <c r="L240" s="133"/>
      <c r="M240" s="274"/>
      <c r="O240" s="1">
        <v>1</v>
      </c>
      <c r="P240" s="1" t="s">
        <v>2</v>
      </c>
      <c r="Q240" s="181">
        <v>9600000</v>
      </c>
      <c r="R240" s="133">
        <f t="shared" ref="R240" si="54">(O240*Q240)</f>
        <v>9600000</v>
      </c>
    </row>
    <row r="241" spans="1:18" s="25" customFormat="1" ht="36" customHeight="1">
      <c r="A241" s="27"/>
      <c r="B241" s="88">
        <v>27</v>
      </c>
      <c r="C241" s="56" t="s">
        <v>191</v>
      </c>
      <c r="D241" s="1">
        <v>1</v>
      </c>
      <c r="E241" s="1" t="s">
        <v>2</v>
      </c>
      <c r="F241" s="181">
        <v>420000</v>
      </c>
      <c r="G241" s="133">
        <f t="shared" si="45"/>
        <v>420000</v>
      </c>
      <c r="I241" s="1"/>
      <c r="J241" s="1"/>
      <c r="K241" s="181"/>
      <c r="L241" s="133"/>
      <c r="M241" s="274"/>
      <c r="O241" s="1"/>
      <c r="P241" s="1"/>
      <c r="Q241" s="181"/>
      <c r="R241" s="133"/>
    </row>
    <row r="242" spans="1:18" s="202" customFormat="1" ht="30" customHeight="1">
      <c r="A242" s="197">
        <v>1</v>
      </c>
      <c r="B242" s="198"/>
      <c r="C242" s="199" t="s">
        <v>45</v>
      </c>
      <c r="D242" s="198"/>
      <c r="E242" s="198"/>
      <c r="F242" s="200"/>
      <c r="G242" s="201"/>
      <c r="I242" s="198">
        <v>7</v>
      </c>
      <c r="J242" s="198" t="s">
        <v>2</v>
      </c>
      <c r="K242" s="200">
        <f>K147</f>
        <v>342200</v>
      </c>
      <c r="L242" s="201">
        <f t="shared" ref="L242" si="55">(I242*K242)</f>
        <v>2395400</v>
      </c>
      <c r="M242" s="279" t="s">
        <v>391</v>
      </c>
      <c r="N242" s="202" t="s">
        <v>400</v>
      </c>
      <c r="O242" s="245"/>
      <c r="P242" s="230"/>
      <c r="Q242" s="200"/>
      <c r="R242" s="201"/>
    </row>
    <row r="243" spans="1:18" s="202" customFormat="1">
      <c r="A243" s="203">
        <v>2</v>
      </c>
      <c r="B243" s="198"/>
      <c r="C243" s="199" t="s">
        <v>369</v>
      </c>
      <c r="D243" s="198"/>
      <c r="E243" s="198"/>
      <c r="F243" s="200"/>
      <c r="G243" s="201"/>
      <c r="I243" s="198">
        <v>2</v>
      </c>
      <c r="J243" s="198" t="s">
        <v>34</v>
      </c>
      <c r="K243" s="200">
        <v>310000</v>
      </c>
      <c r="L243" s="201">
        <f t="shared" ref="L243:L246" si="56">(I243*K243)</f>
        <v>620000</v>
      </c>
      <c r="M243" s="274"/>
      <c r="O243" s="198"/>
      <c r="P243" s="198"/>
      <c r="Q243" s="200"/>
      <c r="R243" s="201"/>
    </row>
    <row r="244" spans="1:18" s="202" customFormat="1" ht="28.8">
      <c r="A244" s="233">
        <v>3</v>
      </c>
      <c r="B244" s="207"/>
      <c r="C244" s="199" t="s">
        <v>382</v>
      </c>
      <c r="D244" s="207"/>
      <c r="E244" s="207"/>
      <c r="F244" s="200"/>
      <c r="G244" s="201"/>
      <c r="I244" s="207">
        <v>1</v>
      </c>
      <c r="J244" s="207" t="s">
        <v>115</v>
      </c>
      <c r="K244" s="200">
        <v>800000</v>
      </c>
      <c r="L244" s="201">
        <f t="shared" si="56"/>
        <v>800000</v>
      </c>
      <c r="M244" s="279" t="s">
        <v>386</v>
      </c>
      <c r="N244" s="281" t="s">
        <v>394</v>
      </c>
      <c r="O244" s="207"/>
      <c r="P244" s="207"/>
      <c r="Q244" s="200"/>
      <c r="R244" s="201"/>
    </row>
    <row r="245" spans="1:18" s="202" customFormat="1">
      <c r="A245" s="285">
        <v>4</v>
      </c>
      <c r="B245" s="286"/>
      <c r="C245" s="212" t="s">
        <v>404</v>
      </c>
      <c r="D245" s="286"/>
      <c r="E245" s="286"/>
      <c r="F245" s="287"/>
      <c r="G245" s="288"/>
      <c r="I245" s="286">
        <v>55</v>
      </c>
      <c r="J245" s="286" t="s">
        <v>29</v>
      </c>
      <c r="K245" s="287">
        <v>210000</v>
      </c>
      <c r="L245" s="201">
        <f t="shared" si="56"/>
        <v>11550000</v>
      </c>
      <c r="M245" s="279"/>
      <c r="N245" s="281"/>
      <c r="O245" s="286"/>
      <c r="P245" s="286"/>
      <c r="Q245" s="287"/>
      <c r="R245" s="288"/>
    </row>
    <row r="246" spans="1:18" s="202" customFormat="1">
      <c r="A246" s="285">
        <v>5</v>
      </c>
      <c r="B246" s="286"/>
      <c r="C246" s="213" t="s">
        <v>104</v>
      </c>
      <c r="D246" s="198"/>
      <c r="E246" s="198"/>
      <c r="F246" s="200"/>
      <c r="G246" s="201"/>
      <c r="I246" s="198">
        <v>10</v>
      </c>
      <c r="J246" s="198" t="s">
        <v>29</v>
      </c>
      <c r="K246" s="200">
        <v>60000</v>
      </c>
      <c r="L246" s="201">
        <f t="shared" si="56"/>
        <v>600000</v>
      </c>
      <c r="M246" s="331"/>
      <c r="N246" s="281"/>
      <c r="O246" s="286"/>
      <c r="P246" s="286"/>
      <c r="Q246" s="287"/>
      <c r="R246" s="288"/>
    </row>
    <row r="247" spans="1:18" s="241" customFormat="1">
      <c r="A247" s="236"/>
      <c r="B247" s="242"/>
      <c r="C247" s="243"/>
      <c r="D247" s="239"/>
      <c r="E247" s="239"/>
      <c r="F247" s="191"/>
      <c r="G247" s="240"/>
      <c r="I247" s="239"/>
      <c r="J247" s="239"/>
      <c r="K247" s="191"/>
      <c r="L247" s="240"/>
      <c r="M247" s="274"/>
      <c r="O247" s="239"/>
      <c r="P247" s="239"/>
      <c r="Q247" s="191"/>
      <c r="R247" s="240"/>
    </row>
    <row r="248" spans="1:18" s="25" customFormat="1" ht="14.4" customHeight="1">
      <c r="A248" s="58" t="s">
        <v>221</v>
      </c>
      <c r="B248" s="111" t="s">
        <v>192</v>
      </c>
      <c r="C248" s="112"/>
      <c r="D248" s="112"/>
      <c r="E248" s="112"/>
      <c r="F248" s="112"/>
      <c r="G248" s="163">
        <f>SUM(G249:G276)</f>
        <v>214718150</v>
      </c>
      <c r="I248" s="112"/>
      <c r="J248" s="112"/>
      <c r="K248" s="112"/>
      <c r="L248" s="163">
        <f>SUM(L249:L282)</f>
        <v>56242760</v>
      </c>
      <c r="M248" s="274"/>
      <c r="O248" s="112"/>
      <c r="P248" s="112"/>
      <c r="Q248" s="112"/>
      <c r="R248" s="163">
        <f>SUM(R249:R276)</f>
        <v>21019962.5</v>
      </c>
    </row>
    <row r="249" spans="1:18" s="25" customFormat="1" ht="33.75" customHeight="1">
      <c r="A249" s="27"/>
      <c r="B249" s="90">
        <v>1</v>
      </c>
      <c r="C249" s="36" t="s">
        <v>170</v>
      </c>
      <c r="D249" s="1">
        <v>10</v>
      </c>
      <c r="E249" s="27" t="s">
        <v>2</v>
      </c>
      <c r="F249" s="181">
        <v>2737600</v>
      </c>
      <c r="G249" s="133">
        <f t="shared" si="45"/>
        <v>27376000</v>
      </c>
      <c r="I249" s="1"/>
      <c r="J249" s="27"/>
      <c r="K249" s="181"/>
      <c r="L249" s="133"/>
      <c r="M249" s="274"/>
      <c r="O249" s="1">
        <v>2</v>
      </c>
      <c r="P249" s="27" t="s">
        <v>2</v>
      </c>
      <c r="Q249" s="181">
        <v>2737600</v>
      </c>
      <c r="R249" s="133">
        <f t="shared" ref="R249" si="57">(O249*Q249)</f>
        <v>5475200</v>
      </c>
    </row>
    <row r="250" spans="1:18" s="25" customFormat="1" ht="14.4" customHeight="1">
      <c r="A250" s="27"/>
      <c r="B250" s="90">
        <v>2</v>
      </c>
      <c r="C250" s="6" t="s">
        <v>152</v>
      </c>
      <c r="D250" s="1">
        <v>65</v>
      </c>
      <c r="E250" s="1" t="s">
        <v>21</v>
      </c>
      <c r="F250" s="181">
        <v>78000</v>
      </c>
      <c r="G250" s="133">
        <f t="shared" si="45"/>
        <v>5070000</v>
      </c>
      <c r="I250" s="1"/>
      <c r="J250" s="1"/>
      <c r="K250" s="181"/>
      <c r="L250" s="133"/>
      <c r="M250" s="274"/>
      <c r="O250" s="1"/>
      <c r="P250" s="1"/>
      <c r="Q250" s="181"/>
      <c r="R250" s="133"/>
    </row>
    <row r="251" spans="1:18" s="25" customFormat="1" ht="14.4" customHeight="1">
      <c r="A251" s="27"/>
      <c r="B251" s="90">
        <v>3</v>
      </c>
      <c r="C251" s="6" t="s">
        <v>172</v>
      </c>
      <c r="D251" s="1">
        <v>32</v>
      </c>
      <c r="E251" s="1" t="s">
        <v>29</v>
      </c>
      <c r="F251" s="181">
        <v>365800</v>
      </c>
      <c r="G251" s="133">
        <f t="shared" si="45"/>
        <v>11705600</v>
      </c>
      <c r="I251" s="1"/>
      <c r="J251" s="1"/>
      <c r="K251" s="181"/>
      <c r="L251" s="133"/>
      <c r="M251" s="274"/>
      <c r="O251" s="1"/>
      <c r="P251" s="1"/>
      <c r="Q251" s="181"/>
      <c r="R251" s="133"/>
    </row>
    <row r="252" spans="1:18" s="25" customFormat="1" ht="14.4" customHeight="1">
      <c r="A252" s="27"/>
      <c r="B252" s="90">
        <v>4</v>
      </c>
      <c r="C252" s="50" t="s">
        <v>82</v>
      </c>
      <c r="D252" s="1">
        <v>49</v>
      </c>
      <c r="E252" s="1" t="s">
        <v>21</v>
      </c>
      <c r="F252" s="181">
        <v>219600</v>
      </c>
      <c r="G252" s="133">
        <f t="shared" si="45"/>
        <v>10760400</v>
      </c>
      <c r="I252" s="1"/>
      <c r="J252" s="1"/>
      <c r="K252" s="181"/>
      <c r="L252" s="133"/>
      <c r="M252" s="274"/>
      <c r="O252" s="1"/>
      <c r="P252" s="1"/>
      <c r="Q252" s="181"/>
      <c r="R252" s="133"/>
    </row>
    <row r="253" spans="1:18" s="25" customFormat="1" ht="26.25" customHeight="1">
      <c r="A253" s="27"/>
      <c r="B253" s="90">
        <v>5</v>
      </c>
      <c r="C253" s="50" t="s">
        <v>177</v>
      </c>
      <c r="D253" s="1">
        <v>25</v>
      </c>
      <c r="E253" s="1" t="s">
        <v>21</v>
      </c>
      <c r="F253" s="181">
        <v>1050000</v>
      </c>
      <c r="G253" s="133">
        <f t="shared" si="45"/>
        <v>26250000</v>
      </c>
      <c r="I253" s="1">
        <f>28.32-D253+0.96</f>
        <v>4.28</v>
      </c>
      <c r="J253" s="1" t="s">
        <v>21</v>
      </c>
      <c r="K253" s="181">
        <v>1050000</v>
      </c>
      <c r="L253" s="133">
        <f t="shared" ref="L253" si="58">(I253*K253)</f>
        <v>4494000</v>
      </c>
      <c r="M253" s="274"/>
      <c r="O253" s="1"/>
      <c r="P253" s="1"/>
      <c r="Q253" s="181"/>
      <c r="R253" s="133"/>
    </row>
    <row r="254" spans="1:18" s="25" customFormat="1" ht="14.4" customHeight="1">
      <c r="A254" s="27"/>
      <c r="B254" s="90">
        <v>6</v>
      </c>
      <c r="C254" s="6" t="s">
        <v>193</v>
      </c>
      <c r="D254" s="1">
        <v>14</v>
      </c>
      <c r="E254" s="1" t="s">
        <v>21</v>
      </c>
      <c r="F254" s="181">
        <v>60000</v>
      </c>
      <c r="G254" s="133">
        <f t="shared" si="45"/>
        <v>840000</v>
      </c>
      <c r="I254" s="1"/>
      <c r="J254" s="1"/>
      <c r="K254" s="181"/>
      <c r="L254" s="133"/>
      <c r="M254" s="274"/>
      <c r="O254" s="1"/>
      <c r="P254" s="1"/>
      <c r="Q254" s="181"/>
      <c r="R254" s="133"/>
    </row>
    <row r="255" spans="1:18" s="25" customFormat="1" ht="14.4" customHeight="1">
      <c r="A255" s="27"/>
      <c r="B255" s="90">
        <v>7</v>
      </c>
      <c r="C255" s="6" t="s">
        <v>194</v>
      </c>
      <c r="D255" s="1">
        <v>6</v>
      </c>
      <c r="E255" s="1" t="s">
        <v>21</v>
      </c>
      <c r="F255" s="181">
        <v>60000</v>
      </c>
      <c r="G255" s="133">
        <f t="shared" si="45"/>
        <v>360000</v>
      </c>
      <c r="I255" s="1"/>
      <c r="J255" s="1"/>
      <c r="K255" s="181"/>
      <c r="L255" s="133"/>
      <c r="M255" s="274"/>
      <c r="O255" s="1"/>
      <c r="P255" s="1"/>
      <c r="Q255" s="181"/>
      <c r="R255" s="133"/>
    </row>
    <row r="256" spans="1:18" s="25" customFormat="1" ht="14.4" customHeight="1">
      <c r="A256" s="27"/>
      <c r="B256" s="90">
        <v>8</v>
      </c>
      <c r="C256" s="6" t="s">
        <v>195</v>
      </c>
      <c r="D256" s="1">
        <v>23</v>
      </c>
      <c r="E256" s="1" t="s">
        <v>21</v>
      </c>
      <c r="F256" s="181">
        <v>60000</v>
      </c>
      <c r="G256" s="133">
        <f t="shared" si="45"/>
        <v>1380000</v>
      </c>
      <c r="I256" s="1"/>
      <c r="J256" s="1"/>
      <c r="K256" s="181"/>
      <c r="L256" s="133"/>
      <c r="M256" s="274"/>
      <c r="O256" s="1"/>
      <c r="P256" s="1"/>
      <c r="Q256" s="181"/>
      <c r="R256" s="133"/>
    </row>
    <row r="257" spans="1:18" s="25" customFormat="1" ht="29.4" customHeight="1">
      <c r="A257" s="27"/>
      <c r="B257" s="90">
        <v>9</v>
      </c>
      <c r="C257" s="6" t="s">
        <v>196</v>
      </c>
      <c r="D257" s="1">
        <v>20</v>
      </c>
      <c r="E257" s="1" t="s">
        <v>21</v>
      </c>
      <c r="F257" s="181">
        <v>60000</v>
      </c>
      <c r="G257" s="133">
        <f t="shared" si="45"/>
        <v>1200000</v>
      </c>
      <c r="I257" s="1"/>
      <c r="J257" s="1"/>
      <c r="K257" s="181"/>
      <c r="L257" s="133"/>
      <c r="M257" s="274"/>
      <c r="O257" s="1"/>
      <c r="P257" s="1"/>
      <c r="Q257" s="181"/>
      <c r="R257" s="133"/>
    </row>
    <row r="258" spans="1:18" s="25" customFormat="1" ht="14.4" customHeight="1">
      <c r="A258" s="27"/>
      <c r="B258" s="90">
        <v>10</v>
      </c>
      <c r="C258" s="6" t="s">
        <v>171</v>
      </c>
      <c r="D258" s="1">
        <v>5</v>
      </c>
      <c r="E258" s="1" t="s">
        <v>21</v>
      </c>
      <c r="F258" s="181">
        <v>180000</v>
      </c>
      <c r="G258" s="133">
        <f t="shared" si="45"/>
        <v>900000</v>
      </c>
      <c r="I258" s="1"/>
      <c r="J258" s="1"/>
      <c r="K258" s="181"/>
      <c r="L258" s="133"/>
      <c r="M258" s="274"/>
      <c r="O258" s="1"/>
      <c r="P258" s="1"/>
      <c r="Q258" s="181"/>
      <c r="R258" s="133"/>
    </row>
    <row r="259" spans="1:18" s="25" customFormat="1" ht="40.5" customHeight="1">
      <c r="A259" s="27"/>
      <c r="B259" s="90">
        <v>11</v>
      </c>
      <c r="C259" s="6" t="s">
        <v>197</v>
      </c>
      <c r="D259" s="1">
        <v>13</v>
      </c>
      <c r="E259" s="1" t="s">
        <v>21</v>
      </c>
      <c r="F259" s="181">
        <v>60000</v>
      </c>
      <c r="G259" s="133">
        <f t="shared" si="45"/>
        <v>780000</v>
      </c>
      <c r="I259" s="1"/>
      <c r="J259" s="1"/>
      <c r="K259" s="181"/>
      <c r="L259" s="133"/>
      <c r="M259" s="274"/>
      <c r="O259" s="1"/>
      <c r="P259" s="1"/>
      <c r="Q259" s="181"/>
      <c r="R259" s="133"/>
    </row>
    <row r="260" spans="1:18" s="25" customFormat="1" ht="27.75" customHeight="1">
      <c r="B260" s="90">
        <v>12</v>
      </c>
      <c r="C260" s="6" t="s">
        <v>173</v>
      </c>
      <c r="D260" s="5">
        <v>63</v>
      </c>
      <c r="E260" s="1" t="s">
        <v>21</v>
      </c>
      <c r="F260" s="181">
        <v>316250</v>
      </c>
      <c r="G260" s="133">
        <f t="shared" si="45"/>
        <v>19923750</v>
      </c>
      <c r="I260" s="1"/>
      <c r="J260" s="1"/>
      <c r="K260" s="181"/>
      <c r="L260" s="133"/>
      <c r="M260" s="274"/>
      <c r="O260" s="1">
        <f>D260-62.03</f>
        <v>0.96999999999999886</v>
      </c>
      <c r="P260" s="1" t="s">
        <v>21</v>
      </c>
      <c r="Q260" s="181">
        <v>316250</v>
      </c>
      <c r="R260" s="133">
        <f t="shared" ref="R260" si="59">(O260*Q260)</f>
        <v>306762.49999999965</v>
      </c>
    </row>
    <row r="261" spans="1:18" s="25" customFormat="1" ht="23.25" customHeight="1">
      <c r="A261" s="27"/>
      <c r="B261" s="90">
        <v>13</v>
      </c>
      <c r="C261" s="6" t="s">
        <v>198</v>
      </c>
      <c r="D261" s="1">
        <v>13</v>
      </c>
      <c r="E261" s="1" t="s">
        <v>21</v>
      </c>
      <c r="F261" s="181">
        <v>218300</v>
      </c>
      <c r="G261" s="133">
        <f t="shared" si="45"/>
        <v>2837900</v>
      </c>
      <c r="I261" s="1"/>
      <c r="J261" s="1"/>
      <c r="K261" s="181"/>
      <c r="L261" s="133"/>
      <c r="M261" s="274"/>
      <c r="O261" s="1"/>
      <c r="P261" s="1"/>
      <c r="Q261" s="181"/>
      <c r="R261" s="133"/>
    </row>
    <row r="262" spans="1:18" s="25" customFormat="1" ht="49.5" customHeight="1">
      <c r="A262" s="27"/>
      <c r="B262" s="90">
        <v>14</v>
      </c>
      <c r="C262" s="36" t="s">
        <v>179</v>
      </c>
      <c r="D262" s="1">
        <v>1</v>
      </c>
      <c r="E262" s="1" t="s">
        <v>9</v>
      </c>
      <c r="F262" s="181">
        <v>6490000</v>
      </c>
      <c r="G262" s="133">
        <f t="shared" si="45"/>
        <v>6490000</v>
      </c>
      <c r="I262" s="1">
        <v>1</v>
      </c>
      <c r="J262" s="1" t="s">
        <v>9</v>
      </c>
      <c r="K262" s="181">
        <v>6490000</v>
      </c>
      <c r="L262" s="133">
        <f t="shared" ref="L262:L263" si="60">(I262*K262)</f>
        <v>6490000</v>
      </c>
      <c r="M262" s="274"/>
      <c r="O262" s="1"/>
      <c r="P262" s="1"/>
      <c r="Q262" s="181"/>
      <c r="R262" s="133"/>
    </row>
    <row r="263" spans="1:18" s="25" customFormat="1" ht="20.25" customHeight="1">
      <c r="A263" s="27"/>
      <c r="B263" s="90">
        <v>15</v>
      </c>
      <c r="C263" s="36" t="s">
        <v>199</v>
      </c>
      <c r="D263" s="1">
        <v>4</v>
      </c>
      <c r="E263" s="1" t="s">
        <v>21</v>
      </c>
      <c r="F263" s="181">
        <v>1032500</v>
      </c>
      <c r="G263" s="133">
        <f t="shared" si="45"/>
        <v>4130000</v>
      </c>
      <c r="I263" s="1">
        <v>4</v>
      </c>
      <c r="J263" s="1" t="s">
        <v>21</v>
      </c>
      <c r="K263" s="181">
        <v>1032500</v>
      </c>
      <c r="L263" s="133">
        <f t="shared" si="60"/>
        <v>4130000</v>
      </c>
      <c r="M263" s="274"/>
      <c r="O263" s="1"/>
      <c r="P263" s="1"/>
      <c r="Q263" s="181"/>
      <c r="R263" s="133"/>
    </row>
    <row r="264" spans="1:18" s="25" customFormat="1" ht="42" customHeight="1">
      <c r="A264" s="27"/>
      <c r="B264" s="90">
        <v>16</v>
      </c>
      <c r="C264" s="6" t="s">
        <v>200</v>
      </c>
      <c r="D264" s="1">
        <v>7</v>
      </c>
      <c r="E264" s="1" t="s">
        <v>21</v>
      </c>
      <c r="F264" s="181">
        <v>420000</v>
      </c>
      <c r="G264" s="133">
        <f t="shared" si="45"/>
        <v>2940000</v>
      </c>
      <c r="I264" s="1"/>
      <c r="J264" s="1"/>
      <c r="K264" s="181"/>
      <c r="L264" s="133"/>
      <c r="M264" s="274"/>
      <c r="O264" s="1"/>
      <c r="P264" s="1"/>
      <c r="Q264" s="181"/>
      <c r="R264" s="133"/>
    </row>
    <row r="265" spans="1:18" s="25" customFormat="1" ht="46.05" customHeight="1">
      <c r="A265" s="27"/>
      <c r="B265" s="90">
        <v>17</v>
      </c>
      <c r="C265" s="6" t="s">
        <v>100</v>
      </c>
      <c r="D265" s="1">
        <v>15</v>
      </c>
      <c r="E265" s="1" t="s">
        <v>2</v>
      </c>
      <c r="F265" s="181">
        <v>320000</v>
      </c>
      <c r="G265" s="133">
        <f t="shared" si="45"/>
        <v>4800000</v>
      </c>
      <c r="I265" s="1"/>
      <c r="J265" s="1"/>
      <c r="K265" s="181"/>
      <c r="L265" s="133"/>
      <c r="M265" s="279" t="s">
        <v>387</v>
      </c>
      <c r="N265" s="202" t="s">
        <v>401</v>
      </c>
      <c r="O265" s="1">
        <v>11</v>
      </c>
      <c r="P265" s="1" t="s">
        <v>2</v>
      </c>
      <c r="Q265" s="181">
        <v>320000</v>
      </c>
      <c r="R265" s="133">
        <f t="shared" ref="R265:R266" si="61">(O265*Q265)</f>
        <v>3520000</v>
      </c>
    </row>
    <row r="266" spans="1:18" s="25" customFormat="1" ht="20.25" customHeight="1">
      <c r="A266" s="27"/>
      <c r="B266" s="90">
        <v>18</v>
      </c>
      <c r="C266" s="6" t="s">
        <v>163</v>
      </c>
      <c r="D266" s="1">
        <v>2</v>
      </c>
      <c r="E266" s="1" t="s">
        <v>2</v>
      </c>
      <c r="F266" s="181">
        <v>318000</v>
      </c>
      <c r="G266" s="133">
        <f t="shared" si="45"/>
        <v>636000</v>
      </c>
      <c r="I266" s="1"/>
      <c r="J266" s="1"/>
      <c r="K266" s="181"/>
      <c r="L266" s="133"/>
      <c r="M266" s="274"/>
      <c r="O266" s="1">
        <v>1</v>
      </c>
      <c r="P266" s="1" t="s">
        <v>2</v>
      </c>
      <c r="Q266" s="181">
        <v>318000</v>
      </c>
      <c r="R266" s="133">
        <f t="shared" si="61"/>
        <v>318000</v>
      </c>
    </row>
    <row r="267" spans="1:18" s="25" customFormat="1" ht="14.4" customHeight="1">
      <c r="A267" s="27"/>
      <c r="B267" s="90">
        <v>19</v>
      </c>
      <c r="C267" s="24" t="s">
        <v>182</v>
      </c>
      <c r="D267" s="1">
        <v>1</v>
      </c>
      <c r="E267" s="1" t="s">
        <v>2</v>
      </c>
      <c r="F267" s="181">
        <v>632500</v>
      </c>
      <c r="G267" s="133">
        <f t="shared" si="45"/>
        <v>632500</v>
      </c>
      <c r="I267" s="1"/>
      <c r="J267" s="1"/>
      <c r="K267" s="181"/>
      <c r="L267" s="133"/>
      <c r="M267" s="274"/>
      <c r="O267" s="1"/>
      <c r="P267" s="1"/>
      <c r="Q267" s="181"/>
      <c r="R267" s="133"/>
    </row>
    <row r="268" spans="1:18" s="25" customFormat="1" ht="14.4" customHeight="1">
      <c r="A268" s="27"/>
      <c r="B268" s="90">
        <v>20</v>
      </c>
      <c r="C268" s="24" t="s">
        <v>183</v>
      </c>
      <c r="D268" s="1">
        <v>4</v>
      </c>
      <c r="E268" s="1" t="s">
        <v>2</v>
      </c>
      <c r="F268" s="181">
        <v>330000</v>
      </c>
      <c r="G268" s="133">
        <f t="shared" si="45"/>
        <v>1320000</v>
      </c>
      <c r="I268" s="1">
        <v>2</v>
      </c>
      <c r="J268" s="1" t="s">
        <v>2</v>
      </c>
      <c r="K268" s="181">
        <v>330000</v>
      </c>
      <c r="L268" s="133">
        <f t="shared" ref="L268" si="62">(I268*K268)</f>
        <v>660000</v>
      </c>
      <c r="M268" s="274"/>
      <c r="O268" s="1"/>
      <c r="P268" s="1"/>
      <c r="Q268" s="181"/>
      <c r="R268" s="133"/>
    </row>
    <row r="269" spans="1:18" s="25" customFormat="1" ht="14.4" customHeight="1">
      <c r="A269" s="55"/>
      <c r="B269" s="91">
        <v>21</v>
      </c>
      <c r="C269" s="33" t="s">
        <v>184</v>
      </c>
      <c r="D269" s="32">
        <v>1</v>
      </c>
      <c r="E269" s="32" t="s">
        <v>2</v>
      </c>
      <c r="F269" s="181">
        <v>767000</v>
      </c>
      <c r="G269" s="133">
        <f t="shared" si="45"/>
        <v>767000</v>
      </c>
      <c r="I269" s="1"/>
      <c r="J269" s="1"/>
      <c r="K269" s="181"/>
      <c r="L269" s="133"/>
      <c r="M269" s="274"/>
      <c r="O269" s="1"/>
      <c r="P269" s="1"/>
      <c r="Q269" s="181"/>
      <c r="R269" s="133"/>
    </row>
    <row r="270" spans="1:18" s="25" customFormat="1" ht="14.4" customHeight="1">
      <c r="A270" s="60"/>
      <c r="B270" s="94">
        <v>22</v>
      </c>
      <c r="C270" s="62" t="s">
        <v>185</v>
      </c>
      <c r="D270" s="61">
        <v>63</v>
      </c>
      <c r="E270" s="61" t="s">
        <v>21</v>
      </c>
      <c r="F270" s="181">
        <v>413000</v>
      </c>
      <c r="G270" s="133">
        <f t="shared" ref="G270:G346" si="63">(D270*F270)</f>
        <v>26019000</v>
      </c>
      <c r="I270" s="1"/>
      <c r="J270" s="1"/>
      <c r="K270" s="181"/>
      <c r="L270" s="133"/>
      <c r="M270" s="274"/>
      <c r="O270" s="1"/>
      <c r="P270" s="1"/>
      <c r="Q270" s="181"/>
      <c r="R270" s="133"/>
    </row>
    <row r="271" spans="1:18" s="25" customFormat="1" ht="14.4" customHeight="1">
      <c r="A271" s="63"/>
      <c r="B271" s="92">
        <v>23</v>
      </c>
      <c r="C271" s="43" t="s">
        <v>186</v>
      </c>
      <c r="D271" s="14">
        <v>1</v>
      </c>
      <c r="E271" s="14" t="s">
        <v>2</v>
      </c>
      <c r="F271" s="181">
        <v>1800000</v>
      </c>
      <c r="G271" s="133">
        <f t="shared" si="63"/>
        <v>1800000</v>
      </c>
      <c r="I271" s="1"/>
      <c r="J271" s="1"/>
      <c r="K271" s="181"/>
      <c r="L271" s="133"/>
      <c r="M271" s="274"/>
      <c r="O271" s="1">
        <v>1</v>
      </c>
      <c r="P271" s="1" t="s">
        <v>2</v>
      </c>
      <c r="Q271" s="181">
        <v>1800000</v>
      </c>
      <c r="R271" s="133">
        <f t="shared" ref="R271" si="64">(O271*Q271)</f>
        <v>1800000</v>
      </c>
    </row>
    <row r="272" spans="1:18" s="25" customFormat="1" ht="14.4" customHeight="1">
      <c r="A272" s="63"/>
      <c r="B272" s="92">
        <v>24</v>
      </c>
      <c r="C272" s="43" t="s">
        <v>187</v>
      </c>
      <c r="D272" s="14">
        <v>1</v>
      </c>
      <c r="E272" s="14" t="s">
        <v>2</v>
      </c>
      <c r="F272" s="181">
        <v>960000</v>
      </c>
      <c r="G272" s="133">
        <f t="shared" si="63"/>
        <v>960000</v>
      </c>
      <c r="I272" s="1"/>
      <c r="J272" s="1"/>
      <c r="K272" s="181"/>
      <c r="L272" s="133"/>
      <c r="M272" s="274"/>
      <c r="O272" s="1"/>
      <c r="P272" s="1"/>
      <c r="Q272" s="181"/>
      <c r="R272" s="133"/>
    </row>
    <row r="273" spans="1:18" s="25" customFormat="1" ht="14.4" customHeight="1">
      <c r="A273" s="39"/>
      <c r="B273" s="92">
        <v>25</v>
      </c>
      <c r="C273" s="43" t="s">
        <v>362</v>
      </c>
      <c r="D273" s="14">
        <v>1</v>
      </c>
      <c r="E273" s="14" t="s">
        <v>2</v>
      </c>
      <c r="F273" s="181">
        <v>540000</v>
      </c>
      <c r="G273" s="133">
        <f t="shared" si="63"/>
        <v>540000</v>
      </c>
      <c r="I273" s="1"/>
      <c r="J273" s="1"/>
      <c r="K273" s="181"/>
      <c r="L273" s="133"/>
      <c r="M273" s="274"/>
      <c r="O273" s="1"/>
      <c r="P273" s="1"/>
      <c r="Q273" s="181"/>
      <c r="R273" s="133"/>
    </row>
    <row r="274" spans="1:18" s="25" customFormat="1" ht="14.4" customHeight="1">
      <c r="A274" s="39"/>
      <c r="B274" s="92">
        <v>26</v>
      </c>
      <c r="C274" s="57" t="s">
        <v>189</v>
      </c>
      <c r="D274" s="14">
        <v>1</v>
      </c>
      <c r="E274" s="14" t="s">
        <v>2</v>
      </c>
      <c r="F274" s="181">
        <v>44400000</v>
      </c>
      <c r="G274" s="133">
        <f t="shared" si="63"/>
        <v>44400000</v>
      </c>
      <c r="I274" s="1"/>
      <c r="J274" s="1"/>
      <c r="K274" s="181"/>
      <c r="L274" s="133"/>
      <c r="M274" s="274"/>
      <c r="O274" s="1"/>
      <c r="P274" s="1"/>
      <c r="Q274" s="181"/>
      <c r="R274" s="133"/>
    </row>
    <row r="275" spans="1:18" s="25" customFormat="1" ht="14.4" customHeight="1">
      <c r="A275" s="64"/>
      <c r="B275" s="95">
        <v>27</v>
      </c>
      <c r="C275" s="66" t="s">
        <v>190</v>
      </c>
      <c r="D275" s="65">
        <v>1</v>
      </c>
      <c r="E275" s="65" t="s">
        <v>2</v>
      </c>
      <c r="F275" s="181">
        <v>9600000</v>
      </c>
      <c r="G275" s="133">
        <f t="shared" si="63"/>
        <v>9600000</v>
      </c>
      <c r="I275" s="1"/>
      <c r="J275" s="1"/>
      <c r="K275" s="181"/>
      <c r="L275" s="133"/>
      <c r="M275" s="274"/>
      <c r="O275" s="65">
        <v>1</v>
      </c>
      <c r="P275" s="65" t="s">
        <v>2</v>
      </c>
      <c r="Q275" s="181">
        <v>9600000</v>
      </c>
      <c r="R275" s="133">
        <f t="shared" ref="R275" si="65">(O275*Q275)</f>
        <v>9600000</v>
      </c>
    </row>
    <row r="276" spans="1:18" s="25" customFormat="1" ht="14.4" customHeight="1">
      <c r="A276" s="54"/>
      <c r="B276" s="96">
        <v>28</v>
      </c>
      <c r="C276" s="59" t="s">
        <v>201</v>
      </c>
      <c r="D276" s="48">
        <v>1</v>
      </c>
      <c r="E276" s="48" t="s">
        <v>2</v>
      </c>
      <c r="F276" s="181">
        <v>300000</v>
      </c>
      <c r="G276" s="133">
        <f t="shared" si="63"/>
        <v>300000</v>
      </c>
      <c r="I276" s="48"/>
      <c r="J276" s="48"/>
      <c r="K276" s="181"/>
      <c r="L276" s="133"/>
      <c r="M276" s="274"/>
      <c r="O276" s="1"/>
      <c r="P276" s="1"/>
      <c r="Q276" s="181"/>
      <c r="R276" s="133"/>
    </row>
    <row r="277" spans="1:18" s="202" customFormat="1" ht="28.5" customHeight="1">
      <c r="A277" s="197">
        <v>1</v>
      </c>
      <c r="B277" s="198"/>
      <c r="C277" s="199" t="s">
        <v>45</v>
      </c>
      <c r="D277" s="198"/>
      <c r="E277" s="198"/>
      <c r="F277" s="200"/>
      <c r="G277" s="201"/>
      <c r="I277" s="198">
        <v>9</v>
      </c>
      <c r="J277" s="198" t="s">
        <v>2</v>
      </c>
      <c r="K277" s="200">
        <f>K242</f>
        <v>342200</v>
      </c>
      <c r="L277" s="201">
        <f t="shared" ref="L277:L279" si="66">(I277*K277)</f>
        <v>3079800</v>
      </c>
      <c r="M277" s="279" t="s">
        <v>391</v>
      </c>
      <c r="O277" s="245"/>
      <c r="P277" s="230"/>
      <c r="Q277" s="200"/>
      <c r="R277" s="201"/>
    </row>
    <row r="278" spans="1:18" s="202" customFormat="1">
      <c r="A278" s="203">
        <v>2</v>
      </c>
      <c r="B278" s="198"/>
      <c r="C278" s="199" t="s">
        <v>369</v>
      </c>
      <c r="D278" s="198"/>
      <c r="E278" s="198"/>
      <c r="F278" s="200"/>
      <c r="G278" s="201"/>
      <c r="I278" s="198">
        <v>2</v>
      </c>
      <c r="J278" s="198" t="s">
        <v>34</v>
      </c>
      <c r="K278" s="200">
        <v>310000</v>
      </c>
      <c r="L278" s="201">
        <f t="shared" si="66"/>
        <v>620000</v>
      </c>
      <c r="M278" s="274"/>
      <c r="O278" s="198"/>
      <c r="P278" s="198"/>
      <c r="Q278" s="200"/>
      <c r="R278" s="201"/>
    </row>
    <row r="279" spans="1:18" s="202" customFormat="1" ht="27.45" customHeight="1">
      <c r="A279" s="203">
        <v>3</v>
      </c>
      <c r="B279" s="198"/>
      <c r="C279" s="210" t="s">
        <v>379</v>
      </c>
      <c r="D279" s="198"/>
      <c r="E279" s="198"/>
      <c r="F279" s="200"/>
      <c r="G279" s="201"/>
      <c r="I279" s="198">
        <f>48.08+62.124</f>
        <v>110.20400000000001</v>
      </c>
      <c r="J279" s="198"/>
      <c r="K279" s="200">
        <v>240000</v>
      </c>
      <c r="L279" s="201">
        <f t="shared" si="66"/>
        <v>26448960</v>
      </c>
      <c r="M279" s="279" t="s">
        <v>390</v>
      </c>
      <c r="N279" s="202" t="s">
        <v>401</v>
      </c>
      <c r="O279" s="198"/>
      <c r="P279" s="198"/>
      <c r="Q279" s="200"/>
      <c r="R279" s="201"/>
    </row>
    <row r="280" spans="1:18" s="202" customFormat="1" ht="28.8">
      <c r="A280" s="233">
        <v>4</v>
      </c>
      <c r="B280" s="207"/>
      <c r="C280" s="199" t="s">
        <v>382</v>
      </c>
      <c r="D280" s="207"/>
      <c r="E280" s="207"/>
      <c r="F280" s="200"/>
      <c r="G280" s="201"/>
      <c r="I280" s="207">
        <v>1</v>
      </c>
      <c r="J280" s="207" t="s">
        <v>115</v>
      </c>
      <c r="K280" s="200">
        <v>800000</v>
      </c>
      <c r="L280" s="201">
        <v>900000</v>
      </c>
      <c r="M280" s="279" t="s">
        <v>386</v>
      </c>
      <c r="N280" s="281" t="s">
        <v>394</v>
      </c>
      <c r="O280" s="207"/>
      <c r="P280" s="207"/>
      <c r="Q280" s="200"/>
      <c r="R280" s="201"/>
    </row>
    <row r="281" spans="1:18" s="202" customFormat="1">
      <c r="A281" s="285">
        <v>5</v>
      </c>
      <c r="B281" s="286"/>
      <c r="C281" s="212" t="s">
        <v>404</v>
      </c>
      <c r="D281" s="286"/>
      <c r="E281" s="286"/>
      <c r="F281" s="287"/>
      <c r="G281" s="288"/>
      <c r="I281" s="286">
        <v>42</v>
      </c>
      <c r="J281" s="286" t="s">
        <v>29</v>
      </c>
      <c r="K281" s="287">
        <v>210000</v>
      </c>
      <c r="L281" s="201">
        <f t="shared" ref="L281:L282" si="67">(I281*K281)</f>
        <v>8820000</v>
      </c>
      <c r="M281" s="279"/>
      <c r="N281" s="281"/>
      <c r="O281" s="286"/>
      <c r="P281" s="286"/>
      <c r="Q281" s="287"/>
      <c r="R281" s="288"/>
    </row>
    <row r="282" spans="1:18" s="202" customFormat="1">
      <c r="A282" s="285">
        <v>6</v>
      </c>
      <c r="B282" s="286"/>
      <c r="C282" s="213" t="s">
        <v>104</v>
      </c>
      <c r="D282" s="198"/>
      <c r="E282" s="198"/>
      <c r="F282" s="200"/>
      <c r="G282" s="201"/>
      <c r="I282" s="198">
        <v>10</v>
      </c>
      <c r="J282" s="198" t="s">
        <v>29</v>
      </c>
      <c r="K282" s="200">
        <v>60000</v>
      </c>
      <c r="L282" s="201">
        <f t="shared" si="67"/>
        <v>600000</v>
      </c>
      <c r="M282" s="331"/>
      <c r="N282" s="281"/>
      <c r="O282" s="286"/>
      <c r="P282" s="286"/>
      <c r="Q282" s="287"/>
      <c r="R282" s="288"/>
    </row>
    <row r="283" spans="1:18" s="241" customFormat="1">
      <c r="A283" s="236"/>
      <c r="B283" s="242"/>
      <c r="C283" s="243"/>
      <c r="D283" s="239"/>
      <c r="E283" s="239"/>
      <c r="F283" s="191"/>
      <c r="G283" s="240"/>
      <c r="I283" s="239"/>
      <c r="J283" s="239"/>
      <c r="K283" s="191"/>
      <c r="L283" s="240"/>
      <c r="M283" s="274"/>
      <c r="O283" s="239"/>
      <c r="P283" s="239"/>
      <c r="Q283" s="191"/>
      <c r="R283" s="240"/>
    </row>
    <row r="284" spans="1:18" s="25" customFormat="1" ht="14.4" customHeight="1">
      <c r="A284" s="58" t="s">
        <v>351</v>
      </c>
      <c r="B284" s="111" t="s">
        <v>202</v>
      </c>
      <c r="C284" s="112"/>
      <c r="D284" s="112"/>
      <c r="E284" s="112"/>
      <c r="F284" s="112"/>
      <c r="G284" s="163">
        <f>SUM(G285:G313)</f>
        <v>229064100</v>
      </c>
      <c r="I284" s="112"/>
      <c r="J284" s="112"/>
      <c r="K284" s="112"/>
      <c r="L284" s="163">
        <f>SUM(L285:L318)</f>
        <v>40186400</v>
      </c>
      <c r="M284" s="274"/>
      <c r="O284" s="112"/>
      <c r="P284" s="112"/>
      <c r="Q284" s="112"/>
      <c r="R284" s="163">
        <f>SUM(R285:R313)</f>
        <v>24979987.5</v>
      </c>
    </row>
    <row r="285" spans="1:18" s="25" customFormat="1" ht="28.95" customHeight="1">
      <c r="A285" s="27"/>
      <c r="B285" s="90">
        <v>1</v>
      </c>
      <c r="C285" s="6" t="s">
        <v>203</v>
      </c>
      <c r="D285" s="1">
        <v>6</v>
      </c>
      <c r="E285" s="1" t="s">
        <v>2</v>
      </c>
      <c r="F285" s="181">
        <v>2737600</v>
      </c>
      <c r="G285" s="133">
        <f t="shared" si="63"/>
        <v>16425600</v>
      </c>
      <c r="I285" s="1">
        <v>7</v>
      </c>
      <c r="J285" s="1" t="s">
        <v>2</v>
      </c>
      <c r="K285" s="181">
        <v>2737600</v>
      </c>
      <c r="L285" s="133">
        <f t="shared" ref="L285" si="68">(I285*K285)</f>
        <v>19163200</v>
      </c>
      <c r="M285" s="274"/>
      <c r="O285" s="1"/>
      <c r="P285" s="1"/>
      <c r="Q285" s="181"/>
      <c r="R285" s="133"/>
    </row>
    <row r="286" spans="1:18" s="25" customFormat="1" ht="14.4" customHeight="1">
      <c r="A286" s="27"/>
      <c r="B286" s="90">
        <v>2</v>
      </c>
      <c r="C286" s="6" t="s">
        <v>152</v>
      </c>
      <c r="D286" s="1">
        <v>55</v>
      </c>
      <c r="E286" s="1" t="s">
        <v>21</v>
      </c>
      <c r="F286" s="181">
        <v>780000</v>
      </c>
      <c r="G286" s="133">
        <f t="shared" si="63"/>
        <v>42900000</v>
      </c>
      <c r="I286" s="1"/>
      <c r="J286" s="1"/>
      <c r="K286" s="181"/>
      <c r="L286" s="133"/>
      <c r="M286" s="274"/>
      <c r="O286" s="1"/>
      <c r="P286" s="1"/>
      <c r="Q286" s="181"/>
      <c r="R286" s="133"/>
    </row>
    <row r="287" spans="1:18" s="25" customFormat="1" ht="14.4" customHeight="1">
      <c r="A287" s="27"/>
      <c r="B287" s="90">
        <v>3</v>
      </c>
      <c r="C287" s="6" t="s">
        <v>172</v>
      </c>
      <c r="D287" s="1">
        <v>30</v>
      </c>
      <c r="E287" s="1" t="s">
        <v>29</v>
      </c>
      <c r="F287" s="181">
        <v>365800</v>
      </c>
      <c r="G287" s="133">
        <f t="shared" si="63"/>
        <v>10974000</v>
      </c>
      <c r="I287" s="1"/>
      <c r="J287" s="1"/>
      <c r="K287" s="181"/>
      <c r="L287" s="133"/>
      <c r="M287" s="274"/>
      <c r="O287" s="1"/>
      <c r="P287" s="1"/>
      <c r="Q287" s="181"/>
      <c r="R287" s="133"/>
    </row>
    <row r="288" spans="1:18" s="25" customFormat="1" ht="14.4" customHeight="1">
      <c r="A288" s="27"/>
      <c r="B288" s="90">
        <v>4</v>
      </c>
      <c r="C288" s="6" t="s">
        <v>204</v>
      </c>
      <c r="D288" s="1">
        <v>30</v>
      </c>
      <c r="E288" s="1" t="s">
        <v>21</v>
      </c>
      <c r="F288" s="181">
        <v>35400</v>
      </c>
      <c r="G288" s="133">
        <f t="shared" si="63"/>
        <v>1062000</v>
      </c>
      <c r="I288" s="1"/>
      <c r="J288" s="1"/>
      <c r="K288" s="181"/>
      <c r="L288" s="133"/>
      <c r="M288" s="274"/>
      <c r="O288" s="1"/>
      <c r="P288" s="1"/>
      <c r="Q288" s="181"/>
      <c r="R288" s="133"/>
    </row>
    <row r="289" spans="1:18" s="25" customFormat="1" ht="14.4" customHeight="1">
      <c r="A289" s="27"/>
      <c r="B289" s="90">
        <v>5</v>
      </c>
      <c r="C289" s="6" t="s">
        <v>205</v>
      </c>
      <c r="D289" s="1">
        <v>30</v>
      </c>
      <c r="E289" s="1" t="s">
        <v>21</v>
      </c>
      <c r="F289" s="181">
        <v>106200</v>
      </c>
      <c r="G289" s="133">
        <f t="shared" si="63"/>
        <v>3186000</v>
      </c>
      <c r="I289" s="1"/>
      <c r="J289" s="1"/>
      <c r="K289" s="181"/>
      <c r="L289" s="133"/>
      <c r="M289" s="274"/>
      <c r="O289" s="1"/>
      <c r="P289" s="1"/>
      <c r="Q289" s="181"/>
      <c r="R289" s="133"/>
    </row>
    <row r="290" spans="1:18" s="25" customFormat="1" ht="14.4" customHeight="1">
      <c r="A290" s="27"/>
      <c r="B290" s="90">
        <v>6</v>
      </c>
      <c r="C290" s="50" t="s">
        <v>82</v>
      </c>
      <c r="D290" s="1">
        <v>20</v>
      </c>
      <c r="E290" s="1" t="s">
        <v>21</v>
      </c>
      <c r="F290" s="181">
        <v>219600</v>
      </c>
      <c r="G290" s="133">
        <f t="shared" si="63"/>
        <v>4392000</v>
      </c>
      <c r="I290" s="1"/>
      <c r="J290" s="1"/>
      <c r="K290" s="181"/>
      <c r="L290" s="133"/>
      <c r="M290" s="274"/>
      <c r="O290" s="1"/>
      <c r="P290" s="1"/>
      <c r="Q290" s="181"/>
      <c r="R290" s="133"/>
    </row>
    <row r="291" spans="1:18" s="25" customFormat="1" ht="39" customHeight="1">
      <c r="A291" s="27"/>
      <c r="B291" s="90">
        <v>7</v>
      </c>
      <c r="C291" s="50" t="s">
        <v>177</v>
      </c>
      <c r="D291" s="1">
        <v>25</v>
      </c>
      <c r="E291" s="1" t="s">
        <v>21</v>
      </c>
      <c r="F291" s="181">
        <v>1050000</v>
      </c>
      <c r="G291" s="133">
        <f t="shared" si="63"/>
        <v>26250000</v>
      </c>
      <c r="I291" s="1"/>
      <c r="J291" s="1"/>
      <c r="K291" s="181"/>
      <c r="L291" s="133"/>
      <c r="M291" s="274"/>
      <c r="O291" s="1">
        <f>D291-(7.56*2)-0.96</f>
        <v>8.9200000000000017</v>
      </c>
      <c r="P291" s="1" t="s">
        <v>21</v>
      </c>
      <c r="Q291" s="181">
        <v>1050000</v>
      </c>
      <c r="R291" s="133">
        <f t="shared" ref="R291" si="69">(O291*Q291)</f>
        <v>9366000.0000000019</v>
      </c>
    </row>
    <row r="292" spans="1:18" s="25" customFormat="1" ht="14.4" customHeight="1">
      <c r="A292" s="27"/>
      <c r="B292" s="90">
        <v>8</v>
      </c>
      <c r="C292" s="6" t="s">
        <v>206</v>
      </c>
      <c r="D292" s="1">
        <v>27</v>
      </c>
      <c r="E292" s="1" t="s">
        <v>21</v>
      </c>
      <c r="F292" s="181">
        <v>60000</v>
      </c>
      <c r="G292" s="133">
        <f t="shared" si="63"/>
        <v>1620000</v>
      </c>
      <c r="I292" s="1"/>
      <c r="J292" s="1"/>
      <c r="K292" s="181"/>
      <c r="L292" s="133"/>
      <c r="M292" s="274"/>
      <c r="O292" s="1"/>
      <c r="P292" s="1"/>
      <c r="Q292" s="181"/>
      <c r="R292" s="133"/>
    </row>
    <row r="293" spans="1:18" s="25" customFormat="1" ht="14.4" customHeight="1">
      <c r="A293" s="27"/>
      <c r="B293" s="90">
        <v>9</v>
      </c>
      <c r="C293" s="6" t="s">
        <v>207</v>
      </c>
      <c r="D293" s="1">
        <v>16</v>
      </c>
      <c r="E293" s="1" t="s">
        <v>21</v>
      </c>
      <c r="F293" s="181">
        <v>60000</v>
      </c>
      <c r="G293" s="133">
        <f t="shared" si="63"/>
        <v>960000</v>
      </c>
      <c r="I293" s="1"/>
      <c r="J293" s="1"/>
      <c r="K293" s="181"/>
      <c r="L293" s="133"/>
      <c r="M293" s="274"/>
      <c r="O293" s="1"/>
      <c r="P293" s="1"/>
      <c r="Q293" s="181"/>
      <c r="R293" s="133"/>
    </row>
    <row r="294" spans="1:18" s="25" customFormat="1" ht="14.4" customHeight="1">
      <c r="A294" s="27"/>
      <c r="B294" s="90">
        <v>10</v>
      </c>
      <c r="C294" s="6" t="s">
        <v>208</v>
      </c>
      <c r="D294" s="1">
        <v>21</v>
      </c>
      <c r="E294" s="1" t="s">
        <v>21</v>
      </c>
      <c r="F294" s="181">
        <v>60000</v>
      </c>
      <c r="G294" s="133">
        <f t="shared" si="63"/>
        <v>1260000</v>
      </c>
      <c r="I294" s="1"/>
      <c r="J294" s="1"/>
      <c r="K294" s="181"/>
      <c r="L294" s="133"/>
      <c r="M294" s="274"/>
      <c r="O294" s="1"/>
      <c r="P294" s="1"/>
      <c r="Q294" s="181"/>
      <c r="R294" s="133"/>
    </row>
    <row r="295" spans="1:18" s="25" customFormat="1" ht="14.4" customHeight="1">
      <c r="A295" s="27"/>
      <c r="B295" s="90">
        <v>11</v>
      </c>
      <c r="C295" s="6" t="s">
        <v>171</v>
      </c>
      <c r="D295" s="1">
        <v>4</v>
      </c>
      <c r="E295" s="1" t="s">
        <v>21</v>
      </c>
      <c r="F295" s="181">
        <v>180000</v>
      </c>
      <c r="G295" s="133">
        <f t="shared" si="63"/>
        <v>720000</v>
      </c>
      <c r="I295" s="1"/>
      <c r="J295" s="1"/>
      <c r="K295" s="181"/>
      <c r="L295" s="133"/>
      <c r="M295" s="274"/>
      <c r="O295" s="1"/>
      <c r="P295" s="1"/>
      <c r="Q295" s="181"/>
      <c r="R295" s="133"/>
    </row>
    <row r="296" spans="1:18" s="25" customFormat="1" ht="14.4" customHeight="1">
      <c r="A296" s="27"/>
      <c r="B296" s="90">
        <v>12</v>
      </c>
      <c r="C296" s="6" t="s">
        <v>197</v>
      </c>
      <c r="D296" s="1">
        <v>5</v>
      </c>
      <c r="E296" s="1" t="s">
        <v>21</v>
      </c>
      <c r="F296" s="181">
        <v>60000</v>
      </c>
      <c r="G296" s="133">
        <f t="shared" si="63"/>
        <v>300000</v>
      </c>
      <c r="I296" s="1"/>
      <c r="J296" s="1"/>
      <c r="K296" s="181"/>
      <c r="L296" s="133"/>
      <c r="M296" s="274"/>
      <c r="O296" s="1"/>
      <c r="P296" s="1"/>
      <c r="Q296" s="181"/>
      <c r="R296" s="133"/>
    </row>
    <row r="297" spans="1:18" s="25" customFormat="1" ht="14.4" customHeight="1">
      <c r="A297" s="27"/>
      <c r="B297" s="90">
        <v>13</v>
      </c>
      <c r="C297" s="6" t="s">
        <v>173</v>
      </c>
      <c r="D297" s="1">
        <v>54</v>
      </c>
      <c r="E297" s="1" t="s">
        <v>21</v>
      </c>
      <c r="F297" s="181">
        <v>316250</v>
      </c>
      <c r="G297" s="133">
        <f t="shared" si="63"/>
        <v>17077500</v>
      </c>
      <c r="I297" s="1"/>
      <c r="J297" s="1"/>
      <c r="K297" s="181"/>
      <c r="L297" s="133"/>
      <c r="M297" s="274"/>
      <c r="O297" s="1">
        <f>D297-48.77</f>
        <v>5.2299999999999969</v>
      </c>
      <c r="P297" s="1" t="s">
        <v>21</v>
      </c>
      <c r="Q297" s="181">
        <v>316250</v>
      </c>
      <c r="R297" s="133">
        <f t="shared" ref="R297" si="70">(O297*Q297)</f>
        <v>1653987.4999999991</v>
      </c>
    </row>
    <row r="298" spans="1:18" s="25" customFormat="1" ht="33" customHeight="1">
      <c r="A298" s="27"/>
      <c r="B298" s="90">
        <v>14</v>
      </c>
      <c r="C298" s="6" t="s">
        <v>198</v>
      </c>
      <c r="D298" s="1">
        <v>5</v>
      </c>
      <c r="E298" s="1" t="s">
        <v>21</v>
      </c>
      <c r="F298" s="181">
        <v>218300</v>
      </c>
      <c r="G298" s="133">
        <f t="shared" si="63"/>
        <v>1091500</v>
      </c>
      <c r="I298" s="1"/>
      <c r="J298" s="1"/>
      <c r="K298" s="181"/>
      <c r="L298" s="133"/>
      <c r="M298" s="274"/>
      <c r="O298" s="1"/>
      <c r="P298" s="1"/>
      <c r="Q298" s="181"/>
      <c r="R298" s="133"/>
    </row>
    <row r="299" spans="1:18" s="25" customFormat="1" ht="43.2" customHeight="1">
      <c r="A299" s="27"/>
      <c r="B299" s="90">
        <v>15</v>
      </c>
      <c r="C299" s="36" t="s">
        <v>179</v>
      </c>
      <c r="D299" s="1">
        <v>1</v>
      </c>
      <c r="E299" s="1" t="s">
        <v>9</v>
      </c>
      <c r="F299" s="181">
        <v>6490000</v>
      </c>
      <c r="G299" s="133">
        <f t="shared" si="63"/>
        <v>6490000</v>
      </c>
      <c r="I299" s="1">
        <v>1</v>
      </c>
      <c r="J299" s="1" t="s">
        <v>9</v>
      </c>
      <c r="K299" s="181">
        <v>6490000</v>
      </c>
      <c r="L299" s="133">
        <f t="shared" ref="L299:L300" si="71">(I299*K299)</f>
        <v>6490000</v>
      </c>
      <c r="M299" s="274"/>
      <c r="O299" s="1"/>
      <c r="P299" s="1"/>
      <c r="Q299" s="181"/>
      <c r="R299" s="133"/>
    </row>
    <row r="300" spans="1:18" s="25" customFormat="1" ht="37.5" customHeight="1">
      <c r="A300" s="27"/>
      <c r="B300" s="90">
        <v>16</v>
      </c>
      <c r="C300" s="36" t="s">
        <v>209</v>
      </c>
      <c r="D300" s="1">
        <v>4</v>
      </c>
      <c r="E300" s="1" t="s">
        <v>21</v>
      </c>
      <c r="F300" s="181">
        <v>1032500</v>
      </c>
      <c r="G300" s="133">
        <f t="shared" si="63"/>
        <v>4130000</v>
      </c>
      <c r="I300" s="1">
        <v>4</v>
      </c>
      <c r="J300" s="1" t="s">
        <v>21</v>
      </c>
      <c r="K300" s="181">
        <v>1032500</v>
      </c>
      <c r="L300" s="133">
        <f t="shared" si="71"/>
        <v>4130000</v>
      </c>
      <c r="M300" s="274"/>
      <c r="O300" s="1"/>
      <c r="P300" s="1"/>
      <c r="Q300" s="181"/>
      <c r="R300" s="133"/>
    </row>
    <row r="301" spans="1:18" s="25" customFormat="1" ht="41.25" customHeight="1">
      <c r="A301" s="27"/>
      <c r="B301" s="90">
        <v>17</v>
      </c>
      <c r="C301" s="6" t="s">
        <v>210</v>
      </c>
      <c r="D301" s="1">
        <v>7</v>
      </c>
      <c r="E301" s="1" t="s">
        <v>21</v>
      </c>
      <c r="F301" s="181">
        <v>420000</v>
      </c>
      <c r="G301" s="133">
        <f t="shared" si="63"/>
        <v>2940000</v>
      </c>
      <c r="I301" s="1"/>
      <c r="J301" s="1"/>
      <c r="K301" s="181"/>
      <c r="L301" s="133"/>
      <c r="M301" s="274"/>
      <c r="O301" s="1"/>
      <c r="P301" s="1"/>
      <c r="Q301" s="181"/>
      <c r="R301" s="133"/>
    </row>
    <row r="302" spans="1:18" s="25" customFormat="1" ht="40.049999999999997" customHeight="1">
      <c r="A302" s="27"/>
      <c r="B302" s="90">
        <v>18</v>
      </c>
      <c r="C302" s="6" t="s">
        <v>100</v>
      </c>
      <c r="D302" s="1">
        <v>11</v>
      </c>
      <c r="E302" s="1" t="s">
        <v>2</v>
      </c>
      <c r="F302" s="181">
        <v>320000</v>
      </c>
      <c r="G302" s="133">
        <f t="shared" si="63"/>
        <v>3520000</v>
      </c>
      <c r="I302" s="1"/>
      <c r="J302" s="1"/>
      <c r="K302" s="181"/>
      <c r="L302" s="133"/>
      <c r="M302" s="279" t="s">
        <v>387</v>
      </c>
      <c r="N302" s="202" t="s">
        <v>402</v>
      </c>
      <c r="O302" s="1">
        <v>8</v>
      </c>
      <c r="P302" s="1" t="s">
        <v>2</v>
      </c>
      <c r="Q302" s="181">
        <v>320000</v>
      </c>
      <c r="R302" s="133">
        <f t="shared" ref="R302" si="72">(O302*Q302)</f>
        <v>2560000</v>
      </c>
    </row>
    <row r="303" spans="1:18" s="25" customFormat="1" ht="14.4" customHeight="1">
      <c r="A303" s="27"/>
      <c r="B303" s="90">
        <v>19</v>
      </c>
      <c r="C303" s="6" t="s">
        <v>163</v>
      </c>
      <c r="D303" s="1">
        <v>1</v>
      </c>
      <c r="E303" s="1" t="s">
        <v>2</v>
      </c>
      <c r="F303" s="181">
        <v>318000</v>
      </c>
      <c r="G303" s="133">
        <f t="shared" si="63"/>
        <v>318000</v>
      </c>
      <c r="I303" s="1"/>
      <c r="J303" s="1"/>
      <c r="K303" s="181"/>
      <c r="L303" s="133"/>
      <c r="M303" s="274"/>
      <c r="O303" s="1"/>
      <c r="P303" s="1"/>
      <c r="Q303" s="181"/>
      <c r="R303" s="133"/>
    </row>
    <row r="304" spans="1:18" s="25" customFormat="1" ht="14.4" customHeight="1">
      <c r="A304" s="27"/>
      <c r="B304" s="90">
        <v>20</v>
      </c>
      <c r="C304" s="24" t="s">
        <v>182</v>
      </c>
      <c r="D304" s="1">
        <v>1</v>
      </c>
      <c r="E304" s="1" t="s">
        <v>2</v>
      </c>
      <c r="F304" s="181">
        <v>632500</v>
      </c>
      <c r="G304" s="133">
        <f t="shared" si="63"/>
        <v>632500</v>
      </c>
      <c r="I304" s="1"/>
      <c r="J304" s="1"/>
      <c r="K304" s="181"/>
      <c r="L304" s="133"/>
      <c r="M304" s="274"/>
      <c r="O304" s="1"/>
      <c r="P304" s="1"/>
      <c r="Q304" s="181"/>
      <c r="R304" s="133"/>
    </row>
    <row r="305" spans="1:18" s="25" customFormat="1" ht="14.4" customHeight="1">
      <c r="A305" s="27"/>
      <c r="B305" s="90">
        <v>21</v>
      </c>
      <c r="C305" s="24" t="s">
        <v>183</v>
      </c>
      <c r="D305" s="1">
        <v>4</v>
      </c>
      <c r="E305" s="1" t="s">
        <v>2</v>
      </c>
      <c r="F305" s="181">
        <v>330000</v>
      </c>
      <c r="G305" s="133">
        <f t="shared" si="63"/>
        <v>1320000</v>
      </c>
      <c r="I305" s="1"/>
      <c r="J305" s="1"/>
      <c r="K305" s="181"/>
      <c r="L305" s="133"/>
      <c r="M305" s="274"/>
      <c r="O305" s="1"/>
      <c r="P305" s="1"/>
      <c r="Q305" s="181"/>
      <c r="R305" s="133"/>
    </row>
    <row r="306" spans="1:18" s="25" customFormat="1" ht="14.4" customHeight="1">
      <c r="A306" s="27"/>
      <c r="B306" s="90">
        <v>22</v>
      </c>
      <c r="C306" s="6" t="s">
        <v>184</v>
      </c>
      <c r="D306" s="1">
        <v>1</v>
      </c>
      <c r="E306" s="1" t="s">
        <v>2</v>
      </c>
      <c r="F306" s="181">
        <v>767000</v>
      </c>
      <c r="G306" s="133">
        <f t="shared" si="63"/>
        <v>767000</v>
      </c>
      <c r="I306" s="1"/>
      <c r="J306" s="1"/>
      <c r="K306" s="181"/>
      <c r="L306" s="133"/>
      <c r="M306" s="274"/>
      <c r="O306" s="1"/>
      <c r="P306" s="1"/>
      <c r="Q306" s="181"/>
      <c r="R306" s="133"/>
    </row>
    <row r="307" spans="1:18" s="25" customFormat="1" ht="14.4" customHeight="1">
      <c r="A307" s="27"/>
      <c r="B307" s="90">
        <v>23</v>
      </c>
      <c r="C307" s="6" t="s">
        <v>185</v>
      </c>
      <c r="D307" s="1">
        <v>56</v>
      </c>
      <c r="E307" s="1" t="s">
        <v>21</v>
      </c>
      <c r="F307" s="181">
        <v>413000</v>
      </c>
      <c r="G307" s="133">
        <f t="shared" si="63"/>
        <v>23128000</v>
      </c>
      <c r="I307" s="1"/>
      <c r="J307" s="1"/>
      <c r="K307" s="181"/>
      <c r="L307" s="133"/>
      <c r="M307" s="274"/>
      <c r="O307" s="1"/>
      <c r="P307" s="1"/>
      <c r="Q307" s="181"/>
      <c r="R307" s="133"/>
    </row>
    <row r="308" spans="1:18" s="25" customFormat="1" ht="14.4" customHeight="1">
      <c r="A308" s="27"/>
      <c r="B308" s="90">
        <v>24</v>
      </c>
      <c r="C308" s="24" t="s">
        <v>186</v>
      </c>
      <c r="D308" s="1">
        <v>1</v>
      </c>
      <c r="E308" s="1" t="s">
        <v>2</v>
      </c>
      <c r="F308" s="181">
        <v>1800000</v>
      </c>
      <c r="G308" s="133">
        <f t="shared" si="63"/>
        <v>1800000</v>
      </c>
      <c r="I308" s="1"/>
      <c r="J308" s="1"/>
      <c r="K308" s="181"/>
      <c r="L308" s="133"/>
      <c r="M308" s="274"/>
      <c r="O308" s="1">
        <v>1</v>
      </c>
      <c r="P308" s="1" t="s">
        <v>2</v>
      </c>
      <c r="Q308" s="181">
        <v>1800000</v>
      </c>
      <c r="R308" s="133">
        <f t="shared" ref="R308" si="73">(O308*Q308)</f>
        <v>1800000</v>
      </c>
    </row>
    <row r="309" spans="1:18" s="25" customFormat="1" ht="14.4" customHeight="1">
      <c r="A309" s="27"/>
      <c r="B309" s="90">
        <v>25</v>
      </c>
      <c r="C309" s="24" t="s">
        <v>187</v>
      </c>
      <c r="D309" s="1">
        <v>1</v>
      </c>
      <c r="E309" s="1" t="s">
        <v>2</v>
      </c>
      <c r="F309" s="181">
        <v>960000</v>
      </c>
      <c r="G309" s="133">
        <f t="shared" si="63"/>
        <v>960000</v>
      </c>
      <c r="I309" s="1"/>
      <c r="J309" s="1"/>
      <c r="K309" s="181"/>
      <c r="L309" s="133"/>
      <c r="M309" s="274"/>
      <c r="O309" s="1"/>
      <c r="P309" s="1"/>
      <c r="Q309" s="181"/>
      <c r="R309" s="133"/>
    </row>
    <row r="310" spans="1:18" s="25" customFormat="1" ht="14.4" customHeight="1">
      <c r="A310" s="27"/>
      <c r="B310" s="90">
        <v>26</v>
      </c>
      <c r="C310" s="24" t="s">
        <v>188</v>
      </c>
      <c r="D310" s="1">
        <v>1</v>
      </c>
      <c r="E310" s="1" t="s">
        <v>2</v>
      </c>
      <c r="F310" s="181">
        <v>540000</v>
      </c>
      <c r="G310" s="133">
        <f t="shared" si="63"/>
        <v>540000</v>
      </c>
      <c r="I310" s="1"/>
      <c r="J310" s="1"/>
      <c r="K310" s="181"/>
      <c r="L310" s="133"/>
      <c r="M310" s="274"/>
      <c r="O310" s="1"/>
      <c r="P310" s="1"/>
      <c r="Q310" s="181"/>
      <c r="R310" s="133"/>
    </row>
    <row r="311" spans="1:18" s="25" customFormat="1" ht="14.4" customHeight="1">
      <c r="A311" s="27"/>
      <c r="B311" s="90">
        <v>27</v>
      </c>
      <c r="C311" s="31" t="s">
        <v>189</v>
      </c>
      <c r="D311" s="1">
        <v>1</v>
      </c>
      <c r="E311" s="1" t="s">
        <v>2</v>
      </c>
      <c r="F311" s="181">
        <v>44400000</v>
      </c>
      <c r="G311" s="133">
        <f t="shared" si="63"/>
        <v>44400000</v>
      </c>
      <c r="I311" s="1"/>
      <c r="J311" s="1"/>
      <c r="K311" s="181"/>
      <c r="L311" s="133"/>
      <c r="M311" s="274"/>
      <c r="O311" s="1"/>
      <c r="P311" s="1"/>
      <c r="Q311" s="181"/>
      <c r="R311" s="133"/>
    </row>
    <row r="312" spans="1:18" s="25" customFormat="1" ht="14.4" customHeight="1">
      <c r="A312" s="27"/>
      <c r="B312" s="90">
        <v>28</v>
      </c>
      <c r="C312" s="24" t="s">
        <v>190</v>
      </c>
      <c r="D312" s="1">
        <v>1</v>
      </c>
      <c r="E312" s="1" t="s">
        <v>2</v>
      </c>
      <c r="F312" s="181">
        <v>9600000</v>
      </c>
      <c r="G312" s="133">
        <f t="shared" si="63"/>
        <v>9600000</v>
      </c>
      <c r="I312" s="1"/>
      <c r="J312" s="1"/>
      <c r="K312" s="181"/>
      <c r="L312" s="133"/>
      <c r="M312" s="274"/>
      <c r="O312" s="1">
        <v>1</v>
      </c>
      <c r="P312" s="1" t="s">
        <v>2</v>
      </c>
      <c r="Q312" s="181">
        <v>9600000</v>
      </c>
      <c r="R312" s="133">
        <f t="shared" ref="R312" si="74">(O312*Q312)</f>
        <v>9600000</v>
      </c>
    </row>
    <row r="313" spans="1:18" s="25" customFormat="1" ht="14.4" customHeight="1">
      <c r="A313" s="27"/>
      <c r="B313" s="90">
        <v>29</v>
      </c>
      <c r="C313" s="56" t="s">
        <v>211</v>
      </c>
      <c r="D313" s="1">
        <v>1</v>
      </c>
      <c r="E313" s="1" t="s">
        <v>2</v>
      </c>
      <c r="F313" s="181">
        <v>300000</v>
      </c>
      <c r="G313" s="133">
        <f t="shared" si="63"/>
        <v>300000</v>
      </c>
      <c r="I313" s="1"/>
      <c r="J313" s="1"/>
      <c r="K313" s="181"/>
      <c r="L313" s="133"/>
      <c r="M313" s="274"/>
      <c r="O313" s="1"/>
      <c r="P313" s="1"/>
      <c r="Q313" s="181"/>
      <c r="R313" s="133"/>
    </row>
    <row r="314" spans="1:18" s="202" customFormat="1" ht="27.45" customHeight="1">
      <c r="A314" s="197">
        <v>1</v>
      </c>
      <c r="B314" s="198"/>
      <c r="C314" s="199" t="s">
        <v>45</v>
      </c>
      <c r="D314" s="198"/>
      <c r="E314" s="198"/>
      <c r="F314" s="200"/>
      <c r="G314" s="201"/>
      <c r="I314" s="198">
        <v>6</v>
      </c>
      <c r="J314" s="198" t="s">
        <v>2</v>
      </c>
      <c r="K314" s="200">
        <f>K277</f>
        <v>342200</v>
      </c>
      <c r="L314" s="201">
        <f t="shared" ref="L314:L318" si="75">(I314*K314)</f>
        <v>2053200</v>
      </c>
      <c r="M314" s="279" t="s">
        <v>391</v>
      </c>
      <c r="N314" s="202" t="s">
        <v>400</v>
      </c>
      <c r="O314" s="245"/>
      <c r="P314" s="230"/>
      <c r="Q314" s="200"/>
      <c r="R314" s="201"/>
    </row>
    <row r="315" spans="1:18" s="202" customFormat="1">
      <c r="A315" s="203">
        <v>2</v>
      </c>
      <c r="B315" s="198"/>
      <c r="C315" s="199" t="s">
        <v>369</v>
      </c>
      <c r="D315" s="198"/>
      <c r="E315" s="198"/>
      <c r="F315" s="200"/>
      <c r="G315" s="201"/>
      <c r="I315" s="198">
        <v>2</v>
      </c>
      <c r="J315" s="198" t="s">
        <v>34</v>
      </c>
      <c r="K315" s="200">
        <v>310000</v>
      </c>
      <c r="L315" s="201">
        <f t="shared" si="75"/>
        <v>620000</v>
      </c>
      <c r="M315" s="274"/>
      <c r="O315" s="198"/>
      <c r="P315" s="198"/>
      <c r="Q315" s="200"/>
      <c r="R315" s="201"/>
    </row>
    <row r="316" spans="1:18" s="202" customFormat="1" ht="28.8">
      <c r="A316" s="334">
        <v>3</v>
      </c>
      <c r="B316" s="335"/>
      <c r="C316" s="205" t="s">
        <v>382</v>
      </c>
      <c r="D316" s="335"/>
      <c r="E316" s="335"/>
      <c r="F316" s="336"/>
      <c r="G316" s="337"/>
      <c r="H316" s="344"/>
      <c r="I316" s="335">
        <v>1</v>
      </c>
      <c r="J316" s="335" t="s">
        <v>115</v>
      </c>
      <c r="K316" s="336">
        <v>800000</v>
      </c>
      <c r="L316" s="337">
        <f t="shared" si="75"/>
        <v>800000</v>
      </c>
      <c r="M316" s="279" t="s">
        <v>386</v>
      </c>
      <c r="N316" s="281" t="s">
        <v>394</v>
      </c>
      <c r="O316" s="207"/>
      <c r="P316" s="207"/>
      <c r="Q316" s="200"/>
      <c r="R316" s="201"/>
    </row>
    <row r="317" spans="1:18" s="202" customFormat="1">
      <c r="A317" s="334">
        <v>4</v>
      </c>
      <c r="B317" s="335"/>
      <c r="C317" s="212" t="s">
        <v>404</v>
      </c>
      <c r="D317" s="335"/>
      <c r="E317" s="335"/>
      <c r="F317" s="336"/>
      <c r="G317" s="337"/>
      <c r="H317" s="344"/>
      <c r="I317" s="335">
        <v>31</v>
      </c>
      <c r="J317" s="335" t="s">
        <v>29</v>
      </c>
      <c r="K317" s="336">
        <v>210000</v>
      </c>
      <c r="L317" s="201">
        <f t="shared" si="75"/>
        <v>6510000</v>
      </c>
      <c r="M317" s="279"/>
      <c r="N317" s="281"/>
      <c r="O317" s="286"/>
      <c r="P317" s="286"/>
      <c r="Q317" s="287"/>
      <c r="R317" s="288"/>
    </row>
    <row r="318" spans="1:18" s="202" customFormat="1">
      <c r="A318" s="342">
        <v>5</v>
      </c>
      <c r="B318" s="207"/>
      <c r="C318" s="213" t="s">
        <v>104</v>
      </c>
      <c r="D318" s="198"/>
      <c r="E318" s="198"/>
      <c r="F318" s="200"/>
      <c r="G318" s="201"/>
      <c r="H318" s="343"/>
      <c r="I318" s="198">
        <v>7</v>
      </c>
      <c r="J318" s="198" t="s">
        <v>29</v>
      </c>
      <c r="K318" s="200">
        <v>60000</v>
      </c>
      <c r="L318" s="201">
        <f t="shared" si="75"/>
        <v>420000</v>
      </c>
      <c r="M318" s="284"/>
      <c r="O318" s="286"/>
      <c r="P318" s="286"/>
      <c r="Q318" s="287"/>
      <c r="R318" s="288"/>
    </row>
    <row r="319" spans="1:18" s="241" customFormat="1">
      <c r="A319" s="332"/>
      <c r="B319" s="338"/>
      <c r="C319" s="339"/>
      <c r="D319" s="340"/>
      <c r="E319" s="340"/>
      <c r="F319" s="246"/>
      <c r="G319" s="341"/>
      <c r="I319" s="340"/>
      <c r="J319" s="340"/>
      <c r="K319" s="246"/>
      <c r="L319" s="341"/>
      <c r="M319" s="333"/>
      <c r="O319" s="268"/>
      <c r="P319" s="268"/>
      <c r="Q319" s="269"/>
      <c r="R319" s="270"/>
    </row>
    <row r="320" spans="1:18" s="25" customFormat="1">
      <c r="A320" s="58" t="s">
        <v>352</v>
      </c>
      <c r="B320" s="111" t="s">
        <v>213</v>
      </c>
      <c r="C320" s="112"/>
      <c r="D320" s="112"/>
      <c r="E320" s="112"/>
      <c r="F320" s="112"/>
      <c r="G320" s="163">
        <f>SUM(G321:G348)</f>
        <v>164898600</v>
      </c>
      <c r="I320" s="112"/>
      <c r="J320" s="112"/>
      <c r="K320" s="112"/>
      <c r="L320" s="163">
        <f>SUM(L321:L353)</f>
        <v>8513200</v>
      </c>
      <c r="M320" s="274"/>
      <c r="O320" s="112"/>
      <c r="P320" s="112"/>
      <c r="Q320" s="112"/>
      <c r="R320" s="163">
        <f>SUM(R321:R350)</f>
        <v>6233400</v>
      </c>
    </row>
    <row r="321" spans="1:18" s="25" customFormat="1" ht="34.5" customHeight="1">
      <c r="A321" s="27"/>
      <c r="B321" s="90">
        <v>1</v>
      </c>
      <c r="C321" s="6" t="s">
        <v>214</v>
      </c>
      <c r="D321" s="1">
        <v>6</v>
      </c>
      <c r="E321" s="1" t="s">
        <v>2</v>
      </c>
      <c r="F321" s="181">
        <v>2737600</v>
      </c>
      <c r="G321" s="133">
        <f t="shared" si="63"/>
        <v>16425600</v>
      </c>
      <c r="I321" s="1"/>
      <c r="J321" s="1"/>
      <c r="K321" s="181"/>
      <c r="L321" s="133"/>
      <c r="M321" s="274"/>
      <c r="O321" s="1"/>
      <c r="P321" s="1"/>
      <c r="Q321" s="181"/>
      <c r="R321" s="133"/>
    </row>
    <row r="322" spans="1:18" s="25" customFormat="1" ht="14.4" customHeight="1">
      <c r="A322" s="27"/>
      <c r="B322" s="90">
        <v>2</v>
      </c>
      <c r="C322" s="6" t="s">
        <v>152</v>
      </c>
      <c r="D322" s="1">
        <v>55</v>
      </c>
      <c r="E322" s="1" t="s">
        <v>21</v>
      </c>
      <c r="F322" s="181">
        <v>78000</v>
      </c>
      <c r="G322" s="133">
        <f t="shared" si="63"/>
        <v>4290000</v>
      </c>
      <c r="I322" s="1"/>
      <c r="J322" s="1"/>
      <c r="K322" s="181"/>
      <c r="L322" s="133"/>
      <c r="M322" s="274"/>
      <c r="O322" s="1"/>
      <c r="P322" s="1"/>
      <c r="Q322" s="181"/>
      <c r="R322" s="133"/>
    </row>
    <row r="323" spans="1:18" s="25" customFormat="1" ht="14.4" customHeight="1">
      <c r="A323" s="27"/>
      <c r="B323" s="90">
        <v>3</v>
      </c>
      <c r="C323" s="6" t="s">
        <v>172</v>
      </c>
      <c r="D323" s="1">
        <v>30</v>
      </c>
      <c r="E323" s="1" t="s">
        <v>29</v>
      </c>
      <c r="F323" s="181">
        <v>365800</v>
      </c>
      <c r="G323" s="133">
        <f t="shared" si="63"/>
        <v>10974000</v>
      </c>
      <c r="I323" s="1"/>
      <c r="J323" s="1"/>
      <c r="K323" s="181"/>
      <c r="L323" s="133"/>
      <c r="M323" s="274"/>
      <c r="O323" s="1"/>
      <c r="P323" s="1"/>
      <c r="Q323" s="181"/>
      <c r="R323" s="133"/>
    </row>
    <row r="324" spans="1:18" s="25" customFormat="1" ht="14.4" customHeight="1">
      <c r="A324" s="27"/>
      <c r="B324" s="90">
        <v>4</v>
      </c>
      <c r="C324" s="6" t="s">
        <v>215</v>
      </c>
      <c r="D324" s="1">
        <v>17</v>
      </c>
      <c r="E324" s="1" t="s">
        <v>21</v>
      </c>
      <c r="F324" s="181">
        <v>60000</v>
      </c>
      <c r="G324" s="133">
        <f t="shared" si="63"/>
        <v>1020000</v>
      </c>
      <c r="I324" s="1"/>
      <c r="J324" s="1"/>
      <c r="K324" s="181"/>
      <c r="L324" s="133"/>
      <c r="M324" s="274"/>
      <c r="O324" s="1"/>
      <c r="P324" s="1"/>
      <c r="Q324" s="181"/>
      <c r="R324" s="133"/>
    </row>
    <row r="325" spans="1:18" s="25" customFormat="1" ht="18.75" customHeight="1">
      <c r="A325" s="27"/>
      <c r="B325" s="90">
        <v>5</v>
      </c>
      <c r="C325" s="6" t="s">
        <v>216</v>
      </c>
      <c r="D325" s="1">
        <v>21</v>
      </c>
      <c r="E325" s="1" t="s">
        <v>21</v>
      </c>
      <c r="F325" s="181">
        <v>60000</v>
      </c>
      <c r="G325" s="133">
        <f t="shared" si="63"/>
        <v>1260000</v>
      </c>
      <c r="I325" s="1"/>
      <c r="J325" s="1"/>
      <c r="K325" s="181"/>
      <c r="L325" s="133"/>
      <c r="M325" s="274"/>
      <c r="O325" s="1"/>
      <c r="P325" s="1"/>
      <c r="Q325" s="181"/>
      <c r="R325" s="133"/>
    </row>
    <row r="326" spans="1:18" s="25" customFormat="1" ht="18" customHeight="1">
      <c r="A326" s="27"/>
      <c r="B326" s="90">
        <v>6</v>
      </c>
      <c r="C326" s="6" t="s">
        <v>217</v>
      </c>
      <c r="D326" s="1">
        <v>30</v>
      </c>
      <c r="E326" s="1" t="s">
        <v>21</v>
      </c>
      <c r="F326" s="181">
        <v>60000</v>
      </c>
      <c r="G326" s="133">
        <f t="shared" si="63"/>
        <v>1800000</v>
      </c>
      <c r="I326" s="1"/>
      <c r="J326" s="1"/>
      <c r="K326" s="181"/>
      <c r="L326" s="133"/>
      <c r="M326" s="274"/>
      <c r="O326" s="1"/>
      <c r="P326" s="1"/>
      <c r="Q326" s="181"/>
      <c r="R326" s="133"/>
    </row>
    <row r="327" spans="1:18" s="25" customFormat="1" ht="18.75" customHeight="1">
      <c r="A327" s="27"/>
      <c r="B327" s="90">
        <v>7</v>
      </c>
      <c r="C327" s="6" t="s">
        <v>205</v>
      </c>
      <c r="D327" s="1">
        <v>30</v>
      </c>
      <c r="E327" s="1" t="s">
        <v>21</v>
      </c>
      <c r="F327" s="181">
        <v>106200</v>
      </c>
      <c r="G327" s="133">
        <f t="shared" si="63"/>
        <v>3186000</v>
      </c>
      <c r="I327" s="1"/>
      <c r="J327" s="1"/>
      <c r="K327" s="181"/>
      <c r="L327" s="133"/>
      <c r="M327" s="274"/>
      <c r="O327" s="1"/>
      <c r="P327" s="1"/>
      <c r="Q327" s="181"/>
      <c r="R327" s="133"/>
    </row>
    <row r="328" spans="1:18" s="25" customFormat="1" ht="21" customHeight="1">
      <c r="A328" s="27"/>
      <c r="B328" s="90">
        <v>8</v>
      </c>
      <c r="C328" s="50" t="s">
        <v>82</v>
      </c>
      <c r="D328" s="1">
        <v>20</v>
      </c>
      <c r="E328" s="1" t="s">
        <v>21</v>
      </c>
      <c r="F328" s="181">
        <v>219600</v>
      </c>
      <c r="G328" s="133">
        <f t="shared" si="63"/>
        <v>4392000</v>
      </c>
      <c r="I328" s="1"/>
      <c r="J328" s="1"/>
      <c r="K328" s="181"/>
      <c r="L328" s="133"/>
      <c r="M328" s="274"/>
      <c r="O328" s="1"/>
      <c r="P328" s="1"/>
      <c r="Q328" s="181"/>
      <c r="R328" s="133"/>
    </row>
    <row r="329" spans="1:18" s="25" customFormat="1" ht="36" customHeight="1">
      <c r="A329" s="27"/>
      <c r="B329" s="90">
        <v>9</v>
      </c>
      <c r="C329" s="50" t="s">
        <v>177</v>
      </c>
      <c r="D329" s="1">
        <v>25</v>
      </c>
      <c r="E329" s="1" t="s">
        <v>21</v>
      </c>
      <c r="F329" s="181">
        <v>60000</v>
      </c>
      <c r="G329" s="133">
        <f t="shared" si="63"/>
        <v>1500000</v>
      </c>
      <c r="I329" s="1"/>
      <c r="J329" s="1"/>
      <c r="K329" s="181"/>
      <c r="L329" s="133"/>
      <c r="M329" s="274"/>
      <c r="O329" s="1">
        <f>D329-(9.48*2)-0.96</f>
        <v>5.0799999999999992</v>
      </c>
      <c r="P329" s="1" t="s">
        <v>21</v>
      </c>
      <c r="Q329" s="181">
        <v>60000</v>
      </c>
      <c r="R329" s="133">
        <f t="shared" ref="R329" si="76">(O329*Q329)</f>
        <v>304799.99999999994</v>
      </c>
    </row>
    <row r="330" spans="1:18" s="25" customFormat="1" ht="14.4" customHeight="1">
      <c r="A330" s="27"/>
      <c r="B330" s="90">
        <v>10</v>
      </c>
      <c r="C330" s="6" t="s">
        <v>171</v>
      </c>
      <c r="D330" s="1">
        <v>4</v>
      </c>
      <c r="E330" s="1" t="s">
        <v>21</v>
      </c>
      <c r="F330" s="181">
        <v>180000</v>
      </c>
      <c r="G330" s="133">
        <f t="shared" si="63"/>
        <v>720000</v>
      </c>
      <c r="I330" s="1"/>
      <c r="J330" s="1"/>
      <c r="K330" s="181"/>
      <c r="L330" s="133"/>
      <c r="M330" s="274"/>
      <c r="O330" s="1"/>
      <c r="P330" s="1"/>
      <c r="Q330" s="181"/>
      <c r="R330" s="133"/>
    </row>
    <row r="331" spans="1:18" s="25" customFormat="1" ht="30" customHeight="1">
      <c r="A331" s="27"/>
      <c r="B331" s="90">
        <v>11</v>
      </c>
      <c r="C331" s="6" t="s">
        <v>197</v>
      </c>
      <c r="D331" s="1">
        <v>5</v>
      </c>
      <c r="E331" s="1" t="s">
        <v>21</v>
      </c>
      <c r="F331" s="181">
        <v>60000</v>
      </c>
      <c r="G331" s="133">
        <f t="shared" si="63"/>
        <v>300000</v>
      </c>
      <c r="I331" s="1"/>
      <c r="J331" s="1"/>
      <c r="K331" s="181"/>
      <c r="L331" s="133"/>
      <c r="M331" s="274"/>
      <c r="O331" s="1"/>
      <c r="P331" s="1"/>
      <c r="Q331" s="181"/>
      <c r="R331" s="133"/>
    </row>
    <row r="332" spans="1:18" s="25" customFormat="1" ht="21" customHeight="1">
      <c r="A332" s="27"/>
      <c r="B332" s="90">
        <v>12</v>
      </c>
      <c r="C332" s="6" t="s">
        <v>173</v>
      </c>
      <c r="D332" s="1">
        <v>54</v>
      </c>
      <c r="E332" s="1" t="s">
        <v>21</v>
      </c>
      <c r="F332" s="181">
        <v>316250</v>
      </c>
      <c r="G332" s="133">
        <f t="shared" si="63"/>
        <v>17077500</v>
      </c>
      <c r="I332" s="1"/>
      <c r="J332" s="1"/>
      <c r="K332" s="181"/>
      <c r="L332" s="133"/>
      <c r="M332" s="274"/>
      <c r="O332" s="1">
        <f>D332-49.04</f>
        <v>4.9600000000000009</v>
      </c>
      <c r="P332" s="1" t="s">
        <v>21</v>
      </c>
      <c r="Q332" s="181">
        <v>316250</v>
      </c>
      <c r="R332" s="133">
        <f t="shared" ref="R332" si="77">(O332*Q332)</f>
        <v>1568600.0000000002</v>
      </c>
    </row>
    <row r="333" spans="1:18" s="25" customFormat="1" ht="20.25" customHeight="1">
      <c r="A333" s="27"/>
      <c r="B333" s="90">
        <v>13</v>
      </c>
      <c r="C333" s="6" t="s">
        <v>198</v>
      </c>
      <c r="D333" s="1">
        <v>5</v>
      </c>
      <c r="E333" s="1" t="s">
        <v>21</v>
      </c>
      <c r="F333" s="181">
        <v>218300</v>
      </c>
      <c r="G333" s="133">
        <f t="shared" si="63"/>
        <v>1091500</v>
      </c>
      <c r="I333" s="1"/>
      <c r="J333" s="1"/>
      <c r="K333" s="181"/>
      <c r="L333" s="133"/>
      <c r="M333" s="274"/>
      <c r="O333" s="1"/>
      <c r="P333" s="1"/>
      <c r="Q333" s="181"/>
      <c r="R333" s="133"/>
    </row>
    <row r="334" spans="1:18" s="25" customFormat="1" ht="44.25" customHeight="1">
      <c r="A334" s="27"/>
      <c r="B334" s="90">
        <v>14</v>
      </c>
      <c r="C334" s="36" t="s">
        <v>179</v>
      </c>
      <c r="D334" s="1">
        <v>1</v>
      </c>
      <c r="E334" s="1" t="s">
        <v>9</v>
      </c>
      <c r="F334" s="181">
        <v>6490000</v>
      </c>
      <c r="G334" s="133">
        <f t="shared" si="63"/>
        <v>6490000</v>
      </c>
      <c r="I334" s="1"/>
      <c r="J334" s="1"/>
      <c r="K334" s="181"/>
      <c r="L334" s="133"/>
      <c r="M334" s="274"/>
      <c r="O334" s="1"/>
      <c r="P334" s="1"/>
      <c r="Q334" s="181"/>
      <c r="R334" s="133"/>
    </row>
    <row r="335" spans="1:18" s="25" customFormat="1" ht="21.75" customHeight="1">
      <c r="A335" s="27"/>
      <c r="B335" s="90">
        <v>15</v>
      </c>
      <c r="C335" s="36" t="s">
        <v>218</v>
      </c>
      <c r="D335" s="1">
        <v>4</v>
      </c>
      <c r="E335" s="1" t="s">
        <v>21</v>
      </c>
      <c r="F335" s="181">
        <v>1032500</v>
      </c>
      <c r="G335" s="133">
        <f t="shared" si="63"/>
        <v>4130000</v>
      </c>
      <c r="I335" s="1"/>
      <c r="J335" s="1"/>
      <c r="K335" s="181"/>
      <c r="L335" s="133"/>
      <c r="M335" s="274"/>
      <c r="O335" s="1"/>
      <c r="P335" s="1"/>
      <c r="Q335" s="181"/>
      <c r="R335" s="133"/>
    </row>
    <row r="336" spans="1:18" s="25" customFormat="1" ht="42" customHeight="1">
      <c r="A336" s="27"/>
      <c r="B336" s="90">
        <v>16</v>
      </c>
      <c r="C336" s="6" t="s">
        <v>219</v>
      </c>
      <c r="D336" s="1">
        <v>7</v>
      </c>
      <c r="E336" s="1" t="s">
        <v>21</v>
      </c>
      <c r="F336" s="181">
        <v>420000</v>
      </c>
      <c r="G336" s="133">
        <f t="shared" si="63"/>
        <v>2940000</v>
      </c>
      <c r="I336" s="1"/>
      <c r="J336" s="1"/>
      <c r="K336" s="181"/>
      <c r="L336" s="133"/>
      <c r="M336" s="274"/>
      <c r="O336" s="1"/>
      <c r="P336" s="1"/>
      <c r="Q336" s="181"/>
      <c r="R336" s="133"/>
    </row>
    <row r="337" spans="1:18" ht="42" customHeight="1">
      <c r="A337" s="27"/>
      <c r="B337" s="90">
        <v>17</v>
      </c>
      <c r="C337" s="6" t="s">
        <v>100</v>
      </c>
      <c r="D337" s="1">
        <v>11</v>
      </c>
      <c r="E337" s="1" t="s">
        <v>2</v>
      </c>
      <c r="F337" s="181">
        <v>320000</v>
      </c>
      <c r="G337" s="133">
        <f t="shared" si="63"/>
        <v>3520000</v>
      </c>
      <c r="I337" s="1"/>
      <c r="J337" s="1"/>
      <c r="K337" s="181"/>
      <c r="L337" s="133"/>
      <c r="M337" s="279" t="s">
        <v>387</v>
      </c>
      <c r="N337" s="282" t="s">
        <v>402</v>
      </c>
      <c r="O337" s="1">
        <v>8</v>
      </c>
      <c r="P337" s="1" t="s">
        <v>2</v>
      </c>
      <c r="Q337" s="181">
        <v>320000</v>
      </c>
      <c r="R337" s="133">
        <f t="shared" ref="R337" si="78">(O337*Q337)</f>
        <v>2560000</v>
      </c>
    </row>
    <row r="338" spans="1:18" ht="14.4" customHeight="1">
      <c r="A338" s="27"/>
      <c r="B338" s="90">
        <v>18</v>
      </c>
      <c r="C338" s="6" t="s">
        <v>163</v>
      </c>
      <c r="D338" s="1">
        <v>1</v>
      </c>
      <c r="E338" s="1" t="s">
        <v>2</v>
      </c>
      <c r="F338" s="181">
        <v>318000</v>
      </c>
      <c r="G338" s="133">
        <f t="shared" si="63"/>
        <v>318000</v>
      </c>
      <c r="I338" s="1"/>
      <c r="J338" s="1"/>
      <c r="K338" s="181"/>
      <c r="L338" s="133"/>
      <c r="M338" s="274"/>
      <c r="O338" s="1"/>
      <c r="P338" s="1"/>
      <c r="Q338" s="181"/>
      <c r="R338" s="133"/>
    </row>
    <row r="339" spans="1:18" ht="14.4" customHeight="1">
      <c r="A339" s="27"/>
      <c r="B339" s="90">
        <v>19</v>
      </c>
      <c r="C339" s="24" t="s">
        <v>182</v>
      </c>
      <c r="D339" s="1">
        <v>1</v>
      </c>
      <c r="E339" s="1" t="s">
        <v>2</v>
      </c>
      <c r="F339" s="181">
        <v>649000</v>
      </c>
      <c r="G339" s="133">
        <f t="shared" si="63"/>
        <v>649000</v>
      </c>
      <c r="I339" s="1"/>
      <c r="J339" s="1"/>
      <c r="K339" s="181"/>
      <c r="L339" s="133"/>
      <c r="M339" s="274"/>
      <c r="O339" s="1"/>
      <c r="P339" s="1"/>
      <c r="Q339" s="181"/>
      <c r="R339" s="133"/>
    </row>
    <row r="340" spans="1:18" ht="14.4" customHeight="1">
      <c r="A340" s="27"/>
      <c r="B340" s="90">
        <v>20</v>
      </c>
      <c r="C340" s="24" t="s">
        <v>183</v>
      </c>
      <c r="D340" s="1">
        <v>4</v>
      </c>
      <c r="E340" s="1" t="s">
        <v>2</v>
      </c>
      <c r="F340" s="181">
        <v>330000</v>
      </c>
      <c r="G340" s="133">
        <f t="shared" si="63"/>
        <v>1320000</v>
      </c>
      <c r="I340" s="1"/>
      <c r="J340" s="1"/>
      <c r="K340" s="181"/>
      <c r="L340" s="133"/>
      <c r="M340" s="274"/>
      <c r="O340" s="1"/>
      <c r="P340" s="1"/>
      <c r="Q340" s="181"/>
      <c r="R340" s="133"/>
    </row>
    <row r="341" spans="1:18" ht="14.4" customHeight="1">
      <c r="A341" s="27"/>
      <c r="B341" s="90">
        <v>21</v>
      </c>
      <c r="C341" s="6" t="s">
        <v>184</v>
      </c>
      <c r="D341" s="1">
        <v>1</v>
      </c>
      <c r="E341" s="1" t="s">
        <v>2</v>
      </c>
      <c r="F341" s="181">
        <v>767000</v>
      </c>
      <c r="G341" s="133">
        <f t="shared" si="63"/>
        <v>767000</v>
      </c>
      <c r="I341" s="1"/>
      <c r="J341" s="1"/>
      <c r="K341" s="181"/>
      <c r="L341" s="133"/>
      <c r="M341" s="274"/>
      <c r="O341" s="1"/>
      <c r="P341" s="1"/>
      <c r="Q341" s="181"/>
      <c r="R341" s="133"/>
    </row>
    <row r="342" spans="1:18" ht="14.4" customHeight="1">
      <c r="A342" s="27"/>
      <c r="B342" s="90">
        <v>22</v>
      </c>
      <c r="C342" s="6" t="s">
        <v>185</v>
      </c>
      <c r="D342" s="1">
        <v>56</v>
      </c>
      <c r="E342" s="1" t="s">
        <v>21</v>
      </c>
      <c r="F342" s="181">
        <v>413000</v>
      </c>
      <c r="G342" s="133">
        <f t="shared" si="63"/>
        <v>23128000</v>
      </c>
      <c r="I342" s="1"/>
      <c r="J342" s="1"/>
      <c r="K342" s="181"/>
      <c r="L342" s="133"/>
      <c r="M342" s="274"/>
      <c r="O342" s="1"/>
      <c r="P342" s="1"/>
      <c r="Q342" s="181"/>
      <c r="R342" s="133"/>
    </row>
    <row r="343" spans="1:18" ht="14.4" customHeight="1">
      <c r="A343" s="27"/>
      <c r="B343" s="90">
        <v>24</v>
      </c>
      <c r="C343" s="24" t="s">
        <v>186</v>
      </c>
      <c r="D343" s="1">
        <v>1</v>
      </c>
      <c r="E343" s="1" t="s">
        <v>2</v>
      </c>
      <c r="F343" s="181">
        <v>1800000</v>
      </c>
      <c r="G343" s="133">
        <f t="shared" si="63"/>
        <v>1800000</v>
      </c>
      <c r="I343" s="1"/>
      <c r="J343" s="1"/>
      <c r="K343" s="181"/>
      <c r="L343" s="133"/>
      <c r="M343" s="274"/>
      <c r="O343" s="1">
        <v>1</v>
      </c>
      <c r="P343" s="1" t="s">
        <v>2</v>
      </c>
      <c r="Q343" s="181">
        <v>1800000</v>
      </c>
      <c r="R343" s="133">
        <f t="shared" ref="R343" si="79">(O343*Q343)</f>
        <v>1800000</v>
      </c>
    </row>
    <row r="344" spans="1:18" ht="14.4" customHeight="1">
      <c r="A344" s="27"/>
      <c r="B344" s="90">
        <v>25</v>
      </c>
      <c r="C344" s="24" t="s">
        <v>187</v>
      </c>
      <c r="D344" s="1">
        <v>1</v>
      </c>
      <c r="E344" s="1" t="s">
        <v>2</v>
      </c>
      <c r="F344" s="181">
        <v>960000</v>
      </c>
      <c r="G344" s="133">
        <f t="shared" si="63"/>
        <v>960000</v>
      </c>
      <c r="I344" s="1"/>
      <c r="J344" s="1"/>
      <c r="K344" s="181"/>
      <c r="L344" s="133"/>
      <c r="M344" s="274"/>
      <c r="O344" s="1"/>
      <c r="P344" s="1"/>
      <c r="Q344" s="181"/>
      <c r="R344" s="133"/>
    </row>
    <row r="345" spans="1:18" ht="14.4" customHeight="1">
      <c r="A345" s="27"/>
      <c r="B345" s="90">
        <v>26</v>
      </c>
      <c r="C345" s="24" t="s">
        <v>363</v>
      </c>
      <c r="D345" s="1">
        <v>1</v>
      </c>
      <c r="E345" s="1" t="s">
        <v>2</v>
      </c>
      <c r="F345" s="181">
        <v>540000</v>
      </c>
      <c r="G345" s="133">
        <f t="shared" si="63"/>
        <v>540000</v>
      </c>
      <c r="I345" s="1"/>
      <c r="J345" s="1"/>
      <c r="K345" s="181"/>
      <c r="L345" s="133"/>
      <c r="M345" s="274"/>
      <c r="O345" s="1"/>
      <c r="P345" s="1"/>
      <c r="Q345" s="181"/>
      <c r="R345" s="133"/>
    </row>
    <row r="346" spans="1:18" ht="14.4" customHeight="1">
      <c r="A346" s="27"/>
      <c r="B346" s="90">
        <v>27</v>
      </c>
      <c r="C346" s="173" t="s">
        <v>189</v>
      </c>
      <c r="D346" s="1">
        <v>1</v>
      </c>
      <c r="E346" s="1" t="s">
        <v>2</v>
      </c>
      <c r="F346" s="181">
        <v>44400000</v>
      </c>
      <c r="G346" s="133">
        <f t="shared" si="63"/>
        <v>44400000</v>
      </c>
      <c r="I346" s="1"/>
      <c r="J346" s="1"/>
      <c r="K346" s="181"/>
      <c r="L346" s="133"/>
      <c r="M346" s="274"/>
      <c r="O346" s="1"/>
      <c r="P346" s="1"/>
      <c r="Q346" s="181"/>
      <c r="R346" s="133"/>
    </row>
    <row r="347" spans="1:18" ht="14.4" customHeight="1">
      <c r="A347" s="27"/>
      <c r="B347" s="90">
        <v>28</v>
      </c>
      <c r="C347" s="24" t="s">
        <v>190</v>
      </c>
      <c r="D347" s="1">
        <v>1</v>
      </c>
      <c r="E347" s="1" t="s">
        <v>2</v>
      </c>
      <c r="F347" s="181">
        <v>9600000</v>
      </c>
      <c r="G347" s="133">
        <f t="shared" ref="G347:G358" si="80">(D347*F347)</f>
        <v>9600000</v>
      </c>
      <c r="I347" s="1"/>
      <c r="J347" s="1"/>
      <c r="K347" s="181"/>
      <c r="L347" s="133"/>
      <c r="M347" s="274"/>
      <c r="O347" s="1"/>
      <c r="P347" s="1"/>
      <c r="Q347" s="181"/>
      <c r="R347" s="133"/>
    </row>
    <row r="348" spans="1:18" ht="14.4" customHeight="1">
      <c r="A348" s="27"/>
      <c r="B348" s="90">
        <v>29</v>
      </c>
      <c r="C348" s="56" t="s">
        <v>220</v>
      </c>
      <c r="D348" s="1">
        <v>1</v>
      </c>
      <c r="E348" s="1" t="s">
        <v>2</v>
      </c>
      <c r="F348" s="181">
        <v>300000</v>
      </c>
      <c r="G348" s="133">
        <f t="shared" si="80"/>
        <v>300000</v>
      </c>
      <c r="I348" s="1"/>
      <c r="J348" s="1"/>
      <c r="K348" s="181"/>
      <c r="L348" s="133"/>
      <c r="M348" s="274"/>
      <c r="O348" s="1"/>
      <c r="P348" s="1"/>
      <c r="Q348" s="181"/>
      <c r="R348" s="133"/>
    </row>
    <row r="349" spans="1:18" s="202" customFormat="1" ht="30" customHeight="1">
      <c r="A349" s="197">
        <v>1</v>
      </c>
      <c r="B349" s="198"/>
      <c r="C349" s="199" t="s">
        <v>45</v>
      </c>
      <c r="D349" s="198"/>
      <c r="E349" s="198"/>
      <c r="F349" s="200"/>
      <c r="G349" s="201"/>
      <c r="I349" s="198">
        <v>6</v>
      </c>
      <c r="J349" s="198" t="s">
        <v>2</v>
      </c>
      <c r="K349" s="200">
        <f>K314</f>
        <v>342200</v>
      </c>
      <c r="L349" s="201">
        <f t="shared" ref="L349:L353" si="81">(I349*K349)</f>
        <v>2053200</v>
      </c>
      <c r="M349" s="279" t="s">
        <v>391</v>
      </c>
      <c r="N349" s="202" t="s">
        <v>400</v>
      </c>
      <c r="O349" s="245"/>
      <c r="P349" s="230"/>
      <c r="Q349" s="200"/>
      <c r="R349" s="201"/>
    </row>
    <row r="350" spans="1:18" s="202" customFormat="1">
      <c r="A350" s="203">
        <v>2</v>
      </c>
      <c r="B350" s="198"/>
      <c r="C350" s="199" t="s">
        <v>369</v>
      </c>
      <c r="D350" s="198"/>
      <c r="E350" s="198"/>
      <c r="F350" s="200"/>
      <c r="G350" s="201"/>
      <c r="I350" s="198">
        <v>2</v>
      </c>
      <c r="J350" s="198" t="s">
        <v>34</v>
      </c>
      <c r="K350" s="200">
        <v>310000</v>
      </c>
      <c r="L350" s="201">
        <f t="shared" si="81"/>
        <v>620000</v>
      </c>
      <c r="M350" s="274"/>
      <c r="O350" s="198"/>
      <c r="P350" s="198"/>
      <c r="Q350" s="200"/>
      <c r="R350" s="201"/>
    </row>
    <row r="351" spans="1:18" s="202" customFormat="1" ht="28.8">
      <c r="A351" s="233">
        <v>3</v>
      </c>
      <c r="B351" s="207"/>
      <c r="C351" s="199" t="s">
        <v>382</v>
      </c>
      <c r="D351" s="207"/>
      <c r="E351" s="207"/>
      <c r="F351" s="200"/>
      <c r="G351" s="201"/>
      <c r="I351" s="207">
        <v>1</v>
      </c>
      <c r="J351" s="207" t="s">
        <v>115</v>
      </c>
      <c r="K351" s="200">
        <v>800000</v>
      </c>
      <c r="L351" s="201">
        <f t="shared" si="81"/>
        <v>800000</v>
      </c>
      <c r="M351" s="279" t="s">
        <v>386</v>
      </c>
      <c r="N351" s="281" t="s">
        <v>394</v>
      </c>
      <c r="O351" s="207"/>
      <c r="P351" s="207"/>
      <c r="Q351" s="200"/>
      <c r="R351" s="201"/>
    </row>
    <row r="352" spans="1:18" s="202" customFormat="1">
      <c r="A352" s="285">
        <v>4</v>
      </c>
      <c r="B352" s="286"/>
      <c r="C352" s="212" t="s">
        <v>404</v>
      </c>
      <c r="D352" s="286"/>
      <c r="E352" s="286"/>
      <c r="F352" s="287"/>
      <c r="G352" s="288"/>
      <c r="I352" s="286">
        <v>22</v>
      </c>
      <c r="J352" s="286" t="s">
        <v>29</v>
      </c>
      <c r="K352" s="287">
        <v>210000</v>
      </c>
      <c r="L352" s="201">
        <f t="shared" si="81"/>
        <v>4620000</v>
      </c>
      <c r="M352" s="279"/>
      <c r="N352" s="281"/>
      <c r="O352" s="286"/>
      <c r="P352" s="286"/>
      <c r="Q352" s="287"/>
      <c r="R352" s="288"/>
    </row>
    <row r="353" spans="1:18" s="202" customFormat="1">
      <c r="A353" s="285">
        <v>5</v>
      </c>
      <c r="B353" s="286"/>
      <c r="C353" s="213" t="s">
        <v>104</v>
      </c>
      <c r="D353" s="198"/>
      <c r="E353" s="198"/>
      <c r="F353" s="200"/>
      <c r="G353" s="201"/>
      <c r="I353" s="198">
        <v>7</v>
      </c>
      <c r="J353" s="198" t="s">
        <v>29</v>
      </c>
      <c r="K353" s="200">
        <v>60000</v>
      </c>
      <c r="L353" s="201">
        <f t="shared" si="81"/>
        <v>420000</v>
      </c>
      <c r="M353" s="284"/>
      <c r="O353" s="286"/>
      <c r="P353" s="286"/>
      <c r="Q353" s="287"/>
      <c r="R353" s="288"/>
    </row>
    <row r="354" spans="1:18" s="241" customFormat="1">
      <c r="A354" s="332"/>
      <c r="B354" s="268"/>
      <c r="C354" s="345"/>
      <c r="D354" s="250"/>
      <c r="E354" s="250"/>
      <c r="F354" s="269"/>
      <c r="G354" s="270"/>
      <c r="I354" s="250"/>
      <c r="J354" s="250"/>
      <c r="K354" s="269"/>
      <c r="L354" s="270"/>
      <c r="M354" s="333"/>
      <c r="O354" s="268"/>
      <c r="P354" s="268"/>
      <c r="Q354" s="269"/>
      <c r="R354" s="270"/>
    </row>
    <row r="355" spans="1:18" ht="16.5" customHeight="1">
      <c r="A355" s="49" t="s">
        <v>353</v>
      </c>
      <c r="B355" s="166" t="s">
        <v>370</v>
      </c>
      <c r="C355" s="132"/>
      <c r="D355" s="132"/>
      <c r="E355" s="132"/>
      <c r="F355" s="132"/>
      <c r="G355" s="165">
        <f>SUM(G356:G358)</f>
        <v>10476000</v>
      </c>
      <c r="I355" s="132"/>
      <c r="J355" s="132"/>
      <c r="K355" s="132"/>
      <c r="L355" s="165">
        <f>SUM(L356:L363)</f>
        <v>23732952.5</v>
      </c>
      <c r="M355" s="276"/>
      <c r="O355" s="132"/>
      <c r="P355" s="132"/>
      <c r="Q355" s="132"/>
      <c r="R355" s="165">
        <f>SUM(R356:R358)</f>
        <v>0</v>
      </c>
    </row>
    <row r="356" spans="1:18" ht="14.4" customHeight="1">
      <c r="A356" s="15"/>
      <c r="B356" s="97">
        <v>1</v>
      </c>
      <c r="C356" s="266" t="s">
        <v>222</v>
      </c>
      <c r="D356" s="52">
        <v>1</v>
      </c>
      <c r="E356" s="53" t="s">
        <v>2</v>
      </c>
      <c r="F356" s="108">
        <v>7920000</v>
      </c>
      <c r="G356" s="133">
        <f t="shared" si="80"/>
        <v>7920000</v>
      </c>
      <c r="I356" s="52"/>
      <c r="J356" s="53"/>
      <c r="K356" s="108"/>
      <c r="L356" s="133"/>
      <c r="M356" s="274"/>
      <c r="O356" s="52"/>
      <c r="P356" s="53"/>
      <c r="Q356" s="108"/>
      <c r="R356" s="133"/>
    </row>
    <row r="357" spans="1:18" ht="14.4" customHeight="1">
      <c r="A357" s="18"/>
      <c r="B357" s="97">
        <v>2</v>
      </c>
      <c r="C357" s="51" t="s">
        <v>223</v>
      </c>
      <c r="D357" s="52">
        <v>1</v>
      </c>
      <c r="E357" s="53" t="s">
        <v>2</v>
      </c>
      <c r="F357" s="108">
        <v>432000</v>
      </c>
      <c r="G357" s="133">
        <f t="shared" si="80"/>
        <v>432000</v>
      </c>
      <c r="I357" s="52"/>
      <c r="J357" s="53"/>
      <c r="K357" s="108"/>
      <c r="L357" s="133"/>
      <c r="M357" s="274"/>
      <c r="O357" s="52"/>
      <c r="P357" s="53"/>
      <c r="Q357" s="108"/>
      <c r="R357" s="133"/>
    </row>
    <row r="358" spans="1:18" ht="14.4" customHeight="1">
      <c r="A358" s="257"/>
      <c r="B358" s="258">
        <v>3</v>
      </c>
      <c r="C358" s="259" t="s">
        <v>224</v>
      </c>
      <c r="D358" s="260">
        <v>1</v>
      </c>
      <c r="E358" s="261" t="s">
        <v>2</v>
      </c>
      <c r="F358" s="262">
        <v>2124000</v>
      </c>
      <c r="G358" s="134">
        <f t="shared" si="80"/>
        <v>2124000</v>
      </c>
      <c r="I358" s="260"/>
      <c r="J358" s="261"/>
      <c r="K358" s="262"/>
      <c r="L358" s="134"/>
      <c r="M358" s="274"/>
      <c r="O358" s="52"/>
      <c r="P358" s="53"/>
      <c r="Q358" s="181"/>
      <c r="R358" s="134"/>
    </row>
    <row r="359" spans="1:18" s="206" customFormat="1" ht="14.4" customHeight="1">
      <c r="A359" s="211">
        <v>1</v>
      </c>
      <c r="B359" s="229"/>
      <c r="C359" s="213" t="s">
        <v>92</v>
      </c>
      <c r="D359" s="230"/>
      <c r="E359" s="230"/>
      <c r="F359" s="200"/>
      <c r="G359" s="201"/>
      <c r="I359" s="230">
        <v>4.4249999999999998</v>
      </c>
      <c r="J359" s="230" t="s">
        <v>21</v>
      </c>
      <c r="K359" s="200">
        <v>354000</v>
      </c>
      <c r="L359" s="201">
        <f t="shared" ref="L359:L360" si="82">(I359*K359)</f>
        <v>1566450</v>
      </c>
      <c r="M359" s="274"/>
      <c r="O359" s="264"/>
      <c r="P359" s="265"/>
      <c r="Q359" s="200"/>
      <c r="R359" s="201"/>
    </row>
    <row r="360" spans="1:18" s="206" customFormat="1" ht="14.4" customHeight="1">
      <c r="A360" s="211">
        <v>2</v>
      </c>
      <c r="B360" s="263"/>
      <c r="C360" s="199" t="s">
        <v>215</v>
      </c>
      <c r="D360" s="198"/>
      <c r="E360" s="198"/>
      <c r="F360" s="200"/>
      <c r="G360" s="201"/>
      <c r="I360" s="264">
        <v>24.36</v>
      </c>
      <c r="J360" s="198" t="s">
        <v>21</v>
      </c>
      <c r="K360" s="200">
        <v>60000</v>
      </c>
      <c r="L360" s="201">
        <f t="shared" si="82"/>
        <v>1461600</v>
      </c>
      <c r="M360" s="274"/>
      <c r="O360" s="264"/>
      <c r="P360" s="265"/>
      <c r="Q360" s="200"/>
      <c r="R360" s="201"/>
    </row>
    <row r="361" spans="1:18" s="202" customFormat="1">
      <c r="A361" s="203">
        <v>3</v>
      </c>
      <c r="B361" s="198"/>
      <c r="C361" s="199" t="s">
        <v>159</v>
      </c>
      <c r="D361" s="198"/>
      <c r="E361" s="198"/>
      <c r="F361" s="200"/>
      <c r="G361" s="201"/>
      <c r="I361" s="198">
        <f>I359</f>
        <v>4.4249999999999998</v>
      </c>
      <c r="J361" s="198" t="s">
        <v>21</v>
      </c>
      <c r="K361" s="200">
        <v>159300</v>
      </c>
      <c r="L361" s="201">
        <f>(I361*K361)</f>
        <v>704902.5</v>
      </c>
      <c r="M361" s="284"/>
      <c r="O361" s="198"/>
      <c r="P361" s="198"/>
      <c r="Q361" s="200"/>
      <c r="R361" s="201"/>
    </row>
    <row r="362" spans="1:18" s="202" customFormat="1">
      <c r="A362" s="203">
        <v>4</v>
      </c>
      <c r="B362" s="198"/>
      <c r="C362" s="199" t="s">
        <v>405</v>
      </c>
      <c r="D362" s="198"/>
      <c r="E362" s="198"/>
      <c r="F362" s="200"/>
      <c r="G362" s="201"/>
      <c r="I362" s="198">
        <v>100</v>
      </c>
      <c r="J362" s="198" t="s">
        <v>47</v>
      </c>
      <c r="K362" s="200">
        <v>110000</v>
      </c>
      <c r="L362" s="201">
        <f>(I362*K362)</f>
        <v>11000000</v>
      </c>
      <c r="M362" s="284"/>
      <c r="O362" s="198"/>
      <c r="P362" s="198"/>
      <c r="Q362" s="200"/>
      <c r="R362" s="201"/>
    </row>
    <row r="363" spans="1:18" s="202" customFormat="1">
      <c r="A363" s="203">
        <v>3</v>
      </c>
      <c r="B363" s="198"/>
      <c r="C363" s="199" t="s">
        <v>406</v>
      </c>
      <c r="D363" s="198"/>
      <c r="E363" s="198"/>
      <c r="F363" s="200"/>
      <c r="G363" s="201"/>
      <c r="I363" s="198">
        <v>100</v>
      </c>
      <c r="J363" s="198" t="s">
        <v>47</v>
      </c>
      <c r="K363" s="200">
        <v>90000</v>
      </c>
      <c r="L363" s="201">
        <f>(I363*K363)</f>
        <v>9000000</v>
      </c>
      <c r="M363" s="284"/>
      <c r="O363" s="198"/>
      <c r="P363" s="198"/>
      <c r="Q363" s="200"/>
      <c r="R363" s="201"/>
    </row>
    <row r="364" spans="1:18">
      <c r="F364" s="208"/>
      <c r="G364" s="209"/>
      <c r="K364" s="208"/>
      <c r="L364" s="209"/>
      <c r="M364" s="209"/>
      <c r="Q364" s="208"/>
      <c r="R364" s="209"/>
    </row>
    <row r="365" spans="1:18">
      <c r="F365" s="208"/>
      <c r="G365" s="209"/>
      <c r="K365" s="208"/>
      <c r="L365" s="209"/>
      <c r="M365" s="209"/>
      <c r="Q365" s="208"/>
      <c r="R365" s="209"/>
    </row>
    <row r="366" spans="1:18">
      <c r="H366" s="169"/>
    </row>
    <row r="368" spans="1:18" ht="28.8">
      <c r="B368" s="311" t="s">
        <v>366</v>
      </c>
      <c r="C368" s="311"/>
      <c r="D368" s="4" t="s">
        <v>1</v>
      </c>
      <c r="E368" s="4" t="s">
        <v>2</v>
      </c>
      <c r="F368" s="22" t="s">
        <v>3</v>
      </c>
      <c r="G368" s="22" t="s">
        <v>225</v>
      </c>
      <c r="I368" s="4" t="s">
        <v>1</v>
      </c>
      <c r="J368" s="4" t="s">
        <v>2</v>
      </c>
      <c r="K368" s="22" t="s">
        <v>3</v>
      </c>
      <c r="L368" s="22" t="s">
        <v>225</v>
      </c>
      <c r="M368" s="208"/>
      <c r="O368" s="4" t="s">
        <v>1</v>
      </c>
      <c r="P368" s="4" t="s">
        <v>2</v>
      </c>
      <c r="Q368" s="22" t="s">
        <v>3</v>
      </c>
      <c r="R368" s="22" t="s">
        <v>225</v>
      </c>
    </row>
    <row r="369" spans="1:18">
      <c r="A369" s="324" t="s">
        <v>226</v>
      </c>
      <c r="B369" s="325"/>
      <c r="C369" s="157"/>
      <c r="D369" s="157"/>
      <c r="E369" s="157"/>
      <c r="F369" s="157"/>
      <c r="G369" s="157"/>
      <c r="I369" s="157"/>
      <c r="J369" s="157"/>
      <c r="K369" s="157"/>
      <c r="L369" s="157"/>
      <c r="M369" s="277"/>
      <c r="O369" s="157"/>
      <c r="P369" s="157"/>
      <c r="Q369" s="157"/>
      <c r="R369" s="157"/>
    </row>
    <row r="370" spans="1:18" ht="28.8">
      <c r="A370" s="305" t="s">
        <v>227</v>
      </c>
      <c r="B370" s="307"/>
      <c r="C370" s="68" t="s">
        <v>228</v>
      </c>
      <c r="D370" s="9">
        <v>1</v>
      </c>
      <c r="E370" s="9" t="s">
        <v>34</v>
      </c>
      <c r="F370" s="182">
        <v>17110000</v>
      </c>
      <c r="G370" s="106">
        <f t="shared" ref="G370:G415" si="83">D370*F370</f>
        <v>17110000</v>
      </c>
      <c r="I370" s="9"/>
      <c r="J370" s="9"/>
      <c r="K370" s="182"/>
      <c r="L370" s="106"/>
      <c r="M370" s="278"/>
      <c r="O370" s="9"/>
      <c r="P370" s="9"/>
      <c r="Q370" s="182"/>
      <c r="R370" s="106"/>
    </row>
    <row r="371" spans="1:18">
      <c r="A371" s="305" t="s">
        <v>229</v>
      </c>
      <c r="B371" s="307"/>
      <c r="C371" s="68" t="s">
        <v>230</v>
      </c>
      <c r="D371" s="9">
        <v>2</v>
      </c>
      <c r="E371" s="9" t="s">
        <v>34</v>
      </c>
      <c r="F371" s="182">
        <v>2398800</v>
      </c>
      <c r="G371" s="106">
        <f t="shared" si="83"/>
        <v>4797600</v>
      </c>
      <c r="I371" s="9"/>
      <c r="J371" s="9"/>
      <c r="K371" s="182"/>
      <c r="L371" s="106"/>
      <c r="M371" s="278"/>
      <c r="O371" s="9"/>
      <c r="P371" s="9"/>
      <c r="Q371" s="182"/>
      <c r="R371" s="106"/>
    </row>
    <row r="372" spans="1:18">
      <c r="A372" s="305" t="s">
        <v>231</v>
      </c>
      <c r="B372" s="307"/>
      <c r="C372" s="68" t="s">
        <v>232</v>
      </c>
      <c r="D372" s="9">
        <v>1</v>
      </c>
      <c r="E372" s="9" t="s">
        <v>34</v>
      </c>
      <c r="F372" s="182">
        <v>4558800</v>
      </c>
      <c r="G372" s="106">
        <f t="shared" si="83"/>
        <v>4558800</v>
      </c>
      <c r="I372" s="9"/>
      <c r="J372" s="9"/>
      <c r="K372" s="182"/>
      <c r="L372" s="106"/>
      <c r="M372" s="278"/>
      <c r="O372" s="9"/>
      <c r="P372" s="9"/>
      <c r="Q372" s="182"/>
      <c r="R372" s="106"/>
    </row>
    <row r="373" spans="1:18">
      <c r="A373" s="305" t="s">
        <v>233</v>
      </c>
      <c r="B373" s="307"/>
      <c r="C373" s="68" t="s">
        <v>234</v>
      </c>
      <c r="D373" s="9">
        <v>1</v>
      </c>
      <c r="E373" s="9" t="s">
        <v>34</v>
      </c>
      <c r="F373" s="182">
        <v>1511160</v>
      </c>
      <c r="G373" s="106">
        <f t="shared" si="83"/>
        <v>1511160</v>
      </c>
      <c r="I373" s="9"/>
      <c r="J373" s="9"/>
      <c r="K373" s="182"/>
      <c r="L373" s="106"/>
      <c r="M373" s="278"/>
      <c r="O373" s="9"/>
      <c r="P373" s="9"/>
      <c r="Q373" s="182"/>
      <c r="R373" s="106"/>
    </row>
    <row r="374" spans="1:18">
      <c r="A374" s="305" t="s">
        <v>235</v>
      </c>
      <c r="B374" s="307"/>
      <c r="C374" s="68" t="s">
        <v>236</v>
      </c>
      <c r="D374" s="9">
        <v>2</v>
      </c>
      <c r="E374" s="9" t="s">
        <v>34</v>
      </c>
      <c r="F374" s="182">
        <v>1918800</v>
      </c>
      <c r="G374" s="106">
        <f t="shared" si="83"/>
        <v>3837600</v>
      </c>
      <c r="I374" s="9"/>
      <c r="J374" s="9"/>
      <c r="K374" s="182"/>
      <c r="L374" s="106"/>
      <c r="M374" s="278"/>
      <c r="O374" s="9"/>
      <c r="P374" s="9"/>
      <c r="Q374" s="182"/>
      <c r="R374" s="106"/>
    </row>
    <row r="375" spans="1:18">
      <c r="A375" s="305" t="s">
        <v>237</v>
      </c>
      <c r="B375" s="307"/>
      <c r="C375" s="68" t="s">
        <v>238</v>
      </c>
      <c r="D375" s="9">
        <v>1</v>
      </c>
      <c r="E375" s="9" t="s">
        <v>34</v>
      </c>
      <c r="F375" s="182">
        <v>1558800</v>
      </c>
      <c r="G375" s="106">
        <f t="shared" si="83"/>
        <v>1558800</v>
      </c>
      <c r="I375" s="9"/>
      <c r="J375" s="9"/>
      <c r="K375" s="182"/>
      <c r="L375" s="106"/>
      <c r="M375" s="278"/>
      <c r="O375" s="9"/>
      <c r="P375" s="9"/>
      <c r="Q375" s="182"/>
      <c r="R375" s="106"/>
    </row>
    <row r="376" spans="1:18" ht="28.8">
      <c r="A376" s="305" t="s">
        <v>239</v>
      </c>
      <c r="B376" s="307"/>
      <c r="C376" s="68" t="s">
        <v>240</v>
      </c>
      <c r="D376" s="9">
        <v>2</v>
      </c>
      <c r="E376" s="9" t="s">
        <v>34</v>
      </c>
      <c r="F376" s="182">
        <v>3600000</v>
      </c>
      <c r="G376" s="106">
        <f t="shared" si="83"/>
        <v>7200000</v>
      </c>
      <c r="I376" s="9"/>
      <c r="J376" s="9"/>
      <c r="K376" s="182"/>
      <c r="L376" s="106"/>
      <c r="M376" s="278"/>
      <c r="O376" s="9"/>
      <c r="P376" s="9"/>
      <c r="Q376" s="182"/>
      <c r="R376" s="106"/>
    </row>
    <row r="377" spans="1:18">
      <c r="A377" s="305" t="s">
        <v>241</v>
      </c>
      <c r="B377" s="307"/>
      <c r="C377" s="68" t="s">
        <v>242</v>
      </c>
      <c r="D377" s="9">
        <v>2</v>
      </c>
      <c r="E377" s="9" t="s">
        <v>34</v>
      </c>
      <c r="F377" s="182">
        <v>840000</v>
      </c>
      <c r="G377" s="106">
        <f t="shared" si="83"/>
        <v>1680000</v>
      </c>
      <c r="I377" s="9"/>
      <c r="J377" s="9"/>
      <c r="K377" s="182"/>
      <c r="L377" s="106"/>
      <c r="M377" s="278"/>
      <c r="O377" s="9"/>
      <c r="P377" s="9"/>
      <c r="Q377" s="182"/>
      <c r="R377" s="106"/>
    </row>
    <row r="378" spans="1:18" ht="28.8">
      <c r="A378" s="305" t="s">
        <v>243</v>
      </c>
      <c r="B378" s="307"/>
      <c r="C378" s="68" t="s">
        <v>244</v>
      </c>
      <c r="D378" s="9">
        <v>1</v>
      </c>
      <c r="E378" s="9" t="s">
        <v>34</v>
      </c>
      <c r="F378" s="182">
        <v>13800000</v>
      </c>
      <c r="G378" s="106">
        <f t="shared" si="83"/>
        <v>13800000</v>
      </c>
      <c r="I378" s="9"/>
      <c r="J378" s="9"/>
      <c r="K378" s="182"/>
      <c r="L378" s="106"/>
      <c r="M378" s="278"/>
      <c r="O378" s="9"/>
      <c r="P378" s="9"/>
      <c r="Q378" s="182"/>
      <c r="R378" s="106"/>
    </row>
    <row r="379" spans="1:18">
      <c r="A379" s="308"/>
      <c r="B379" s="310"/>
      <c r="C379" s="68" t="s">
        <v>245</v>
      </c>
      <c r="D379" s="9"/>
      <c r="E379" s="9"/>
      <c r="F379" s="182">
        <v>3600000</v>
      </c>
      <c r="G379" s="106">
        <f t="shared" si="83"/>
        <v>0</v>
      </c>
      <c r="I379" s="9"/>
      <c r="J379" s="9"/>
      <c r="K379" s="182"/>
      <c r="L379" s="106"/>
      <c r="M379" s="278"/>
      <c r="O379" s="9"/>
      <c r="P379" s="9"/>
      <c r="Q379" s="182"/>
      <c r="R379" s="106"/>
    </row>
    <row r="380" spans="1:18" ht="28.8">
      <c r="A380" s="305" t="s">
        <v>246</v>
      </c>
      <c r="B380" s="307"/>
      <c r="C380" s="68" t="s">
        <v>247</v>
      </c>
      <c r="D380" s="9">
        <v>2</v>
      </c>
      <c r="E380" s="9" t="s">
        <v>34</v>
      </c>
      <c r="F380" s="182">
        <v>9240000</v>
      </c>
      <c r="G380" s="106">
        <f t="shared" si="83"/>
        <v>18480000</v>
      </c>
      <c r="I380" s="9"/>
      <c r="J380" s="9"/>
      <c r="K380" s="182"/>
      <c r="L380" s="106"/>
      <c r="M380" s="278"/>
      <c r="O380" s="9"/>
      <c r="P380" s="9"/>
      <c r="Q380" s="182"/>
      <c r="R380" s="106"/>
    </row>
    <row r="381" spans="1:18" ht="43.2">
      <c r="A381" s="305" t="s">
        <v>248</v>
      </c>
      <c r="B381" s="307"/>
      <c r="C381" s="68" t="s">
        <v>249</v>
      </c>
      <c r="D381" s="9">
        <v>1</v>
      </c>
      <c r="E381" s="9" t="s">
        <v>34</v>
      </c>
      <c r="F381" s="182">
        <v>28320000</v>
      </c>
      <c r="G381" s="106">
        <f t="shared" si="83"/>
        <v>28320000</v>
      </c>
      <c r="I381" s="9"/>
      <c r="J381" s="9"/>
      <c r="K381" s="182"/>
      <c r="L381" s="106"/>
      <c r="M381" s="278"/>
      <c r="O381" s="9"/>
      <c r="P381" s="9"/>
      <c r="Q381" s="182"/>
      <c r="R381" s="106"/>
    </row>
    <row r="382" spans="1:18">
      <c r="A382" s="305" t="s">
        <v>250</v>
      </c>
      <c r="B382" s="307"/>
      <c r="C382" s="68" t="s">
        <v>251</v>
      </c>
      <c r="D382" s="9">
        <v>3</v>
      </c>
      <c r="E382" s="9" t="s">
        <v>34</v>
      </c>
      <c r="F382" s="182">
        <v>480000</v>
      </c>
      <c r="G382" s="106">
        <f t="shared" si="83"/>
        <v>1440000</v>
      </c>
      <c r="I382" s="9"/>
      <c r="J382" s="9"/>
      <c r="K382" s="182"/>
      <c r="L382" s="106"/>
      <c r="M382" s="278"/>
      <c r="O382" s="9"/>
      <c r="P382" s="9"/>
      <c r="Q382" s="182"/>
      <c r="R382" s="106"/>
    </row>
    <row r="383" spans="1:18" ht="28.8">
      <c r="A383" s="305" t="s">
        <v>252</v>
      </c>
      <c r="B383" s="307"/>
      <c r="C383" s="68" t="s">
        <v>253</v>
      </c>
      <c r="D383" s="9">
        <v>5</v>
      </c>
      <c r="E383" s="9" t="s">
        <v>115</v>
      </c>
      <c r="F383" s="182">
        <v>472000</v>
      </c>
      <c r="G383" s="106">
        <f t="shared" si="83"/>
        <v>2360000</v>
      </c>
      <c r="I383" s="9"/>
      <c r="J383" s="9"/>
      <c r="K383" s="182"/>
      <c r="L383" s="106"/>
      <c r="M383" s="278"/>
      <c r="O383" s="9"/>
      <c r="P383" s="9"/>
      <c r="Q383" s="182"/>
      <c r="R383" s="106"/>
    </row>
    <row r="384" spans="1:18" ht="43.2">
      <c r="A384" s="305" t="s">
        <v>254</v>
      </c>
      <c r="B384" s="307"/>
      <c r="C384" s="68" t="s">
        <v>255</v>
      </c>
      <c r="D384" s="9">
        <v>21</v>
      </c>
      <c r="E384" s="9" t="s">
        <v>34</v>
      </c>
      <c r="F384" s="182">
        <v>960000</v>
      </c>
      <c r="G384" s="106">
        <f t="shared" si="83"/>
        <v>20160000</v>
      </c>
      <c r="I384" s="9"/>
      <c r="J384" s="9"/>
      <c r="K384" s="182"/>
      <c r="L384" s="106"/>
      <c r="M384" s="278"/>
      <c r="O384" s="9"/>
      <c r="P384" s="9"/>
      <c r="Q384" s="182"/>
      <c r="R384" s="106"/>
    </row>
    <row r="385" spans="1:18">
      <c r="A385" s="305" t="s">
        <v>256</v>
      </c>
      <c r="B385" s="307"/>
      <c r="C385" s="68" t="s">
        <v>257</v>
      </c>
      <c r="D385" s="9">
        <v>1</v>
      </c>
      <c r="E385" s="9" t="s">
        <v>34</v>
      </c>
      <c r="F385" s="182">
        <v>6000000</v>
      </c>
      <c r="G385" s="106">
        <f t="shared" si="83"/>
        <v>6000000</v>
      </c>
      <c r="I385" s="9"/>
      <c r="J385" s="9"/>
      <c r="K385" s="182"/>
      <c r="L385" s="106"/>
      <c r="M385" s="278"/>
      <c r="O385" s="9"/>
      <c r="P385" s="9"/>
      <c r="Q385" s="182"/>
      <c r="R385" s="106"/>
    </row>
    <row r="386" spans="1:18">
      <c r="A386" s="305" t="s">
        <v>258</v>
      </c>
      <c r="B386" s="307"/>
      <c r="C386" s="113" t="s">
        <v>259</v>
      </c>
      <c r="D386" s="9">
        <v>3</v>
      </c>
      <c r="E386" s="9" t="s">
        <v>34</v>
      </c>
      <c r="F386" s="183">
        <v>3000000</v>
      </c>
      <c r="G386" s="106">
        <f t="shared" si="83"/>
        <v>9000000</v>
      </c>
      <c r="I386" s="9"/>
      <c r="J386" s="9"/>
      <c r="K386" s="183"/>
      <c r="L386" s="106"/>
      <c r="M386" s="278"/>
      <c r="O386" s="9"/>
      <c r="P386" s="9"/>
      <c r="Q386" s="183"/>
      <c r="R386" s="106"/>
    </row>
    <row r="387" spans="1:18">
      <c r="A387" s="308"/>
      <c r="B387" s="309"/>
      <c r="C387" s="114" t="s">
        <v>260</v>
      </c>
      <c r="D387" s="35"/>
      <c r="E387" s="71"/>
      <c r="F387" s="184"/>
      <c r="G387" s="106">
        <f t="shared" si="83"/>
        <v>0</v>
      </c>
      <c r="I387" s="35"/>
      <c r="J387" s="71"/>
      <c r="K387" s="184"/>
      <c r="L387" s="106"/>
      <c r="M387" s="278"/>
      <c r="O387" s="35"/>
      <c r="P387" s="71"/>
      <c r="Q387" s="184"/>
      <c r="R387" s="106"/>
    </row>
    <row r="388" spans="1:18">
      <c r="A388" s="308"/>
      <c r="B388" s="309"/>
      <c r="C388" s="115" t="s">
        <v>261</v>
      </c>
      <c r="D388" s="35"/>
      <c r="E388" s="71"/>
      <c r="F388" s="185"/>
      <c r="G388" s="106">
        <f t="shared" si="83"/>
        <v>0</v>
      </c>
      <c r="I388" s="35"/>
      <c r="J388" s="71"/>
      <c r="K388" s="185"/>
      <c r="L388" s="106"/>
      <c r="M388" s="278"/>
      <c r="O388" s="35"/>
      <c r="P388" s="71"/>
      <c r="Q388" s="185"/>
      <c r="R388" s="106"/>
    </row>
    <row r="389" spans="1:18">
      <c r="A389" s="305" t="s">
        <v>262</v>
      </c>
      <c r="B389" s="306"/>
      <c r="C389" s="116" t="s">
        <v>263</v>
      </c>
      <c r="D389" s="14">
        <v>20</v>
      </c>
      <c r="E389" s="72" t="s">
        <v>34</v>
      </c>
      <c r="F389" s="186">
        <v>600000</v>
      </c>
      <c r="G389" s="106">
        <f t="shared" si="83"/>
        <v>12000000</v>
      </c>
      <c r="I389" s="14"/>
      <c r="J389" s="72"/>
      <c r="K389" s="186"/>
      <c r="L389" s="106"/>
      <c r="M389" s="278"/>
      <c r="O389" s="14">
        <v>20</v>
      </c>
      <c r="P389" s="72" t="s">
        <v>34</v>
      </c>
      <c r="Q389" s="186">
        <v>600000</v>
      </c>
      <c r="R389" s="106">
        <f t="shared" ref="R389:R390" si="84">O389*Q389</f>
        <v>12000000</v>
      </c>
    </row>
    <row r="390" spans="1:18" ht="15" thickBot="1">
      <c r="A390" s="305" t="s">
        <v>264</v>
      </c>
      <c r="B390" s="306"/>
      <c r="C390" s="117" t="s">
        <v>265</v>
      </c>
      <c r="D390" s="14">
        <v>100</v>
      </c>
      <c r="E390" s="72" t="s">
        <v>34</v>
      </c>
      <c r="F390" s="182">
        <v>354000</v>
      </c>
      <c r="G390" s="106">
        <f t="shared" si="83"/>
        <v>35400000</v>
      </c>
      <c r="I390" s="14"/>
      <c r="J390" s="72"/>
      <c r="K390" s="182"/>
      <c r="L390" s="106"/>
      <c r="M390" s="278"/>
      <c r="O390" s="14">
        <v>100</v>
      </c>
      <c r="P390" s="72" t="s">
        <v>34</v>
      </c>
      <c r="Q390" s="182">
        <v>354000</v>
      </c>
      <c r="R390" s="106">
        <f t="shared" si="84"/>
        <v>35400000</v>
      </c>
    </row>
    <row r="391" spans="1:18">
      <c r="A391" s="305" t="s">
        <v>266</v>
      </c>
      <c r="B391" s="306"/>
      <c r="C391" s="118" t="s">
        <v>267</v>
      </c>
      <c r="D391" s="98">
        <v>4</v>
      </c>
      <c r="E391" s="99" t="s">
        <v>34</v>
      </c>
      <c r="F391" s="187">
        <v>8400000</v>
      </c>
      <c r="G391" s="106">
        <f t="shared" si="83"/>
        <v>33600000</v>
      </c>
      <c r="I391" s="98"/>
      <c r="J391" s="99"/>
      <c r="K391" s="187"/>
      <c r="L391" s="106"/>
      <c r="M391" s="278"/>
      <c r="O391" s="98"/>
      <c r="P391" s="99"/>
      <c r="Q391" s="187"/>
      <c r="R391" s="106"/>
    </row>
    <row r="392" spans="1:18">
      <c r="A392" s="305" t="s">
        <v>268</v>
      </c>
      <c r="B392" s="306"/>
      <c r="C392" s="117" t="s">
        <v>269</v>
      </c>
      <c r="D392" s="14">
        <v>3</v>
      </c>
      <c r="E392" s="72" t="s">
        <v>34</v>
      </c>
      <c r="F392" s="188">
        <v>6600000</v>
      </c>
      <c r="G392" s="106">
        <f t="shared" si="83"/>
        <v>19800000</v>
      </c>
      <c r="I392" s="14"/>
      <c r="J392" s="72"/>
      <c r="K392" s="188"/>
      <c r="L392" s="106"/>
      <c r="M392" s="278"/>
      <c r="O392" s="14"/>
      <c r="P392" s="72"/>
      <c r="Q392" s="188"/>
      <c r="R392" s="106"/>
    </row>
    <row r="393" spans="1:18">
      <c r="A393" s="305" t="s">
        <v>270</v>
      </c>
      <c r="B393" s="306"/>
      <c r="C393" s="119" t="s">
        <v>271</v>
      </c>
      <c r="D393" s="14">
        <v>3</v>
      </c>
      <c r="E393" s="72" t="s">
        <v>34</v>
      </c>
      <c r="F393" s="188">
        <v>480000</v>
      </c>
      <c r="G393" s="106">
        <f t="shared" si="83"/>
        <v>1440000</v>
      </c>
      <c r="I393" s="14"/>
      <c r="J393" s="72"/>
      <c r="K393" s="188"/>
      <c r="L393" s="106"/>
      <c r="M393" s="278"/>
      <c r="O393" s="14"/>
      <c r="P393" s="72"/>
      <c r="Q393" s="188"/>
      <c r="R393" s="106"/>
    </row>
    <row r="394" spans="1:18">
      <c r="A394" s="305" t="s">
        <v>272</v>
      </c>
      <c r="B394" s="306"/>
      <c r="C394" s="119" t="s">
        <v>273</v>
      </c>
      <c r="D394" s="14">
        <v>4</v>
      </c>
      <c r="E394" s="72" t="s">
        <v>34</v>
      </c>
      <c r="F394" s="188">
        <v>1560000</v>
      </c>
      <c r="G394" s="106">
        <f t="shared" si="83"/>
        <v>6240000</v>
      </c>
      <c r="I394" s="14"/>
      <c r="J394" s="72"/>
      <c r="K394" s="188"/>
      <c r="L394" s="106"/>
      <c r="M394" s="278"/>
      <c r="O394" s="14"/>
      <c r="P394" s="72"/>
      <c r="Q394" s="188"/>
      <c r="R394" s="106"/>
    </row>
    <row r="395" spans="1:18">
      <c r="A395" s="305" t="s">
        <v>274</v>
      </c>
      <c r="B395" s="306"/>
      <c r="C395" s="119" t="s">
        <v>275</v>
      </c>
      <c r="D395" s="14">
        <v>24</v>
      </c>
      <c r="E395" s="72" t="s">
        <v>34</v>
      </c>
      <c r="F395" s="188">
        <v>216000</v>
      </c>
      <c r="G395" s="106">
        <f t="shared" si="83"/>
        <v>5184000</v>
      </c>
      <c r="I395" s="14"/>
      <c r="J395" s="72"/>
      <c r="K395" s="188"/>
      <c r="L395" s="106"/>
      <c r="M395" s="278"/>
      <c r="O395" s="14"/>
      <c r="P395" s="72"/>
      <c r="Q395" s="188"/>
      <c r="R395" s="106"/>
    </row>
    <row r="396" spans="1:18" ht="15" thickBot="1">
      <c r="A396" s="305" t="s">
        <v>276</v>
      </c>
      <c r="B396" s="306"/>
      <c r="C396" s="120" t="s">
        <v>277</v>
      </c>
      <c r="D396" s="100">
        <v>4</v>
      </c>
      <c r="E396" s="101" t="s">
        <v>34</v>
      </c>
      <c r="F396" s="189">
        <v>639600</v>
      </c>
      <c r="G396" s="106">
        <f t="shared" si="83"/>
        <v>2558400</v>
      </c>
      <c r="I396" s="100"/>
      <c r="J396" s="101"/>
      <c r="K396" s="189"/>
      <c r="L396" s="106"/>
      <c r="M396" s="278"/>
      <c r="O396" s="100"/>
      <c r="P396" s="101"/>
      <c r="Q396" s="189"/>
      <c r="R396" s="106"/>
    </row>
    <row r="397" spans="1:18" ht="28.8">
      <c r="A397" s="305" t="s">
        <v>278</v>
      </c>
      <c r="B397" s="306"/>
      <c r="C397" s="117" t="s">
        <v>279</v>
      </c>
      <c r="D397" s="14">
        <v>4</v>
      </c>
      <c r="E397" s="72" t="s">
        <v>34</v>
      </c>
      <c r="F397" s="188">
        <v>6000000</v>
      </c>
      <c r="G397" s="106">
        <f t="shared" si="83"/>
        <v>24000000</v>
      </c>
      <c r="I397" s="14"/>
      <c r="J397" s="72"/>
      <c r="K397" s="188"/>
      <c r="L397" s="106"/>
      <c r="M397" s="278"/>
      <c r="O397" s="14"/>
      <c r="P397" s="72"/>
      <c r="Q397" s="188"/>
      <c r="R397" s="106"/>
    </row>
    <row r="398" spans="1:18">
      <c r="A398" s="305" t="s">
        <v>280</v>
      </c>
      <c r="B398" s="306"/>
      <c r="C398" s="119" t="s">
        <v>281</v>
      </c>
      <c r="D398" s="174">
        <v>13</v>
      </c>
      <c r="E398" s="72" t="s">
        <v>34</v>
      </c>
      <c r="F398" s="188"/>
      <c r="G398" s="106">
        <f t="shared" si="83"/>
        <v>0</v>
      </c>
      <c r="I398" s="174"/>
      <c r="J398" s="72"/>
      <c r="K398" s="188"/>
      <c r="L398" s="106"/>
      <c r="M398" s="278"/>
      <c r="O398" s="174"/>
      <c r="P398" s="72"/>
      <c r="Q398" s="188"/>
      <c r="R398" s="106"/>
    </row>
    <row r="399" spans="1:18">
      <c r="A399" s="305" t="s">
        <v>282</v>
      </c>
      <c r="B399" s="306"/>
      <c r="C399" s="119" t="s">
        <v>283</v>
      </c>
      <c r="D399" s="14">
        <v>4</v>
      </c>
      <c r="E399" s="72" t="s">
        <v>34</v>
      </c>
      <c r="F399" s="188">
        <v>1440000</v>
      </c>
      <c r="G399" s="106">
        <f t="shared" si="83"/>
        <v>5760000</v>
      </c>
      <c r="I399" s="14"/>
      <c r="J399" s="72"/>
      <c r="K399" s="188"/>
      <c r="L399" s="106"/>
      <c r="M399" s="278"/>
      <c r="O399" s="14"/>
      <c r="P399" s="72"/>
      <c r="Q399" s="188"/>
      <c r="R399" s="106"/>
    </row>
    <row r="400" spans="1:18">
      <c r="A400" s="305" t="s">
        <v>284</v>
      </c>
      <c r="B400" s="306"/>
      <c r="C400" s="119" t="s">
        <v>285</v>
      </c>
      <c r="D400" s="14">
        <v>4</v>
      </c>
      <c r="E400" s="72" t="s">
        <v>34</v>
      </c>
      <c r="F400" s="188">
        <v>2760000</v>
      </c>
      <c r="G400" s="106">
        <f t="shared" si="83"/>
        <v>11040000</v>
      </c>
      <c r="I400" s="14"/>
      <c r="J400" s="72"/>
      <c r="K400" s="188"/>
      <c r="L400" s="106"/>
      <c r="M400" s="278"/>
      <c r="O400" s="14"/>
      <c r="P400" s="72"/>
      <c r="Q400" s="188"/>
      <c r="R400" s="106"/>
    </row>
    <row r="401" spans="1:18">
      <c r="A401" s="305" t="s">
        <v>286</v>
      </c>
      <c r="B401" s="306"/>
      <c r="C401" s="119" t="s">
        <v>287</v>
      </c>
      <c r="D401" s="14">
        <v>8</v>
      </c>
      <c r="E401" s="72" t="s">
        <v>34</v>
      </c>
      <c r="F401" s="188">
        <v>4680000</v>
      </c>
      <c r="G401" s="106">
        <f t="shared" si="83"/>
        <v>37440000</v>
      </c>
      <c r="I401" s="14"/>
      <c r="J401" s="72"/>
      <c r="K401" s="188"/>
      <c r="L401" s="106"/>
      <c r="M401" s="278"/>
      <c r="O401" s="14"/>
      <c r="P401" s="72"/>
      <c r="Q401" s="188"/>
      <c r="R401" s="106"/>
    </row>
    <row r="402" spans="1:18">
      <c r="A402" s="305" t="s">
        <v>288</v>
      </c>
      <c r="B402" s="306"/>
      <c r="C402" s="119" t="s">
        <v>289</v>
      </c>
      <c r="D402" s="14">
        <v>4</v>
      </c>
      <c r="E402" s="72" t="s">
        <v>34</v>
      </c>
      <c r="F402" s="188">
        <v>5760000</v>
      </c>
      <c r="G402" s="106">
        <f t="shared" si="83"/>
        <v>23040000</v>
      </c>
      <c r="I402" s="14"/>
      <c r="J402" s="72"/>
      <c r="K402" s="188"/>
      <c r="L402" s="106"/>
      <c r="M402" s="278"/>
      <c r="O402" s="14"/>
      <c r="P402" s="72"/>
      <c r="Q402" s="188"/>
      <c r="R402" s="106"/>
    </row>
    <row r="403" spans="1:18">
      <c r="A403" s="305" t="s">
        <v>290</v>
      </c>
      <c r="B403" s="306"/>
      <c r="C403" s="121" t="s">
        <v>291</v>
      </c>
      <c r="D403" s="17">
        <v>6</v>
      </c>
      <c r="E403" s="72" t="s">
        <v>34</v>
      </c>
      <c r="F403" s="190">
        <v>1800000</v>
      </c>
      <c r="G403" s="106">
        <f t="shared" si="83"/>
        <v>10800000</v>
      </c>
      <c r="I403" s="17"/>
      <c r="J403" s="72"/>
      <c r="K403" s="190"/>
      <c r="L403" s="106"/>
      <c r="M403" s="278"/>
      <c r="O403" s="17"/>
      <c r="P403" s="72"/>
      <c r="Q403" s="190"/>
      <c r="R403" s="106"/>
    </row>
    <row r="404" spans="1:18">
      <c r="A404" s="305" t="s">
        <v>292</v>
      </c>
      <c r="B404" s="306"/>
      <c r="C404" s="119" t="s">
        <v>293</v>
      </c>
      <c r="D404" s="14">
        <v>4</v>
      </c>
      <c r="E404" s="102" t="s">
        <v>34</v>
      </c>
      <c r="F404" s="188">
        <v>3600000</v>
      </c>
      <c r="G404" s="106">
        <f t="shared" si="83"/>
        <v>14400000</v>
      </c>
      <c r="I404" s="14"/>
      <c r="J404" s="102"/>
      <c r="K404" s="188"/>
      <c r="L404" s="106"/>
      <c r="M404" s="278"/>
      <c r="O404" s="14"/>
      <c r="P404" s="102"/>
      <c r="Q404" s="188"/>
      <c r="R404" s="106"/>
    </row>
    <row r="405" spans="1:18">
      <c r="A405" s="305" t="s">
        <v>294</v>
      </c>
      <c r="B405" s="306"/>
      <c r="C405" s="119" t="s">
        <v>295</v>
      </c>
      <c r="D405" s="14">
        <v>1</v>
      </c>
      <c r="E405" s="102" t="s">
        <v>34</v>
      </c>
      <c r="F405" s="188">
        <v>1560000</v>
      </c>
      <c r="G405" s="106">
        <f t="shared" si="83"/>
        <v>1560000</v>
      </c>
      <c r="I405" s="14"/>
      <c r="J405" s="102"/>
      <c r="K405" s="188"/>
      <c r="L405" s="106"/>
      <c r="M405" s="278"/>
      <c r="O405" s="14"/>
      <c r="P405" s="102"/>
      <c r="Q405" s="188"/>
      <c r="R405" s="106"/>
    </row>
    <row r="406" spans="1:18">
      <c r="A406" s="305" t="s">
        <v>296</v>
      </c>
      <c r="B406" s="306"/>
      <c r="C406" s="122" t="s">
        <v>297</v>
      </c>
      <c r="D406" s="103">
        <v>2</v>
      </c>
      <c r="E406" s="102" t="s">
        <v>34</v>
      </c>
      <c r="F406" s="188">
        <v>2400000</v>
      </c>
      <c r="G406" s="106">
        <f t="shared" si="83"/>
        <v>4800000</v>
      </c>
      <c r="I406" s="103"/>
      <c r="J406" s="102"/>
      <c r="K406" s="188"/>
      <c r="L406" s="106"/>
      <c r="M406" s="278"/>
      <c r="O406" s="103"/>
      <c r="P406" s="102"/>
      <c r="Q406" s="188"/>
      <c r="R406" s="106"/>
    </row>
    <row r="407" spans="1:18">
      <c r="A407" s="305" t="s">
        <v>298</v>
      </c>
      <c r="B407" s="306"/>
      <c r="C407" s="123" t="s">
        <v>299</v>
      </c>
      <c r="D407" s="104">
        <v>4</v>
      </c>
      <c r="E407" s="105" t="s">
        <v>34</v>
      </c>
      <c r="F407" s="190">
        <v>2220000</v>
      </c>
      <c r="G407" s="106">
        <f t="shared" si="83"/>
        <v>8880000</v>
      </c>
      <c r="I407" s="104"/>
      <c r="J407" s="105"/>
      <c r="K407" s="190"/>
      <c r="L407" s="106"/>
      <c r="M407" s="278"/>
      <c r="O407" s="104"/>
      <c r="P407" s="105"/>
      <c r="Q407" s="190"/>
      <c r="R407" s="106"/>
    </row>
    <row r="408" spans="1:18">
      <c r="A408" s="305" t="s">
        <v>300</v>
      </c>
      <c r="B408" s="306"/>
      <c r="C408" s="124" t="s">
        <v>301</v>
      </c>
      <c r="D408" s="14">
        <v>1</v>
      </c>
      <c r="E408" s="105" t="s">
        <v>34</v>
      </c>
      <c r="F408" s="188">
        <v>2400000</v>
      </c>
      <c r="G408" s="106">
        <f t="shared" si="83"/>
        <v>2400000</v>
      </c>
      <c r="I408" s="14"/>
      <c r="J408" s="105"/>
      <c r="K408" s="188"/>
      <c r="L408" s="106"/>
      <c r="M408" s="278"/>
      <c r="O408" s="14"/>
      <c r="P408" s="105"/>
      <c r="Q408" s="188"/>
      <c r="R408" s="106"/>
    </row>
    <row r="409" spans="1:18">
      <c r="A409" s="305" t="s">
        <v>302</v>
      </c>
      <c r="B409" s="306"/>
      <c r="C409" s="119" t="s">
        <v>303</v>
      </c>
      <c r="D409" s="14">
        <v>1</v>
      </c>
      <c r="E409" s="105" t="s">
        <v>34</v>
      </c>
      <c r="F409" s="188">
        <v>1558800</v>
      </c>
      <c r="G409" s="106">
        <f t="shared" si="83"/>
        <v>1558800</v>
      </c>
      <c r="I409" s="14"/>
      <c r="J409" s="105"/>
      <c r="K409" s="188"/>
      <c r="L409" s="106"/>
      <c r="M409" s="278"/>
      <c r="O409" s="14"/>
      <c r="P409" s="105"/>
      <c r="Q409" s="188"/>
      <c r="R409" s="106"/>
    </row>
    <row r="410" spans="1:18" ht="28.8">
      <c r="A410" s="305" t="s">
        <v>304</v>
      </c>
      <c r="B410" s="306"/>
      <c r="C410" s="117" t="s">
        <v>305</v>
      </c>
      <c r="D410" s="14">
        <v>1</v>
      </c>
      <c r="E410" s="105" t="s">
        <v>34</v>
      </c>
      <c r="F410" s="188">
        <v>6358800</v>
      </c>
      <c r="G410" s="106">
        <f t="shared" si="83"/>
        <v>6358800</v>
      </c>
      <c r="I410" s="14"/>
      <c r="J410" s="105"/>
      <c r="K410" s="188"/>
      <c r="L410" s="106"/>
      <c r="M410" s="278"/>
      <c r="O410" s="14"/>
      <c r="P410" s="105"/>
      <c r="Q410" s="188"/>
      <c r="R410" s="106"/>
    </row>
    <row r="411" spans="1:18">
      <c r="A411" s="305" t="s">
        <v>306</v>
      </c>
      <c r="B411" s="306"/>
      <c r="C411" s="117" t="s">
        <v>307</v>
      </c>
      <c r="D411" s="14">
        <v>1</v>
      </c>
      <c r="E411" s="105" t="s">
        <v>34</v>
      </c>
      <c r="F411" s="188">
        <v>5400000</v>
      </c>
      <c r="G411" s="106">
        <f t="shared" si="83"/>
        <v>5400000</v>
      </c>
      <c r="I411" s="14"/>
      <c r="J411" s="105"/>
      <c r="K411" s="188"/>
      <c r="L411" s="106"/>
      <c r="M411" s="278"/>
      <c r="O411" s="14"/>
      <c r="P411" s="105"/>
      <c r="Q411" s="188"/>
      <c r="R411" s="106"/>
    </row>
    <row r="412" spans="1:18" ht="28.8">
      <c r="A412" s="305" t="s">
        <v>308</v>
      </c>
      <c r="B412" s="306"/>
      <c r="C412" s="117" t="s">
        <v>309</v>
      </c>
      <c r="D412" s="14">
        <v>1</v>
      </c>
      <c r="E412" s="105" t="s">
        <v>34</v>
      </c>
      <c r="F412" s="182">
        <v>25960000</v>
      </c>
      <c r="G412" s="106">
        <f t="shared" si="83"/>
        <v>25960000</v>
      </c>
      <c r="I412" s="14"/>
      <c r="J412" s="105"/>
      <c r="K412" s="182"/>
      <c r="L412" s="106"/>
      <c r="M412" s="278"/>
      <c r="O412" s="14"/>
      <c r="P412" s="105"/>
      <c r="Q412" s="182"/>
      <c r="R412" s="106"/>
    </row>
    <row r="413" spans="1:18">
      <c r="A413" s="305" t="s">
        <v>310</v>
      </c>
      <c r="B413" s="306"/>
      <c r="C413" s="125" t="s">
        <v>311</v>
      </c>
      <c r="D413" s="17">
        <v>1</v>
      </c>
      <c r="E413" s="105" t="s">
        <v>34</v>
      </c>
      <c r="F413" s="190">
        <v>6000000</v>
      </c>
      <c r="G413" s="106">
        <f t="shared" si="83"/>
        <v>6000000</v>
      </c>
      <c r="I413" s="17"/>
      <c r="J413" s="105"/>
      <c r="K413" s="190"/>
      <c r="L413" s="106"/>
      <c r="M413" s="278"/>
      <c r="O413" s="17"/>
      <c r="P413" s="105"/>
      <c r="Q413" s="190"/>
      <c r="R413" s="106"/>
    </row>
    <row r="414" spans="1:18" ht="28.8">
      <c r="A414" s="305" t="s">
        <v>312</v>
      </c>
      <c r="B414" s="306"/>
      <c r="C414" s="125" t="s">
        <v>313</v>
      </c>
      <c r="D414" s="17">
        <v>1</v>
      </c>
      <c r="E414" s="105" t="s">
        <v>34</v>
      </c>
      <c r="F414" s="190">
        <v>5640000</v>
      </c>
      <c r="G414" s="106">
        <f t="shared" si="83"/>
        <v>5640000</v>
      </c>
      <c r="I414" s="17"/>
      <c r="J414" s="105"/>
      <c r="K414" s="190"/>
      <c r="L414" s="106"/>
      <c r="M414" s="278"/>
      <c r="O414" s="17"/>
      <c r="P414" s="105"/>
      <c r="Q414" s="190"/>
      <c r="R414" s="106"/>
    </row>
    <row r="415" spans="1:18">
      <c r="A415" s="305" t="s">
        <v>314</v>
      </c>
      <c r="B415" s="306"/>
      <c r="C415" s="119" t="s">
        <v>315</v>
      </c>
      <c r="D415" s="14">
        <v>1</v>
      </c>
      <c r="E415" s="102" t="s">
        <v>34</v>
      </c>
      <c r="F415" s="182">
        <v>903000</v>
      </c>
      <c r="G415" s="107">
        <f t="shared" si="83"/>
        <v>903000</v>
      </c>
      <c r="I415" s="14"/>
      <c r="J415" s="102"/>
      <c r="K415" s="182"/>
      <c r="L415" s="107"/>
      <c r="M415" s="278"/>
      <c r="O415" s="14"/>
      <c r="P415" s="102"/>
      <c r="Q415" s="182"/>
      <c r="R415" s="107"/>
    </row>
    <row r="416" spans="1:18">
      <c r="B416" s="5"/>
      <c r="C416" s="5"/>
      <c r="E416" s="5"/>
      <c r="F416" s="22" t="s">
        <v>4</v>
      </c>
      <c r="G416" s="106">
        <f>SUM(G370:G415)</f>
        <v>453976960</v>
      </c>
      <c r="J416" s="5"/>
      <c r="K416" s="22" t="s">
        <v>4</v>
      </c>
      <c r="L416" s="106">
        <f>SUM(L370:L415)</f>
        <v>0</v>
      </c>
      <c r="M416" s="278"/>
      <c r="P416" s="5"/>
      <c r="Q416" s="22" t="s">
        <v>4</v>
      </c>
      <c r="R416" s="106">
        <f>SUM(R370:R415)</f>
        <v>47400000</v>
      </c>
    </row>
  </sheetData>
  <mergeCells count="53">
    <mergeCell ref="A10:C10"/>
    <mergeCell ref="I8:L9"/>
    <mergeCell ref="O8:R9"/>
    <mergeCell ref="B368:C368"/>
    <mergeCell ref="A369:B369"/>
    <mergeCell ref="M8:M9"/>
    <mergeCell ref="N8:N9"/>
    <mergeCell ref="A370:B370"/>
    <mergeCell ref="A371:B371"/>
    <mergeCell ref="A407:B407"/>
    <mergeCell ref="A402:B402"/>
    <mergeCell ref="A397:B397"/>
    <mergeCell ref="A392:B392"/>
    <mergeCell ref="A387:B387"/>
    <mergeCell ref="A382:B382"/>
    <mergeCell ref="A377:B377"/>
    <mergeCell ref="A372:B372"/>
    <mergeCell ref="A373:B373"/>
    <mergeCell ref="A374:B374"/>
    <mergeCell ref="A375:B375"/>
    <mergeCell ref="A376:B376"/>
    <mergeCell ref="A378:B378"/>
    <mergeCell ref="A379:B379"/>
    <mergeCell ref="A380:B380"/>
    <mergeCell ref="A381:B381"/>
    <mergeCell ref="A383:B383"/>
    <mergeCell ref="A384:B384"/>
    <mergeCell ref="A385:B385"/>
    <mergeCell ref="A386:B386"/>
    <mergeCell ref="A388:B388"/>
    <mergeCell ref="A389:B389"/>
    <mergeCell ref="A390:B390"/>
    <mergeCell ref="A391:B391"/>
    <mergeCell ref="A393:B393"/>
    <mergeCell ref="A394:B394"/>
    <mergeCell ref="A395:B395"/>
    <mergeCell ref="A396:B396"/>
    <mergeCell ref="A398:B398"/>
    <mergeCell ref="A399:B399"/>
    <mergeCell ref="A400:B400"/>
    <mergeCell ref="A401:B401"/>
    <mergeCell ref="A403:B403"/>
    <mergeCell ref="A404:B404"/>
    <mergeCell ref="A405:B405"/>
    <mergeCell ref="A406:B406"/>
    <mergeCell ref="A408:B408"/>
    <mergeCell ref="A409:B409"/>
    <mergeCell ref="A415:B415"/>
    <mergeCell ref="A410:B410"/>
    <mergeCell ref="A411:B411"/>
    <mergeCell ref="A412:B412"/>
    <mergeCell ref="A413:B413"/>
    <mergeCell ref="A414:B414"/>
  </mergeCells>
  <pageMargins left="0.70866141732283472" right="0.70866141732283472" top="0.74803149606299213" bottom="0.74803149606299213" header="0.31496062992125984" footer="0.31496062992125984"/>
  <pageSetup scale="90"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B8A4-6276-4D4C-88A1-5EEAEA09E65E}">
  <dimension ref="A1:G5"/>
  <sheetViews>
    <sheetView workbookViewId="0">
      <selection activeCell="B3" sqref="B3:C3"/>
    </sheetView>
  </sheetViews>
  <sheetFormatPr defaultRowHeight="14.4"/>
  <cols>
    <col min="1" max="1" width="5.5546875" bestFit="1" customWidth="1"/>
    <col min="2" max="2" width="29.88671875" customWidth="1"/>
    <col min="3" max="3" width="79.5546875" customWidth="1"/>
    <col min="4" max="4" width="7.5546875" bestFit="1" customWidth="1"/>
    <col min="5" max="5" width="4.5546875" bestFit="1" customWidth="1"/>
    <col min="6" max="6" width="9.5546875" bestFit="1" customWidth="1"/>
  </cols>
  <sheetData>
    <row r="1" spans="1:7" ht="28.8">
      <c r="A1" s="311" t="s">
        <v>0</v>
      </c>
      <c r="B1" s="311"/>
      <c r="C1" s="311"/>
      <c r="D1" s="4" t="s">
        <v>1</v>
      </c>
      <c r="E1" s="4" t="s">
        <v>2</v>
      </c>
      <c r="F1" s="13" t="s">
        <v>3</v>
      </c>
      <c r="G1" s="13" t="s">
        <v>4</v>
      </c>
    </row>
    <row r="2" spans="1:7" ht="28.8">
      <c r="A2" s="2" t="s">
        <v>226</v>
      </c>
      <c r="B2" s="327"/>
      <c r="C2" s="327"/>
      <c r="D2" s="327"/>
      <c r="E2" s="327"/>
      <c r="F2" s="327"/>
      <c r="G2" s="327"/>
    </row>
    <row r="3" spans="1:7">
      <c r="A3" s="14" t="s">
        <v>316</v>
      </c>
      <c r="B3" s="328" t="s">
        <v>317</v>
      </c>
      <c r="C3" s="328"/>
      <c r="D3" s="16">
        <v>5</v>
      </c>
      <c r="E3" s="16" t="s">
        <v>34</v>
      </c>
      <c r="F3" s="15"/>
      <c r="G3" s="15"/>
    </row>
    <row r="4" spans="1:7">
      <c r="A4" s="14" t="s">
        <v>318</v>
      </c>
      <c r="B4" s="20" t="s">
        <v>319</v>
      </c>
      <c r="C4" s="21"/>
      <c r="D4" s="16">
        <v>2</v>
      </c>
      <c r="E4" s="16" t="s">
        <v>34</v>
      </c>
      <c r="F4" s="15"/>
      <c r="G4" s="15"/>
    </row>
    <row r="5" spans="1:7">
      <c r="A5" s="19" t="s">
        <v>320</v>
      </c>
      <c r="B5" s="329" t="s">
        <v>321</v>
      </c>
      <c r="C5" s="330"/>
      <c r="D5" s="14">
        <v>47</v>
      </c>
      <c r="E5" s="16" t="s">
        <v>34</v>
      </c>
      <c r="F5" s="15"/>
      <c r="G5" s="15"/>
    </row>
  </sheetData>
  <mergeCells count="4">
    <mergeCell ref="A1:C1"/>
    <mergeCell ref="B2:G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surat  (Nego)</vt:lpstr>
      <vt:lpstr>Kindy Lt 1 (Nego)</vt:lpstr>
      <vt:lpstr>Bukaan</vt:lpstr>
      <vt:lpstr>'Kindy Lt 1 (Nego)'!Print_Area</vt:lpstr>
      <vt:lpstr>'surat  (Nego)'!Print_Area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Satya Krisnadi</dc:creator>
  <cp:keywords/>
  <dc:description/>
  <cp:lastModifiedBy>bambang toro</cp:lastModifiedBy>
  <cp:revision/>
  <cp:lastPrinted>2024-06-03T03:06:47Z</cp:lastPrinted>
  <dcterms:created xsi:type="dcterms:W3CDTF">2023-11-14T01:34:38Z</dcterms:created>
  <dcterms:modified xsi:type="dcterms:W3CDTF">2024-06-03T03:12:04Z</dcterms:modified>
  <cp:category/>
  <cp:contentStatus/>
</cp:coreProperties>
</file>