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Pramsco\Documents\"/>
    </mc:Choice>
  </mc:AlternateContent>
  <xr:revisionPtr revIDLastSave="0" documentId="8_{50A2DE94-BE81-4C2C-9D96-F1366B19EA9B}" xr6:coauthVersionLast="47" xr6:coauthVersionMax="47" xr10:uidLastSave="{00000000-0000-0000-0000-000000000000}"/>
  <bookViews>
    <workbookView xWindow="20370" yWindow="-120" windowWidth="20730" windowHeight="11160" firstSheet="28" activeTab="28" xr2:uid="{00000000-000D-0000-FFFF-FFFF00000000}"/>
  </bookViews>
  <sheets>
    <sheet name="Penjelasan Kontrak Awal" sheetId="28" state="hidden" r:id="rId1"/>
    <sheet name="Penjelasan Card" sheetId="29" state="hidden" r:id="rId2"/>
    <sheet name="HOME" sheetId="14" state="hidden" r:id="rId3"/>
    <sheet name="M1 - Kontrak Manajemen" sheetId="15" state="hidden" r:id="rId4"/>
    <sheet name="M1 - KM - Kelola Level at Cost" sheetId="16" state="hidden" r:id="rId5"/>
    <sheet name="Lembar Kerja" sheetId="22" state="hidden" r:id="rId6"/>
    <sheet name="Lembar Kerja - Home" sheetId="24" state="hidden" r:id="rId7"/>
    <sheet name="LK - Mata Anggaran" sheetId="20" state="hidden" r:id="rId8"/>
    <sheet name="LK - Pra Pengadaan" sheetId="25" state="hidden" r:id="rId9"/>
    <sheet name="LK - Isi Nilai Pra Pengadaan" sheetId="26" state="hidden" r:id="rId10"/>
    <sheet name="LK - Isi Nilai Pasca Pengadaan" sheetId="27" state="hidden" r:id="rId11"/>
    <sheet name="Timeline" sheetId="6" state="hidden" r:id="rId12"/>
    <sheet name="Dashboard" sheetId="1" state="hidden" r:id="rId13"/>
    <sheet name="FONT" sheetId="2" state="hidden" r:id="rId14"/>
    <sheet name="Bug-250723" sheetId="7" state="hidden" r:id="rId15"/>
    <sheet name="Dev-250723" sheetId="8" state="hidden" r:id="rId16"/>
    <sheet name="Dashboard-250723" sheetId="4" state="hidden" r:id="rId17"/>
    <sheet name="Pra Pengadaan-230802" sheetId="9" state="hidden" r:id="rId18"/>
    <sheet name="Logika Pra Pengadaan-230802" sheetId="12" state="hidden" r:id="rId19"/>
    <sheet name="Logika Years dan TKDN" sheetId="13" state="hidden" r:id="rId20"/>
    <sheet name="Tampilan Default Modul-230802" sheetId="10" state="hidden" r:id="rId21"/>
    <sheet name="LK - Isi Nilai Pasca Pengad (2)" sheetId="30" state="hidden" r:id="rId22"/>
    <sheet name="LK - Isi Nilai Tagihan" sheetId="31" state="hidden" r:id="rId23"/>
    <sheet name="M4 - Checklist To Do List" sheetId="32" state="hidden" r:id="rId24"/>
    <sheet name="M4 - Data Penyedia Jasa" sheetId="33" state="hidden" r:id="rId25"/>
    <sheet name="M4 - TRACKER" sheetId="34" state="hidden" r:id="rId26"/>
    <sheet name="M4 - Rekap Berkas" sheetId="35" state="hidden" r:id="rId27"/>
    <sheet name="M4 - ANALISA HARGA SATUAN" sheetId="36" state="hidden" r:id="rId28"/>
    <sheet name="Pra -Permohonan IP" sheetId="37" r:id="rId29"/>
    <sheet name="Permasalahan Pembulatan" sheetId="11" state="hidden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3" i="34" l="1"/>
  <c r="I12" i="34" s="1"/>
  <c r="Q33" i="34"/>
  <c r="J12" i="34" s="1"/>
  <c r="R33" i="34"/>
  <c r="K12" i="34" s="1"/>
  <c r="S33" i="34"/>
  <c r="L12" i="34" s="1"/>
  <c r="L13" i="34" s="1"/>
  <c r="L14" i="34" s="1"/>
  <c r="L15" i="34" s="1"/>
  <c r="L16" i="34" s="1"/>
  <c r="Q49" i="31"/>
  <c r="U59" i="31" s="1"/>
  <c r="R115" i="31"/>
  <c r="Q115" i="31"/>
  <c r="P115" i="31"/>
  <c r="R114" i="31"/>
  <c r="Q114" i="31"/>
  <c r="P114" i="31"/>
  <c r="W87" i="31"/>
  <c r="T85" i="31"/>
  <c r="T83" i="31"/>
  <c r="T81" i="31"/>
  <c r="T87" i="31" s="1"/>
  <c r="P73" i="31"/>
  <c r="P71" i="31" s="1"/>
  <c r="P70" i="31" s="1"/>
  <c r="P69" i="31" s="1"/>
  <c r="P68" i="31" s="1"/>
  <c r="P67" i="31" s="1"/>
  <c r="P66" i="31" s="1"/>
  <c r="P72" i="31"/>
  <c r="T61" i="31"/>
  <c r="T60" i="31"/>
  <c r="T59" i="31"/>
  <c r="T37" i="31"/>
  <c r="T35" i="31"/>
  <c r="T33" i="31"/>
  <c r="T39" i="31" s="1"/>
  <c r="T38" i="30"/>
  <c r="T36" i="30"/>
  <c r="T40" i="30" s="1"/>
  <c r="T34" i="30"/>
  <c r="K17" i="34" l="1" a="1"/>
  <c r="K17" i="34" s="1"/>
  <c r="K13" i="34"/>
  <c r="K14" i="34" s="1"/>
  <c r="K15" i="34" s="1"/>
  <c r="K16" i="34" s="1"/>
  <c r="L17" i="34" a="1"/>
  <c r="L17" i="34" s="1"/>
  <c r="J13" i="34"/>
  <c r="J14" i="34" s="1"/>
  <c r="J15" i="34" s="1"/>
  <c r="J16" i="34" s="1"/>
  <c r="J17" i="34" s="1" a="1"/>
  <c r="J17" i="34" s="1"/>
  <c r="I13" i="34"/>
  <c r="I14" i="34" s="1"/>
  <c r="I15" i="34" s="1"/>
  <c r="I16" i="34" s="1"/>
  <c r="Q45" i="31"/>
  <c r="T40" i="31"/>
  <c r="T41" i="31" s="1"/>
  <c r="Q46" i="31"/>
  <c r="T88" i="31"/>
  <c r="T89" i="31" s="1"/>
  <c r="T41" i="30"/>
  <c r="T42" i="30" s="1"/>
  <c r="I17" i="34" l="1" a="1"/>
  <c r="I17" i="34" s="1"/>
  <c r="S45" i="31"/>
  <c r="S46" i="31"/>
  <c r="S49" i="31" s="1"/>
  <c r="R46" i="31"/>
  <c r="R49" i="31" s="1"/>
  <c r="R45" i="31"/>
  <c r="G37" i="16" l="1"/>
  <c r="G36" i="16"/>
  <c r="R115" i="26"/>
  <c r="Q115" i="26"/>
  <c r="P115" i="26"/>
  <c r="R114" i="26"/>
  <c r="Q114" i="26"/>
  <c r="P114" i="26"/>
  <c r="Q49" i="26"/>
  <c r="W87" i="26"/>
  <c r="T85" i="26"/>
  <c r="T83" i="26"/>
  <c r="T81" i="26"/>
  <c r="P72" i="26"/>
  <c r="P73" i="26"/>
  <c r="V61" i="26"/>
  <c r="W61" i="26" s="1"/>
  <c r="V60" i="26"/>
  <c r="W60" i="26" s="1"/>
  <c r="V59" i="26"/>
  <c r="W59" i="26" s="1"/>
  <c r="T61" i="26"/>
  <c r="T60" i="26"/>
  <c r="T59" i="26"/>
  <c r="D32" i="16"/>
  <c r="T38" i="27"/>
  <c r="T36" i="27"/>
  <c r="T34" i="27"/>
  <c r="T40" i="27" s="1"/>
  <c r="T37" i="26"/>
  <c r="T35" i="26"/>
  <c r="T33" i="26"/>
  <c r="O96" i="13"/>
  <c r="P96" i="13" s="1"/>
  <c r="N96" i="13"/>
  <c r="O97" i="13"/>
  <c r="P97" i="13" s="1"/>
  <c r="O98" i="13"/>
  <c r="P98" i="13" s="1"/>
  <c r="N98" i="13"/>
  <c r="N97" i="13"/>
  <c r="G22" i="13"/>
  <c r="G23" i="13" s="1"/>
  <c r="I54" i="13"/>
  <c r="J54" i="13" s="1"/>
  <c r="I53" i="13"/>
  <c r="J53" i="13" s="1"/>
  <c r="G54" i="13"/>
  <c r="G53" i="13"/>
  <c r="G14" i="13"/>
  <c r="G13" i="13"/>
  <c r="H74" i="12"/>
  <c r="H73" i="12"/>
  <c r="T39" i="26" l="1"/>
  <c r="T40" i="26" s="1"/>
  <c r="R45" i="26" s="1"/>
  <c r="P71" i="26"/>
  <c r="P70" i="26" s="1"/>
  <c r="P69" i="26" s="1"/>
  <c r="P68" i="26" s="1"/>
  <c r="P67" i="26" s="1"/>
  <c r="P66" i="26" s="1"/>
  <c r="T87" i="26"/>
  <c r="T41" i="27"/>
  <c r="T42" i="27" s="1"/>
  <c r="J57" i="13"/>
  <c r="N77" i="13" s="1"/>
  <c r="O77" i="13" s="1"/>
  <c r="G17" i="13"/>
  <c r="N36" i="13" s="1"/>
  <c r="O36" i="13" s="1"/>
  <c r="G57" i="13"/>
  <c r="N73" i="13" s="1"/>
  <c r="O73" i="13" s="1"/>
  <c r="H79" i="12"/>
  <c r="Q45" i="26" l="1"/>
  <c r="T41" i="26"/>
  <c r="Q46" i="26"/>
  <c r="R46" i="26"/>
  <c r="S45" i="26"/>
  <c r="S46" i="26"/>
  <c r="S49" i="26" s="1"/>
  <c r="T88" i="26"/>
  <c r="T89" i="26" s="1"/>
  <c r="J58" i="13"/>
  <c r="N78" i="13" s="1"/>
  <c r="O78" i="13" s="1"/>
  <c r="G18" i="13"/>
  <c r="N37" i="13" s="1"/>
  <c r="O37" i="13" s="1"/>
  <c r="H57" i="13"/>
  <c r="N76" i="13" s="1"/>
  <c r="G58" i="13"/>
  <c r="N74" i="13" s="1"/>
  <c r="O74" i="13" s="1"/>
  <c r="H80" i="12"/>
  <c r="R49" i="26" l="1"/>
  <c r="G59" i="13"/>
  <c r="N75" i="13" s="1"/>
  <c r="O75" i="13" s="1"/>
  <c r="J59" i="13"/>
  <c r="N79" i="13" s="1"/>
  <c r="O79" i="13" s="1"/>
  <c r="G19" i="13"/>
  <c r="H81" i="12"/>
  <c r="N38" i="13" l="1"/>
  <c r="O38" i="13" s="1"/>
  <c r="H59" i="13"/>
  <c r="K44" i="11" l="1"/>
  <c r="I44" i="11"/>
  <c r="G44" i="11"/>
  <c r="E44" i="11"/>
  <c r="D44" i="11"/>
  <c r="F43" i="11"/>
  <c r="H43" i="11" s="1"/>
  <c r="J43" i="11" s="1"/>
  <c r="L43" i="11" s="1"/>
  <c r="K31" i="11"/>
  <c r="I31" i="11"/>
  <c r="G31" i="11"/>
  <c r="E31" i="11"/>
  <c r="D31" i="11"/>
  <c r="F30" i="11"/>
  <c r="H30" i="11" s="1"/>
  <c r="J30" i="11" s="1"/>
  <c r="L30" i="11" s="1"/>
  <c r="K18" i="11"/>
  <c r="I18" i="11"/>
  <c r="G18" i="11"/>
  <c r="E18" i="11"/>
  <c r="D18" i="11"/>
  <c r="F17" i="11"/>
  <c r="H17" i="11" s="1"/>
  <c r="J17" i="11" s="1"/>
  <c r="L17" i="11" s="1"/>
  <c r="K5" i="11"/>
  <c r="I5" i="11"/>
  <c r="G5" i="11"/>
  <c r="E5" i="11"/>
  <c r="D5" i="11"/>
  <c r="F4" i="11"/>
  <c r="H4" i="11" s="1"/>
  <c r="J4" i="11" s="1"/>
  <c r="L4" i="11" s="1"/>
  <c r="U85" i="9"/>
  <c r="U84" i="9"/>
  <c r="D20" i="6"/>
  <c r="D19" i="6"/>
  <c r="D18" i="6"/>
  <c r="D17" i="6"/>
  <c r="D16" i="6"/>
  <c r="D11" i="6"/>
  <c r="D10" i="6"/>
  <c r="O83" i="4"/>
  <c r="O82" i="4"/>
  <c r="I23" i="8"/>
  <c r="H23" i="8"/>
  <c r="E82" i="7"/>
  <c r="E83" i="7" s="1"/>
  <c r="H10" i="2"/>
  <c r="G10" i="2"/>
  <c r="F10" i="2"/>
  <c r="E10" i="2"/>
  <c r="D10" i="2"/>
  <c r="H9" i="2"/>
  <c r="G9" i="2"/>
  <c r="F9" i="2"/>
  <c r="E9" i="2"/>
  <c r="D9" i="2"/>
  <c r="D8" i="2" s="1"/>
  <c r="D7" i="2" s="1"/>
  <c r="D6" i="2" s="1"/>
  <c r="D5" i="2" s="1"/>
  <c r="H8" i="2"/>
  <c r="H7" i="2" s="1"/>
  <c r="H6" i="2" s="1"/>
  <c r="H5" i="2" s="1"/>
  <c r="G8" i="2"/>
  <c r="F8" i="2"/>
  <c r="F7" i="2" s="1"/>
  <c r="F6" i="2" s="1"/>
  <c r="F5" i="2" s="1"/>
  <c r="E8" i="2"/>
  <c r="G7" i="2"/>
  <c r="G6" i="2" s="1"/>
  <c r="G5" i="2" s="1"/>
  <c r="E7" i="2"/>
  <c r="E6" i="2"/>
  <c r="E5" i="2" s="1"/>
  <c r="D45" i="11" l="1"/>
  <c r="D47" i="11"/>
  <c r="D46" i="11"/>
  <c r="E45" i="11"/>
  <c r="E47" i="11"/>
  <c r="E46" i="11"/>
  <c r="G47" i="11"/>
  <c r="G45" i="11"/>
  <c r="G46" i="11" s="1"/>
  <c r="I45" i="11"/>
  <c r="I46" i="11" s="1"/>
  <c r="I47" i="11"/>
  <c r="K47" i="11"/>
  <c r="K45" i="11"/>
  <c r="K46" i="11"/>
  <c r="I32" i="11"/>
  <c r="I33" i="11" s="1"/>
  <c r="I34" i="11"/>
  <c r="K32" i="11"/>
  <c r="K33" i="11" s="1"/>
  <c r="K34" i="11"/>
  <c r="D32" i="11"/>
  <c r="D34" i="11"/>
  <c r="D33" i="11"/>
  <c r="E34" i="11"/>
  <c r="E32" i="11"/>
  <c r="E33" i="11" s="1"/>
  <c r="G34" i="11"/>
  <c r="G32" i="11"/>
  <c r="G33" i="11" s="1"/>
  <c r="E21" i="11"/>
  <c r="E19" i="11"/>
  <c r="E20" i="11" s="1"/>
  <c r="G21" i="11"/>
  <c r="G19" i="11"/>
  <c r="G20" i="11" s="1"/>
  <c r="I19" i="11"/>
  <c r="I20" i="11" s="1"/>
  <c r="I21" i="11"/>
  <c r="K19" i="11"/>
  <c r="K20" i="11" s="1"/>
  <c r="K21" i="11"/>
  <c r="D21" i="11"/>
  <c r="D19" i="11"/>
  <c r="D20" i="11" s="1"/>
  <c r="D6" i="11"/>
  <c r="D8" i="11"/>
  <c r="D7" i="11"/>
  <c r="E8" i="11"/>
  <c r="E6" i="11"/>
  <c r="E7" i="11" s="1"/>
  <c r="G8" i="11"/>
  <c r="G6" i="11"/>
  <c r="G7" i="11" s="1"/>
  <c r="I8" i="11"/>
  <c r="I6" i="11"/>
  <c r="I7" i="11" s="1"/>
  <c r="K8" i="11"/>
  <c r="K6" i="11"/>
  <c r="K7" i="11" s="1"/>
  <c r="F5" i="11"/>
  <c r="F44" i="11"/>
  <c r="F31" i="11"/>
  <c r="F18" i="11"/>
  <c r="U90" i="9"/>
  <c r="G48" i="11" l="1"/>
  <c r="G52" i="11" s="1"/>
  <c r="I48" i="11"/>
  <c r="I52" i="11" s="1"/>
  <c r="I50" i="11"/>
  <c r="I51" i="11" s="1"/>
  <c r="E48" i="11"/>
  <c r="E52" i="11" s="1"/>
  <c r="K48" i="11"/>
  <c r="K52" i="11" s="1"/>
  <c r="D48" i="11"/>
  <c r="D52" i="11" s="1"/>
  <c r="K50" i="11"/>
  <c r="K51" i="11" s="1"/>
  <c r="H44" i="11"/>
  <c r="F47" i="11"/>
  <c r="F46" i="11"/>
  <c r="F45" i="11"/>
  <c r="G50" i="11"/>
  <c r="G51" i="11" s="1"/>
  <c r="G35" i="11"/>
  <c r="G39" i="11" s="1"/>
  <c r="K35" i="11"/>
  <c r="K39" i="11" s="1"/>
  <c r="I35" i="11"/>
  <c r="I39" i="11" s="1"/>
  <c r="H31" i="11"/>
  <c r="F34" i="11"/>
  <c r="F32" i="11"/>
  <c r="F33" i="11" s="1"/>
  <c r="E35" i="11"/>
  <c r="E39" i="11" s="1"/>
  <c r="K37" i="11"/>
  <c r="K38" i="11" s="1"/>
  <c r="E37" i="11"/>
  <c r="E38" i="11" s="1"/>
  <c r="D35" i="11"/>
  <c r="D39" i="11" s="1"/>
  <c r="D37" i="11"/>
  <c r="D38" i="11" s="1"/>
  <c r="K22" i="11"/>
  <c r="K26" i="11" s="1"/>
  <c r="E22" i="11"/>
  <c r="E26" i="11" s="1"/>
  <c r="I22" i="11"/>
  <c r="I26" i="11" s="1"/>
  <c r="D22" i="11"/>
  <c r="D26" i="11" s="1"/>
  <c r="G22" i="11"/>
  <c r="G26" i="11" s="1"/>
  <c r="E9" i="11"/>
  <c r="E13" i="11" s="1"/>
  <c r="G24" i="11"/>
  <c r="G25" i="11" s="1"/>
  <c r="G9" i="11"/>
  <c r="G13" i="11" s="1"/>
  <c r="D9" i="11"/>
  <c r="D13" i="11" s="1"/>
  <c r="K9" i="11"/>
  <c r="K13" i="11" s="1"/>
  <c r="I9" i="11"/>
  <c r="I13" i="11" s="1"/>
  <c r="K24" i="11"/>
  <c r="K25" i="11" s="1"/>
  <c r="H18" i="11"/>
  <c r="F21" i="11"/>
  <c r="F19" i="11"/>
  <c r="F20" i="11" s="1"/>
  <c r="E24" i="11"/>
  <c r="E25" i="11" s="1"/>
  <c r="H5" i="11"/>
  <c r="F8" i="11"/>
  <c r="F6" i="11"/>
  <c r="F7" i="11" s="1"/>
  <c r="U91" i="9"/>
  <c r="U92" i="9" s="1"/>
  <c r="D50" i="11" l="1"/>
  <c r="D51" i="11" s="1"/>
  <c r="E50" i="11"/>
  <c r="E51" i="11" s="1"/>
  <c r="J44" i="11"/>
  <c r="H47" i="11"/>
  <c r="H45" i="11"/>
  <c r="H46" i="11" s="1"/>
  <c r="F48" i="11"/>
  <c r="F52" i="11" s="1"/>
  <c r="G37" i="11"/>
  <c r="G38" i="11" s="1"/>
  <c r="F35" i="11"/>
  <c r="F39" i="11" s="1"/>
  <c r="F37" i="11"/>
  <c r="F38" i="11" s="1"/>
  <c r="J31" i="11"/>
  <c r="H34" i="11"/>
  <c r="H32" i="11"/>
  <c r="H33" i="11" s="1"/>
  <c r="I11" i="11"/>
  <c r="I12" i="11" s="1"/>
  <c r="D24" i="11"/>
  <c r="D25" i="11" s="1"/>
  <c r="I37" i="11"/>
  <c r="I38" i="11" s="1"/>
  <c r="F22" i="11"/>
  <c r="F26" i="11" s="1"/>
  <c r="G11" i="11"/>
  <c r="G12" i="11" s="1"/>
  <c r="F24" i="11"/>
  <c r="F25" i="11" s="1"/>
  <c r="I24" i="11"/>
  <c r="I25" i="11" s="1"/>
  <c r="F9" i="11"/>
  <c r="F13" i="11" s="1"/>
  <c r="E11" i="11"/>
  <c r="E12" i="11" s="1"/>
  <c r="J18" i="11"/>
  <c r="H21" i="11"/>
  <c r="H19" i="11"/>
  <c r="H20" i="11" s="1"/>
  <c r="K11" i="11"/>
  <c r="K12" i="11" s="1"/>
  <c r="D11" i="11"/>
  <c r="D12" i="11" s="1"/>
  <c r="J5" i="11"/>
  <c r="H6" i="11"/>
  <c r="H7" i="11" s="1"/>
  <c r="H8" i="11"/>
  <c r="H48" i="11" l="1"/>
  <c r="H52" i="11" s="1"/>
  <c r="H50" i="11"/>
  <c r="H51" i="11" s="1"/>
  <c r="F50" i="11"/>
  <c r="F51" i="11" s="1"/>
  <c r="L44" i="11"/>
  <c r="J45" i="11"/>
  <c r="J47" i="11"/>
  <c r="J46" i="11"/>
  <c r="H35" i="11"/>
  <c r="H39" i="11" s="1"/>
  <c r="H37" i="11"/>
  <c r="H38" i="11" s="1"/>
  <c r="L31" i="11"/>
  <c r="J32" i="11"/>
  <c r="J33" i="11"/>
  <c r="J34" i="11"/>
  <c r="H22" i="11"/>
  <c r="H26" i="11" s="1"/>
  <c r="F11" i="11"/>
  <c r="F12" i="11" s="1"/>
  <c r="H9" i="11"/>
  <c r="H13" i="11" s="1"/>
  <c r="L18" i="11"/>
  <c r="J19" i="11"/>
  <c r="J20" i="11"/>
  <c r="J21" i="11"/>
  <c r="L5" i="11"/>
  <c r="J8" i="11"/>
  <c r="J6" i="11"/>
  <c r="J7" i="11" s="1"/>
  <c r="J48" i="11" l="1"/>
  <c r="J52" i="11" s="1"/>
  <c r="J50" i="11"/>
  <c r="J51" i="11" s="1"/>
  <c r="L47" i="11"/>
  <c r="L45" i="11"/>
  <c r="L46" i="11" s="1"/>
  <c r="H24" i="11"/>
  <c r="H25" i="11" s="1"/>
  <c r="L34" i="11"/>
  <c r="L32" i="11"/>
  <c r="L33" i="11" s="1"/>
  <c r="J35" i="11"/>
  <c r="J39" i="11" s="1"/>
  <c r="H11" i="11"/>
  <c r="H12" i="11" s="1"/>
  <c r="L21" i="11"/>
  <c r="L19" i="11"/>
  <c r="L20" i="11" s="1"/>
  <c r="J22" i="11"/>
  <c r="J26" i="11" s="1"/>
  <c r="J9" i="11"/>
  <c r="J13" i="11" s="1"/>
  <c r="L8" i="11"/>
  <c r="L6" i="11"/>
  <c r="L7" i="11" s="1"/>
  <c r="L48" i="11" l="1"/>
  <c r="L52" i="11" s="1"/>
  <c r="L50" i="11"/>
  <c r="L51" i="11" s="1"/>
  <c r="L35" i="11"/>
  <c r="L39" i="11" s="1"/>
  <c r="J37" i="11"/>
  <c r="J38" i="11" s="1"/>
  <c r="L37" i="11"/>
  <c r="L38" i="11" s="1"/>
  <c r="J11" i="11"/>
  <c r="J12" i="11" s="1"/>
  <c r="L22" i="11"/>
  <c r="L26" i="11" s="1"/>
  <c r="L9" i="11"/>
  <c r="L13" i="11" s="1"/>
  <c r="J24" i="11"/>
  <c r="J25" i="11" s="1"/>
  <c r="L24" i="11" l="1"/>
  <c r="L25" i="11" s="1"/>
  <c r="L11" i="11"/>
  <c r="L12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<sst xmlns="http://schemas.openxmlformats.org/spreadsheetml/2006/main" count="1248" uniqueCount="536">
  <si>
    <t>NO</t>
  </si>
  <si>
    <t>NAMA PROGRAM</t>
  </si>
  <si>
    <t>KONTRAK AWAL</t>
  </si>
  <si>
    <t>ADD 1</t>
  </si>
  <si>
    <t>ADD 2</t>
  </si>
  <si>
    <t>ADD 3</t>
  </si>
  <si>
    <t>ADD 4</t>
  </si>
  <si>
    <t>KONTRAK MANAJEMEN PEMENUHAN SPM STANDAR PELAYANAN MINIMAL DI BIDANG PEMELIHARAAN JALAN TOL RUAS PALIKANCI</t>
  </si>
  <si>
    <t>1.1</t>
  </si>
  <si>
    <t>CAPEX</t>
  </si>
  <si>
    <t>1.1.1</t>
  </si>
  <si>
    <t>PEMELIHARAAN PERIODIK</t>
  </si>
  <si>
    <t>1.1.1.1.</t>
  </si>
  <si>
    <t>SFO JALUR A</t>
  </si>
  <si>
    <t>1.1.1.1.1</t>
  </si>
  <si>
    <t xml:space="preserve">    SFO Jalur A</t>
  </si>
  <si>
    <t>1.1.1.1.1.1</t>
  </si>
  <si>
    <t xml:space="preserve">        SFO Jalur A</t>
  </si>
  <si>
    <t>1.1.1.1.1.1.1</t>
  </si>
  <si>
    <t xml:space="preserve">            SFO Jalur A</t>
  </si>
  <si>
    <t>1.1.2</t>
  </si>
  <si>
    <t>PENINGKATAN KAPASITAS</t>
  </si>
  <si>
    <t>1.1.3</t>
  </si>
  <si>
    <t>SARANA PENUNJANG JALAN TOL (SPJT)</t>
  </si>
  <si>
    <t>1.1.4</t>
  </si>
  <si>
    <t>SPJT OPERASIONAL JALAN TOL</t>
  </si>
  <si>
    <t>1.2</t>
  </si>
  <si>
    <t>OPEX</t>
  </si>
  <si>
    <t>1.3</t>
  </si>
  <si>
    <t>BUA</t>
  </si>
  <si>
    <t>1.4</t>
  </si>
  <si>
    <t>SDM</t>
  </si>
  <si>
    <t>Ruas Induk</t>
  </si>
  <si>
    <t>JORR</t>
  </si>
  <si>
    <t>Jakarta-Cikampek</t>
  </si>
  <si>
    <t>Jakarta-Bogor Ciawi</t>
  </si>
  <si>
    <t>Palimanan-Kanci</t>
  </si>
  <si>
    <t>Semarang Seksi A,B,C</t>
  </si>
  <si>
    <t>Surabaya-Gempol</t>
  </si>
  <si>
    <t>Belawan-Medan-Tj. Morawa</t>
  </si>
  <si>
    <t>Jakarta-Tangerang-Cingkareng</t>
  </si>
  <si>
    <t>Purwakarta-Bandung-Cileunyi</t>
  </si>
  <si>
    <t>Nomor</t>
  </si>
  <si>
    <t>APJT</t>
  </si>
  <si>
    <t>PT JJC</t>
  </si>
  <si>
    <t>PT JSN</t>
  </si>
  <si>
    <t>PT JSB</t>
  </si>
  <si>
    <t>Nama Ruas</t>
  </si>
  <si>
    <t>PT JGP</t>
  </si>
  <si>
    <t>PT JPT</t>
  </si>
  <si>
    <t>PT JSM</t>
  </si>
  <si>
    <t>PT JNK</t>
  </si>
  <si>
    <t>PT JBS</t>
  </si>
  <si>
    <t>PT JBT</t>
  </si>
  <si>
    <t>PT JMKT</t>
  </si>
  <si>
    <t>PT JMB</t>
  </si>
  <si>
    <t>Filter Uraian</t>
  </si>
  <si>
    <r>
      <t xml:space="preserve">Departemen, Area, Sub-Area, Tahun, bisa pilih </t>
    </r>
    <r>
      <rPr>
        <b/>
        <sz val="11"/>
        <color theme="1"/>
        <rFont val="Calibri"/>
        <family val="2"/>
        <scheme val="minor"/>
      </rPr>
      <t>All</t>
    </r>
  </si>
  <si>
    <t>Pendapatan</t>
  </si>
  <si>
    <t>Beban</t>
  </si>
  <si>
    <t>1. PENDAPATAN vs BEBAN KONTRAK MANAJEMEN</t>
  </si>
  <si>
    <r>
      <rPr>
        <b/>
        <sz val="11"/>
        <color rgb="FFFF0000"/>
        <rFont val="Calibri"/>
        <family val="2"/>
        <scheme val="minor"/>
      </rPr>
      <t>PENDAPATAN</t>
    </r>
    <r>
      <rPr>
        <sz val="11"/>
        <color theme="1"/>
        <rFont val="Calibri"/>
        <family val="2"/>
        <scheme val="minor"/>
      </rPr>
      <t xml:space="preserve"> diambil dari </t>
    </r>
    <r>
      <rPr>
        <b/>
        <sz val="11"/>
        <color rgb="FFFF0000"/>
        <rFont val="Calibri"/>
        <family val="2"/>
        <scheme val="minor"/>
      </rPr>
      <t>TOTAL</t>
    </r>
    <r>
      <rPr>
        <b/>
        <sz val="11"/>
        <color theme="1"/>
        <rFont val="Calibri"/>
        <family val="2"/>
        <scheme val="minor"/>
      </rPr>
      <t xml:space="preserve"> Nilai Kontrak Manajemen </t>
    </r>
    <r>
      <rPr>
        <b/>
        <sz val="11"/>
        <color rgb="FFFF0000"/>
        <rFont val="Calibri"/>
        <family val="2"/>
        <scheme val="minor"/>
      </rPr>
      <t>TERAKHIR</t>
    </r>
  </si>
  <si>
    <r>
      <rPr>
        <b/>
        <sz val="11"/>
        <color rgb="FFFF0000"/>
        <rFont val="Calibri"/>
        <family val="2"/>
        <scheme val="minor"/>
      </rPr>
      <t>BEBAN</t>
    </r>
    <r>
      <rPr>
        <sz val="11"/>
        <color theme="1"/>
        <rFont val="Calibri"/>
        <family val="2"/>
        <scheme val="minor"/>
      </rPr>
      <t xml:space="preserve"> diambil dari </t>
    </r>
    <r>
      <rPr>
        <b/>
        <sz val="11"/>
        <color rgb="FFFF0000"/>
        <rFont val="Calibri"/>
        <family val="2"/>
        <scheme val="minor"/>
      </rPr>
      <t>TOTAL</t>
    </r>
    <r>
      <rPr>
        <b/>
        <sz val="11"/>
        <color theme="1"/>
        <rFont val="Calibri"/>
        <family val="2"/>
        <scheme val="minor"/>
      </rPr>
      <t xml:space="preserve"> Nilai Kontrak Penyedia Jasa </t>
    </r>
    <r>
      <rPr>
        <b/>
        <sz val="11"/>
        <color rgb="FFFF0000"/>
        <rFont val="Calibri"/>
        <family val="2"/>
        <scheme val="minor"/>
      </rPr>
      <t>TERAKHIR</t>
    </r>
  </si>
  <si>
    <t>No</t>
  </si>
  <si>
    <t>Topik</t>
  </si>
  <si>
    <t>Uraian Topik</t>
  </si>
  <si>
    <t>Target Waktu</t>
  </si>
  <si>
    <t>Realisasi</t>
  </si>
  <si>
    <t>PENGEMBANGAN MODUL</t>
  </si>
  <si>
    <t>PERBAIKAN BUG</t>
  </si>
  <si>
    <t>Tanggal
Pembahasan</t>
  </si>
  <si>
    <t>Dashboard</t>
  </si>
  <si>
    <t>Visual Modul 3 dan Modul 4</t>
  </si>
  <si>
    <t>Tampilan Visual belum seperti Modul 1 dan 2</t>
  </si>
  <si>
    <t>Font Size UI 80% dari eksisting</t>
  </si>
  <si>
    <t>Agar di cek constraint di Icon
Jika tidak bisa berarti tidak perlu</t>
  </si>
  <si>
    <t>Di Reference, munculkan kalimat "Kontrak Awal"</t>
  </si>
  <si>
    <t>Kontrak Awal hilang</t>
  </si>
  <si>
    <t>Uraian Pekerjaan</t>
  </si>
  <si>
    <t>(Nama Pekerjaan)</t>
  </si>
  <si>
    <t>Kepala data di semua Modul agar di Freeze</t>
  </si>
  <si>
    <t xml:space="preserve">    (Nama Mata Anggaran 1)</t>
  </si>
  <si>
    <t xml:space="preserve"> </t>
  </si>
  <si>
    <t>1.a.</t>
  </si>
  <si>
    <t>Icon dari vertical menjadi horizontal seperti yang di KM</t>
  </si>
  <si>
    <t>Nilai Pagu</t>
  </si>
  <si>
    <t>Nilai HPS</t>
  </si>
  <si>
    <t>List Program Pra Pengadaan</t>
  </si>
  <si>
    <t>Aksi</t>
  </si>
  <si>
    <t>Tombol Aksi</t>
  </si>
  <si>
    <t>Jenis Pengadaan</t>
  </si>
  <si>
    <t>Tender Terbatas</t>
  </si>
  <si>
    <t>1.b.</t>
  </si>
  <si>
    <t>Kelola Format Surat</t>
  </si>
  <si>
    <t>Ijin Prinsip</t>
  </si>
  <si>
    <t>HPS</t>
  </si>
  <si>
    <t>Nota Dinas</t>
  </si>
  <si>
    <t>Step Kelola Format Surat</t>
  </si>
  <si>
    <t>Ketika sudah dipilih flow muncul tampilan</t>
  </si>
  <si>
    <t>Pilih Flow --&gt; Tampilan Kosong hanya pilihan Flow saja</t>
  </si>
  <si>
    <t>Informasi Persuratan</t>
  </si>
  <si>
    <t>Tampilan Informasi Persuratan</t>
  </si>
  <si>
    <t>Sesuai 3-3-1 atau 4-4-1</t>
  </si>
  <si>
    <t>Nama Persuratan</t>
  </si>
  <si>
    <t>Tanggal</t>
  </si>
  <si>
    <t>Upload</t>
  </si>
  <si>
    <t>Subtotal</t>
  </si>
  <si>
    <t>Subtotal (Pembulatan)</t>
  </si>
  <si>
    <t>PPN</t>
  </si>
  <si>
    <t>10 - 12%</t>
  </si>
  <si>
    <t>TOTAL</t>
  </si>
  <si>
    <t>a</t>
  </si>
  <si>
    <t>b</t>
  </si>
  <si>
    <t>c</t>
  </si>
  <si>
    <t>d = b+c</t>
  </si>
  <si>
    <t>(Nama Mata Anggaran)</t>
  </si>
  <si>
    <t>3 Digit ke bawah</t>
  </si>
  <si>
    <t>Level 1</t>
  </si>
  <si>
    <r>
      <t xml:space="preserve">    </t>
    </r>
    <r>
      <rPr>
        <b/>
        <sz val="11"/>
        <color theme="1"/>
        <rFont val="Calibri"/>
        <family val="2"/>
        <scheme val="minor"/>
      </rPr>
      <t>(TOTAL PEKERJAAN)</t>
    </r>
  </si>
  <si>
    <t xml:space="preserve">    (Nama Mata Anggaran 2)</t>
  </si>
  <si>
    <t xml:space="preserve">    (Nama Mata Anggaran 3)</t>
  </si>
  <si>
    <t>Departemen</t>
  </si>
  <si>
    <t>Area</t>
  </si>
  <si>
    <t>DASHBOARD TRACKING TAGIHAN</t>
  </si>
  <si>
    <t>Vendor</t>
  </si>
  <si>
    <t>Pusat</t>
  </si>
  <si>
    <t>Finance</t>
  </si>
  <si>
    <t>Finance - Pencairan</t>
  </si>
  <si>
    <t>2. REKAPITULASI TAGIHAN BERKAS</t>
  </si>
  <si>
    <t>5 Berkas Tagihan</t>
  </si>
  <si>
    <t>10 Berkas Tagihan</t>
  </si>
  <si>
    <t>1 Berkas</t>
  </si>
  <si>
    <t>3. PROPORSI PENYEDIA JASA</t>
  </si>
  <si>
    <t>PT MARGA MAJU MAPAN</t>
  </si>
  <si>
    <t>Nama Pekerjaan</t>
  </si>
  <si>
    <t>Sub Area</t>
  </si>
  <si>
    <t>Pekerjaan A</t>
  </si>
  <si>
    <t>Pekerjaan B</t>
  </si>
  <si>
    <t>Pekerjaan C</t>
  </si>
  <si>
    <t>Japek</t>
  </si>
  <si>
    <t>JJC</t>
  </si>
  <si>
    <t>Surgem</t>
  </si>
  <si>
    <t>Palikanci</t>
  </si>
  <si>
    <t>Semarang</t>
  </si>
  <si>
    <t>Jagorawi</t>
  </si>
  <si>
    <t>Nilai Kontrak Awal</t>
  </si>
  <si>
    <t>Nilai Addendum Terakhir</t>
  </si>
  <si>
    <t>MODUL 4 : RINCIAN PEKERJAAN PENYEDIA JASA</t>
  </si>
  <si>
    <t>Total Nilai Pekerjaan Addendum Terakhir</t>
  </si>
  <si>
    <t>Munculkan Kontrak Awal di sebelah Kiri Add 1</t>
  </si>
  <si>
    <t>Level 3 Kontrak Manajemen sudah diisi tapi nilai masih bisa diturunkan, cek Bug</t>
  </si>
  <si>
    <t>(Nilai Pagu diisi di persuratan)</t>
  </si>
  <si>
    <t>Seluruh Tampilan DKH di setiap Modul agar di tambahkan Subtotal - PPN - Total</t>
  </si>
  <si>
    <t>DASHBOARD</t>
  </si>
  <si>
    <t>Tampilan Dashboard disesuaikan dengan Sheet "Dashboard"</t>
  </si>
  <si>
    <t>Dashboard Pendapatan vs Beban</t>
  </si>
  <si>
    <t>Cek Sheet Dashboard-250723</t>
  </si>
  <si>
    <t>Dashboard Rekap Tagihan</t>
  </si>
  <si>
    <t>Dashboard Proporsi Penyedia Jasa</t>
  </si>
  <si>
    <t>SIMPLIFIKASI TAMPILAN MODUL 2 - PRA PENGADAAN</t>
  </si>
  <si>
    <t>Cek Sheet Dev-250723</t>
  </si>
  <si>
    <t>PEMBUATAN FULL AKUN OPERASIONAL</t>
  </si>
  <si>
    <t>Akun</t>
  </si>
  <si>
    <t>Status Saat ini di Aplikasi
(25/07/23)</t>
  </si>
  <si>
    <t>All Operasi</t>
  </si>
  <si>
    <t>Seluruh Departemen</t>
  </si>
  <si>
    <t>Seluruh Area</t>
  </si>
  <si>
    <t>Seluruh Sub Area</t>
  </si>
  <si>
    <t>Belum Ada</t>
  </si>
  <si>
    <t>Operasi 1</t>
  </si>
  <si>
    <t>Operasi 2</t>
  </si>
  <si>
    <t>Operasi 3</t>
  </si>
  <si>
    <t>Purbaleunyi</t>
  </si>
  <si>
    <t>JTC</t>
  </si>
  <si>
    <t>All Area Ops 1</t>
  </si>
  <si>
    <t>All Sub Area Ops 1</t>
  </si>
  <si>
    <t>Operation 1</t>
  </si>
  <si>
    <t>All Area Ops 2</t>
  </si>
  <si>
    <t>All Sub Area Ops 2</t>
  </si>
  <si>
    <t>Operation 2</t>
  </si>
  <si>
    <t>JSB</t>
  </si>
  <si>
    <t>JSN</t>
  </si>
  <si>
    <t>JNK</t>
  </si>
  <si>
    <t>JPT</t>
  </si>
  <si>
    <t>JSM</t>
  </si>
  <si>
    <t>JGP</t>
  </si>
  <si>
    <t>Surabaya</t>
  </si>
  <si>
    <t>Sudah Ada</t>
  </si>
  <si>
    <t>All Area Ops 3</t>
  </si>
  <si>
    <t>All Sub Area Ops 3</t>
  </si>
  <si>
    <t>Belmera</t>
  </si>
  <si>
    <t>Operation 3</t>
  </si>
  <si>
    <t>JMKT</t>
  </si>
  <si>
    <t>JBT</t>
  </si>
  <si>
    <t>JBS</t>
  </si>
  <si>
    <t>JMB</t>
  </si>
  <si>
    <t>Medan</t>
  </si>
  <si>
    <t>Munculkan Reference Kalimat "Kontrak Awal" pada Modul Kontrak Manajemen</t>
  </si>
  <si>
    <t>Kontrak Awal dimunculkan ketika ada Addendum</t>
  </si>
  <si>
    <t>Cek Bug</t>
  </si>
  <si>
    <t>Freeze Kepala Data</t>
  </si>
  <si>
    <t>Tampilan DKH agar dimunculkan PPN</t>
  </si>
  <si>
    <t>Paralel cek Icon apakah bisa diperkecil?</t>
  </si>
  <si>
    <t>Jasa Pemborongan Pekerjaan Pemeliharaan Periodik Pada Ruas Jalan Tol Jakarta-Cikampek Jalur A dan Ramp Simpang Susun Tahun 2023</t>
  </si>
  <si>
    <t xml:space="preserve">	Pemeliharaan Periodik SFO</t>
  </si>
  <si>
    <t>TOTAL PEKERJAAN</t>
  </si>
  <si>
    <t>*Jenis Pengadaan diambil otomatis dari Persetujuan Izin Prinsip</t>
  </si>
  <si>
    <t>*Nilai Pagu diambil otomatis dari opsi di dalam Pengisian Nilai HPS</t>
  </si>
  <si>
    <t>NavBar (5-10%)</t>
  </si>
  <si>
    <t>Breadcrump (5-10%)</t>
  </si>
  <si>
    <t>Side Bar (5% saat Hide)</t>
  </si>
  <si>
    <t>Side Bar (15% saat Show)</t>
  </si>
  <si>
    <t>always show</t>
  </si>
  <si>
    <t>Footer (5%)</t>
  </si>
  <si>
    <t>show when scroll</t>
  </si>
  <si>
    <t>Show when scroll</t>
  </si>
  <si>
    <t>Card Lembar Kerja (70-80%)</t>
  </si>
  <si>
    <t>Penjelasan Modul (20%)</t>
  </si>
  <si>
    <t>Lembar Kerja Kontrak 16/KONTRAK-DIR/2023 - PRA PENGADAAN</t>
  </si>
  <si>
    <t>Card Tool Support (10-20%)</t>
  </si>
  <si>
    <t>Wilayah untuk aksi export/import, filter, dll</t>
  </si>
  <si>
    <t>Card Keterangan Logika Modul</t>
  </si>
  <si>
    <r>
      <rPr>
        <sz val="11"/>
        <color theme="1"/>
        <rFont val="Calibri"/>
        <family val="2"/>
        <scheme val="minor"/>
      </rPr>
      <t xml:space="preserve">Tampilan Awal  </t>
    </r>
    <r>
      <rPr>
        <b/>
        <sz val="11"/>
        <color rgb="FFFF0000"/>
        <rFont val="Calibri"/>
        <family val="2"/>
        <scheme val="minor"/>
      </rPr>
      <t>Lembar Kerja</t>
    </r>
    <r>
      <rPr>
        <sz val="11"/>
        <color theme="1"/>
        <rFont val="Calibri"/>
        <family val="2"/>
        <scheme val="minor"/>
      </rPr>
      <t xml:space="preserve"> Pra Pengadaan</t>
    </r>
  </si>
  <si>
    <t>Pilih Periode Pekerjaan</t>
  </si>
  <si>
    <t>ada 2 Opsi Single Years dan Multi Years</t>
  </si>
  <si>
    <t>Jika Pilih Single Years</t>
  </si>
  <si>
    <t>Pilih Jenis Periode Pekerjaan</t>
  </si>
  <si>
    <t>Jika Pilih Multi Years</t>
  </si>
  <si>
    <t>terdapat pilihan menambah periode pekerjaan</t>
  </si>
  <si>
    <t>Setelah Pilih Periode, Lanjut ke Pengisian DKH</t>
  </si>
  <si>
    <t>*masing-masing Tahun memiliki DKH nya sendiri</t>
  </si>
  <si>
    <t>Logika Pengisian Pra Pengadaan</t>
  </si>
  <si>
    <t>Logika terhadap level dihilangkan untuk simplifikasi</t>
  </si>
  <si>
    <t>Jika Pilih Single Years, Buat Manual</t>
  </si>
  <si>
    <t>Pilih Buat Manual</t>
  </si>
  <si>
    <t>sudah sesuai</t>
  </si>
  <si>
    <t>Nomor Mata Anggaran</t>
  </si>
  <si>
    <t>Uraian</t>
  </si>
  <si>
    <t>Satuan</t>
  </si>
  <si>
    <t>Kuantitas</t>
  </si>
  <si>
    <t>Harga Perkiraan Sendiri</t>
  </si>
  <si>
    <t>Harga Satuan</t>
  </si>
  <si>
    <t>Jumlah Harga</t>
  </si>
  <si>
    <t>SK.09.02</t>
  </si>
  <si>
    <t>SK.09.01</t>
  </si>
  <si>
    <t>AC-WC</t>
  </si>
  <si>
    <t>AC-BC</t>
  </si>
  <si>
    <t>Ton</t>
  </si>
  <si>
    <t>saat simpan &amp; update, pilih PPN</t>
  </si>
  <si>
    <t>PPN (11%)</t>
  </si>
  <si>
    <t>MC-01</t>
  </si>
  <si>
    <t>MC-02</t>
  </si>
  <si>
    <t>MC-03</t>
  </si>
  <si>
    <t>MC-04</t>
  </si>
  <si>
    <t>MC-05</t>
  </si>
  <si>
    <t>TOTAL (Setelah Pajak)</t>
  </si>
  <si>
    <t>SUBTOTAL (Sebelum Pajak)</t>
  </si>
  <si>
    <t>Permasalahan pada Round Otomatis</t>
  </si>
  <si>
    <t>Permasalahan pada Round-Up</t>
  </si>
  <si>
    <t>Permasalahan pada Round-Down</t>
  </si>
  <si>
    <t>Sebelum PPN</t>
  </si>
  <si>
    <t>Sebelum PPN (Setelah dibulatkan)</t>
  </si>
  <si>
    <t>Tanpa Pembulatan</t>
  </si>
  <si>
    <t>Sebelum PPN (Tanpa dibulatkan)</t>
  </si>
  <si>
    <t>Setelah PPN</t>
  </si>
  <si>
    <t>Retensi</t>
  </si>
  <si>
    <t>Pengembalian Uang Muka</t>
  </si>
  <si>
    <t>Jumlah Potongan</t>
  </si>
  <si>
    <t>Total Tagihan</t>
  </si>
  <si>
    <t>PPN untuk Faktur Pajak</t>
  </si>
  <si>
    <t>Denda</t>
  </si>
  <si>
    <t>Tampilan Rekap Pekerjaan</t>
  </si>
  <si>
    <t>Pertama kali ada pilihan Dropdown untuk Jenis Periode Pekerjaan dan TKDN</t>
  </si>
  <si>
    <t>Sehingga Total Logika menjadi 4</t>
  </si>
  <si>
    <t>1. Single Years , Dengan TKDN</t>
  </si>
  <si>
    <t>2. Multi Years , Dengan TKDN</t>
  </si>
  <si>
    <t>3. Single Years , Tanpa TKDN</t>
  </si>
  <si>
    <t>4. Multi  Years , Tanpa TKDN</t>
  </si>
  <si>
    <t>Pilih Jenis Periode Pekerjaan dan Logika TKDN</t>
  </si>
  <si>
    <t>Pembahasan Single Years dan Multi Years</t>
  </si>
  <si>
    <t>BAB 09</t>
  </si>
  <si>
    <t>PERKERASAN</t>
  </si>
  <si>
    <t>Pemeliharaan Periodik SFO</t>
  </si>
  <si>
    <t>Rekapitulasi … (nama pekerjaan) Jasa Pemborongan Pekerjaan Pemeliharaan Periodik Pada Ruas Jalan Tol Jakarta-Cikampek Jalur A dan Ramp Simpang Susun Tahun 2023</t>
  </si>
  <si>
    <t>Jika Pilih Multi Years, Buat Manual</t>
  </si>
  <si>
    <t>TKDN</t>
  </si>
  <si>
    <t>Harga Satuan TKDN</t>
  </si>
  <si>
    <t>Harga Perkiraan Sendiri
dengan TKDN</t>
  </si>
  <si>
    <t>Jumlah Harga
TKDN</t>
  </si>
  <si>
    <t>TKDN Rata-Rata</t>
  </si>
  <si>
    <t>1. Single Years tanpa TKDN</t>
  </si>
  <si>
    <t>2. Single Years dengan TKDN</t>
  </si>
  <si>
    <t>Nilai Pagu (Sebelum Pajak)</t>
  </si>
  <si>
    <t>Total Pagu (Setelah Pajak)</t>
  </si>
  <si>
    <t>isi manual</t>
  </si>
  <si>
    <t>saat klik simpan HPS, pilih PPN</t>
  </si>
  <si>
    <t>Nama Uraian</t>
  </si>
  <si>
    <t>Subtotal Sebelum Pajak</t>
  </si>
  <si>
    <t>Total Setelah Pajak</t>
  </si>
  <si>
    <t>Tahun 2023</t>
  </si>
  <si>
    <t>Total Pekerjaan</t>
  </si>
  <si>
    <t>Subtotal TKDN Sebelum Pajak</t>
  </si>
  <si>
    <t>Total TKDN Sebelum Pajak</t>
  </si>
  <si>
    <t>PPN TKDN (11%)</t>
  </si>
  <si>
    <t>3. Multi Years dengan TKDN</t>
  </si>
  <si>
    <t>Masing-Masing Tahun perlu diisi HPS mata anggarannya, Format sama seperti di atas, diisi untuk Tahun 2022 dan Tahun 2023</t>
  </si>
  <si>
    <t>Tahun 2022</t>
  </si>
  <si>
    <t>Pagu Pekerjaan</t>
  </si>
  <si>
    <t>Catatan Kesalahan</t>
  </si>
  <si>
    <t>2. Jenis Kontrak sesuai penamaan</t>
  </si>
  <si>
    <t xml:space="preserve">     Capex at Cost, Opex Lumpsum</t>
  </si>
  <si>
    <t xml:space="preserve">     Unit Price</t>
  </si>
  <si>
    <t>1. Ubah warna kertas upload menjadi Hijau</t>
  </si>
  <si>
    <t>1. Mengapa Addendum terakhir menjadi Kontrak Awal? &gt; Perlakukan Kontrak Awal seperti Addendum 0 sehingga sortnya tetap berurutan</t>
  </si>
  <si>
    <t>3. Mengapa opex, bua, sdm tidak ada di Kontrak awal</t>
  </si>
  <si>
    <t xml:space="preserve">3. </t>
  </si>
  <si>
    <t>2. Tombol aksi cukup 1, tidak perlu di setiap addendum</t>
  </si>
  <si>
    <t>1. Tampilan disimplifikasi</t>
  </si>
  <si>
    <t>2. Tombol aksi cukup 1 (panah/gear), di dalamnya terdapat 4 tombol tersebut (hapus, edit, isi nilai, persuratan)</t>
  </si>
  <si>
    <t>PENJELASAN MENJADI 1 LEVEL</t>
  </si>
  <si>
    <t>Nomor Mata Pembayaran</t>
  </si>
  <si>
    <t>3. Tambahkan Kalimat (Sebelum PPN) dalam Nilai Add</t>
  </si>
  <si>
    <t>4. Kenapa kontrak awal selalu muncul?</t>
  </si>
  <si>
    <t>5. Total Nilai Kontrak agar dimunculkan</t>
  </si>
  <si>
    <t>1. Leveling sampai level 7 dihilangkan, cukup 1 level saja</t>
  </si>
  <si>
    <t>4. Kalimat "Tahun Kontrak" diubah menjadi "Tanggal Kontrak"</t>
  </si>
  <si>
    <t>BAB I</t>
  </si>
  <si>
    <t>BAB II</t>
  </si>
  <si>
    <t>BAB III</t>
  </si>
  <si>
    <t>Pekerjaan Umum</t>
  </si>
  <si>
    <t>Pekerjaan Pengukuran</t>
  </si>
  <si>
    <t>Pekerjaan Tanah</t>
  </si>
  <si>
    <t>ls</t>
  </si>
  <si>
    <t>m2</t>
  </si>
  <si>
    <t>m3</t>
  </si>
  <si>
    <t>UMUM</t>
  </si>
  <si>
    <t>SURVEY</t>
  </si>
  <si>
    <t>TANAH</t>
  </si>
  <si>
    <t>SUBTOTAL (SEBELUM PPN) (dibulatkan koma ke angka terdekat)</t>
  </si>
  <si>
    <t>PPN (dibulatkan koma ke angka terdekat)</t>
  </si>
  <si>
    <t>TOTAL (SETELAH PPN) (Subtotal + PPN)</t>
  </si>
  <si>
    <t>No sudah tidak diperlukan karena sudah tidak ada level</t>
  </si>
  <si>
    <t>PENJELASAN REKAP</t>
  </si>
  <si>
    <t>Mata Anggaran</t>
  </si>
  <si>
    <t>SFO A</t>
  </si>
  <si>
    <t>Subtotal (Sebelum PPN)</t>
  </si>
  <si>
    <t>Total (Setelah PPN)</t>
  </si>
  <si>
    <t>SFO B</t>
  </si>
  <si>
    <t>1. Dikarenakan sudah tidak ada leveling, maka otomatisasi terhadap kontrak awal dan addendum selanjutnya dihilangkan</t>
  </si>
  <si>
    <t>2. Cara mengisi adalah dengan mendownload HPS, lalu mengupload excel yang telah diubah harga satuannya secara mandiri oleh User</t>
  </si>
  <si>
    <t>Kontrak awal</t>
  </si>
  <si>
    <t>Add 1</t>
  </si>
  <si>
    <t>Add 2</t>
  </si>
  <si>
    <t>Add 3</t>
  </si>
  <si>
    <t>Add 4</t>
  </si>
  <si>
    <t>Add 5</t>
  </si>
  <si>
    <t>Add 6</t>
  </si>
  <si>
    <t>Add 7</t>
  </si>
  <si>
    <t>Add 8</t>
  </si>
  <si>
    <t>Add 9</t>
  </si>
  <si>
    <t>Add 10</t>
  </si>
  <si>
    <t>Add 11</t>
  </si>
  <si>
    <t>Add 12</t>
  </si>
  <si>
    <t>Add 13</t>
  </si>
  <si>
    <t>Add 14</t>
  </si>
  <si>
    <t>Add 15</t>
  </si>
  <si>
    <t>Add 16</t>
  </si>
  <si>
    <t>Add 17</t>
  </si>
  <si>
    <t>Add 18</t>
  </si>
  <si>
    <t>Add 19</t>
  </si>
  <si>
    <t>Add 20</t>
  </si>
  <si>
    <t>Add 21</t>
  </si>
  <si>
    <t>Add 22</t>
  </si>
  <si>
    <t>Add 23</t>
  </si>
  <si>
    <t>Add 24</t>
  </si>
  <si>
    <t>Add 25</t>
  </si>
  <si>
    <t>Add 26</t>
  </si>
  <si>
    <t>Add 27</t>
  </si>
  <si>
    <t>Add 28</t>
  </si>
  <si>
    <t>Add 29</t>
  </si>
  <si>
    <t>Add 30</t>
  </si>
  <si>
    <t>Nilai Add
(Sebelum PPN)</t>
  </si>
  <si>
    <t>Tahuh &gt; Tahun</t>
  </si>
  <si>
    <t>Tahun Kontrak &gt; Tanggal Kontrak</t>
  </si>
  <si>
    <t>Priode &gt; Periode</t>
  </si>
  <si>
    <t>ALT 1 : FREEZE TOP HEADER TABLE</t>
  </si>
  <si>
    <t>ALT 2 : Buat 2 Deflect Top Header dan Body Table, ruler nya pastikan sinkron pergerakannya</t>
  </si>
  <si>
    <t>1. Side bar agar di dropdiwn</t>
  </si>
  <si>
    <t>PENJELASAN ROUND 0</t>
  </si>
  <si>
    <t>NOMINAL</t>
  </si>
  <si>
    <t>PEMBULATAN</t>
  </si>
  <si>
    <t>2. Kontrak awal pindahkan ke paling kiri --&gt; sedang dicari solusi</t>
  </si>
  <si>
    <t>FREEZE PASTIKAN DI SETIAP MODUL YANG MEMBUTUHKAN</t>
  </si>
  <si>
    <t>1. Aksi dipindahkan ke sebelah kanan nama program sebelum informasi nilai kontrak / addendum</t>
  </si>
  <si>
    <t>3. Maka Nilai Pagu saat Pra Pengadaan menjadi kosong</t>
  </si>
  <si>
    <t>v</t>
  </si>
  <si>
    <t>v
sum</t>
  </si>
  <si>
    <t>data yang terisi di sistem</t>
  </si>
  <si>
    <t>Nilai Pagu diisi manual</t>
  </si>
  <si>
    <t>No Mata Pembayaran</t>
  </si>
  <si>
    <t>eksisting</t>
  </si>
  <si>
    <t>Jumlah Harga TKDN</t>
  </si>
  <si>
    <t>AC WC</t>
  </si>
  <si>
    <t>AC BC</t>
  </si>
  <si>
    <t>Beton</t>
  </si>
  <si>
    <t>PEMBAHASAN LEVEL</t>
  </si>
  <si>
    <t>EKSISTING</t>
  </si>
  <si>
    <t>1.1.1.</t>
  </si>
  <si>
    <t>1.1.1.1.1.</t>
  </si>
  <si>
    <t>1.1.1.1.1.1.</t>
  </si>
  <si>
    <t>1.1.1.1.1.1.1.</t>
  </si>
  <si>
    <t>NEXT</t>
  </si>
  <si>
    <t>1.1.1.1.1.1.2.</t>
  </si>
  <si>
    <t>JUDUL MATA ANGGARAN</t>
  </si>
  <si>
    <t>Umum</t>
  </si>
  <si>
    <t>Patching</t>
  </si>
  <si>
    <t>Tanah</t>
  </si>
  <si>
    <t>SUBTOTAL (SEBELUM PPN)</t>
  </si>
  <si>
    <t>PPN (11%) ---&gt; Dipilih oleh user 10,11%</t>
  </si>
  <si>
    <t>TOTAL (SETELAH PPN)</t>
  </si>
  <si>
    <t>TAHUN</t>
  </si>
  <si>
    <t>ALT. 1 - Munculkan Tahun ketika dia Single/Multi Years</t>
  </si>
  <si>
    <t>TAHUN ANGGARAN</t>
  </si>
  <si>
    <t>TOTAL HPS</t>
  </si>
  <si>
    <t>ALT. 2 - Hanya Munculkan di Rekapitulasi DKH HPS --&gt; Diisi oleh User</t>
  </si>
  <si>
    <t>Kontrak Awal refer ke HPS</t>
  </si>
  <si>
    <t>Add I refer ke Kontrak Awal</t>
  </si>
  <si>
    <t>4 LOGIKA</t>
  </si>
  <si>
    <t>&lt; 30%</t>
  </si>
  <si>
    <t>&gt; 30%</t>
  </si>
  <si>
    <t>PENGGUNA JASA</t>
  </si>
  <si>
    <t xml:space="preserve">GM </t>
  </si>
  <si>
    <t>DIREKTUR</t>
  </si>
  <si>
    <t>PIP</t>
  </si>
  <si>
    <t>AREA</t>
  </si>
  <si>
    <t>PPIP</t>
  </si>
  <si>
    <t>GM</t>
  </si>
  <si>
    <t>DIROP</t>
  </si>
  <si>
    <t>ADDENDUM</t>
  </si>
  <si>
    <t>2 PIHAK</t>
  </si>
  <si>
    <t>FLOW 1</t>
  </si>
  <si>
    <t>FLOW 2</t>
  </si>
  <si>
    <t>Bobot</t>
  </si>
  <si>
    <t>Referensi</t>
  </si>
  <si>
    <t xml:space="preserve">10 PENYEDIA JASA DENGAN NILAI TERBESAR
</t>
  </si>
  <si>
    <t>Nama Penyedia Jasa</t>
  </si>
  <si>
    <t>Modul 2, sesuai flow yang dipilih.</t>
  </si>
  <si>
    <t>Jika flow belum dipilih maka masih 0 countingnya</t>
  </si>
  <si>
    <t>URAIAN PEKERJAAN</t>
  </si>
  <si>
    <t xml:space="preserve">DONE </t>
  </si>
  <si>
    <t>ON PROGRESS</t>
  </si>
  <si>
    <t xml:space="preserve">JASA PEMBORONGAN PEKERJAAN PEMELIHARAAN PERIODIK RUAS JAKARTA-CIKAMPEK TAHUN 2022	</t>
  </si>
  <si>
    <t>DIAMBIL DARI NO DAN URAIAN PEKERJAAN</t>
  </si>
  <si>
    <t>PASCA PENGADAAN</t>
  </si>
  <si>
    <t>KONTRAK, GUNNING, LOI, SHO, SPMK</t>
  </si>
  <si>
    <t>NO KONTRAK</t>
  </si>
  <si>
    <t>MC</t>
  </si>
  <si>
    <t>TOTAL PEKERJAAN DI COUNTING DARI PASCA PENGADAAN</t>
  </si>
  <si>
    <r>
      <t xml:space="preserve">TOTAL PENYEDIA </t>
    </r>
    <r>
      <rPr>
        <b/>
        <sz val="11"/>
        <color rgb="FFFF0000"/>
        <rFont val="Calibri"/>
        <family val="2"/>
        <scheme val="minor"/>
      </rPr>
      <t xml:space="preserve">SEMENTARA </t>
    </r>
    <r>
      <rPr>
        <b/>
        <sz val="11"/>
        <color theme="1"/>
        <rFont val="Calibri"/>
        <family val="2"/>
        <scheme val="minor"/>
      </rPr>
      <t>DI COUNT KESELURUHAN, JADI 1 VENDOR BISA TERHITUNG LEBIH DARI 1 KETIKA MEMILIKI PEKERJAAN YANG BERBEDA</t>
    </r>
  </si>
  <si>
    <t>NANTI AKAN OTOMATISASI KE VMS</t>
  </si>
  <si>
    <r>
      <t xml:space="preserve">Total Kontrak / Addendum Terupdate Penyedia Jasa
</t>
    </r>
    <r>
      <rPr>
        <b/>
        <sz val="11"/>
        <color theme="1"/>
        <rFont val="Calibri"/>
        <family val="2"/>
        <scheme val="minor"/>
      </rPr>
      <t>(Setelah PPN)</t>
    </r>
  </si>
  <si>
    <t>MC KE-</t>
  </si>
  <si>
    <t>PERIODE</t>
  </si>
  <si>
    <t>SERTIFIKAT BULAN INI
(SETELAH PPN)</t>
  </si>
  <si>
    <t xml:space="preserve">STATUS TERAKHIR TRACKING	</t>
  </si>
  <si>
    <t xml:space="preserve">TANGGAL UPDATE TRACKING	</t>
  </si>
  <si>
    <t>Pencairan</t>
  </si>
  <si>
    <t>DETAIL POP-UP</t>
  </si>
  <si>
    <t>Averag</t>
  </si>
  <si>
    <t>TARGET RABU</t>
  </si>
  <si>
    <t>PARALEL</t>
  </si>
  <si>
    <t>NAMA EPEKERJAAN : PEKERJAAN A</t>
  </si>
  <si>
    <t>PENYEDIA : PT GIENDA</t>
  </si>
  <si>
    <t>CUKUP URAIAN HPS DAN KONTRAK/ADD TERAKHIR SAJA</t>
  </si>
  <si>
    <t xml:space="preserve">Permohonan Ip Ca Ke Gm	</t>
  </si>
  <si>
    <t xml:space="preserve">Permohonan Ip Gm Ke Dirops	</t>
  </si>
  <si>
    <t xml:space="preserve">Permohonan Ip Dirops Ke Dirut	</t>
  </si>
  <si>
    <t xml:space="preserve">Persetujuan Ip Dirops Ke Dirut	</t>
  </si>
  <si>
    <t xml:space="preserve">Permohonan HPS Ca Ke Gm	</t>
  </si>
  <si>
    <t xml:space="preserve">Permohonan HPS Gm Ke Dirops	</t>
  </si>
  <si>
    <t xml:space="preserve">Permohonan HPS Dirops Ke Dirut	</t>
  </si>
  <si>
    <t xml:space="preserve">Persetujuan HPS Dirops Ke Dirut	</t>
  </si>
  <si>
    <t>Nota Dinas Permohonan Pengadaan</t>
  </si>
  <si>
    <t>….isian…</t>
  </si>
  <si>
    <t>Keterangan</t>
  </si>
  <si>
    <t>!</t>
  </si>
  <si>
    <t>Lokasi Pekerjaan</t>
  </si>
  <si>
    <t>Ruas Jalan Tol Jakarta-Cikampek</t>
  </si>
  <si>
    <t>Sasaran Pekerjaan</t>
  </si>
  <si>
    <t>Jika SPM</t>
  </si>
  <si>
    <t>Pemenuhan Standar Pelayanan Minimal (SPM) Substansi Pelayanan</t>
  </si>
  <si>
    <t>Jika non-SPM</t>
  </si>
  <si>
    <t>maka ketik sendiri</t>
  </si>
  <si>
    <t>ada pilihan SPM / Non-SPM</t>
  </si>
  <si>
    <t xml:space="preserve">RP 50.000.000.000,00	</t>
  </si>
  <si>
    <t xml:space="preserve">RP 30.000.000.000,00	</t>
  </si>
  <si>
    <t>Uraian Otomatisasi</t>
  </si>
  <si>
    <t xml:space="preserve">RP 80.000.000.000,00	</t>
  </si>
  <si>
    <t>PPN yang digunakan</t>
  </si>
  <si>
    <t>10/11/12%</t>
  </si>
  <si>
    <t>Perkiraan Biaya (setelah PPN)</t>
  </si>
  <si>
    <t>Waktu Pelakasanaan</t>
  </si>
  <si>
    <t>240 (dua ratus empat puluh) Hari Kalender</t>
  </si>
  <si>
    <t>ketik sendiri</t>
  </si>
  <si>
    <t>Waktu Pemeliharaan</t>
  </si>
  <si>
    <t>365 (tiga ratus enam puluh lima) Hari Kalender</t>
  </si>
  <si>
    <t>Metode Pengadaan</t>
  </si>
  <si>
    <t>atau</t>
  </si>
  <si>
    <t>Penyedia Jasa Konsultansi</t>
  </si>
  <si>
    <t>pilih dahulu Penyedia Barang/Jasa</t>
  </si>
  <si>
    <t>- Penyedia Barang
- Jasa Pemborongan
- Jasa Lain
- Jasa Konsultansi
- Jasa Konsultansi Perorangan
- Jasa lain (edit di master data)…</t>
  </si>
  <si>
    <t>Pembebanan Biaya</t>
  </si>
  <si>
    <t>Single-Years / Multi-Years</t>
  </si>
  <si>
    <t>Capex / Opex</t>
  </si>
  <si>
    <t>Tahun : Single pilih 1 Tahun, Multi pilih beberapa Tahun</t>
  </si>
  <si>
    <t>Pagu Biaya (setelah PPN)</t>
  </si>
  <si>
    <t>Mata Anggaran (Capex/Opex) Tahun 2023 / Tahun 2023, Tahun 2024</t>
  </si>
  <si>
    <t>PT JMTM Area Jakarta-Cikampek</t>
  </si>
  <si>
    <t>Alasan Administrasi</t>
  </si>
  <si>
    <t>1. Berdasarkan Surat Keputusan Direksi Nomor : 130/DIR-I/KPTS/2022, tanggal 1 November 2022, tentang Pedoman Pelaksanaan Pengadaan Barang/Jasa di Lingkungan PT Jasamarga Tollroad Maintenance;</t>
  </si>
  <si>
    <t>Alasan Teknis</t>
  </si>
  <si>
    <t>2.1	Peserta yang diundang untuk menyampaikan Dokumen Penawaran adalah Peserta yang mempunyai kompetensi dan kemampuan usaha sebagai Penyedia Jasa yang telah memenuhi persyaratan kualifikasi sebagai Penyedia Jasa.</t>
  </si>
  <si>
    <r>
      <t xml:space="preserve">2.2	Metode </t>
    </r>
    <r>
      <rPr>
        <sz val="11"/>
        <color rgb="FFFF0000"/>
        <rFont val="Calibri"/>
        <family val="2"/>
        <scheme val="minor"/>
      </rPr>
      <t xml:space="preserve">Tender Umum dengan Pra Kualifikasi </t>
    </r>
    <r>
      <rPr>
        <sz val="11"/>
        <color theme="1"/>
        <rFont val="Calibri"/>
        <family val="2"/>
        <scheme val="minor"/>
      </rPr>
      <t xml:space="preserve">dapat menjamin proses pengadaan yang efektif, efisien, kompetitif, dan transparan. </t>
    </r>
  </si>
  <si>
    <t>Pra/Pasca Kualifikasi</t>
  </si>
  <si>
    <t>Nomor Surat</t>
  </si>
  <si>
    <t>Tanggal Surat</t>
  </si>
  <si>
    <t>Dari</t>
  </si>
  <si>
    <t>Ke</t>
  </si>
  <si>
    <t>Nama</t>
  </si>
  <si>
    <t>Jabatan</t>
  </si>
  <si>
    <t>NAV-TAB MASTER DATA</t>
  </si>
  <si>
    <t>Perihal Surat</t>
  </si>
  <si>
    <t>Permohonan Persetujuan Izin Prinsip Pengadaan Jasa Pemborongan Pekerjaan Pemeliharaan Periodik Pada Ruas Jalan Tol Jakarta-Cikampek Jalur A dan Ramp Simpang Susun Tahun 2023</t>
  </si>
  <si>
    <t>Persetujuan Izin Prinsip Pengadaan Jasa Pemborongan Pekerjaan Pemeliharaan Periodik Pada Ruas Jalan Tol Jakarta-Cikampek Jalur A dan Ramp Simpang Susun Tahun 2023</t>
  </si>
  <si>
    <t>Procurement GM</t>
  </si>
  <si>
    <t>NAV-TAB PERSURATAN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</si>
</sst>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.00_-;\-* #,##0.00_-;_-* &quot;-&quot;_-;_-@_-"/>
    <numFmt numFmtId="165" formatCode="_-* #,##0.0000_-;\-* #,##0.0000_-;_-* &quot;-&quot;_-;_-@_-"/>
    <numFmt numFmtId="166" formatCode="0.0000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0"/>
      <name val="RNS Sanz Black"/>
      <family val="3"/>
    </font>
    <font>
      <sz val="11"/>
      <color theme="0"/>
      <name val="RNS Sanz Bold"/>
      <family val="3"/>
    </font>
    <font>
      <sz val="8"/>
      <color theme="1"/>
      <name val="RNS Sanz Medium"/>
      <family val="3"/>
    </font>
    <font>
      <sz val="11"/>
      <color theme="1"/>
      <name val="RNS Sanz Black"/>
      <family val="3"/>
    </font>
    <font>
      <sz val="9"/>
      <color theme="1"/>
      <name val="RNS Sanz Bold"/>
      <family val="3"/>
    </font>
    <font>
      <sz val="8"/>
      <color theme="0"/>
      <name val="RNS Sanz Medium"/>
      <family val="3"/>
    </font>
    <font>
      <sz val="13"/>
      <color theme="0"/>
      <name val="RNS Sanz Black"/>
      <family val="3"/>
    </font>
    <font>
      <sz val="9"/>
      <color theme="0"/>
      <name val="RNS Sanz Bold"/>
      <family val="3"/>
    </font>
    <font>
      <sz val="12"/>
      <color theme="1"/>
      <name val="RNS Sanz Bold"/>
      <family val="3"/>
    </font>
    <font>
      <sz val="11"/>
      <color theme="1"/>
      <name val="RNS Sanz Bold"/>
      <family val="3"/>
    </font>
    <font>
      <sz val="11"/>
      <color theme="1"/>
      <name val="RNS Sanz Medium"/>
      <family val="3"/>
    </font>
    <font>
      <b/>
      <sz val="15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RNS Sanz ExtraBold"/>
      <family val="3"/>
    </font>
    <font>
      <b/>
      <sz val="11"/>
      <color theme="1"/>
      <name val="RNS Sanz Bold"/>
      <family val="3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193B5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C4E8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3CD0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4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vertical="center"/>
    </xf>
    <xf numFmtId="164" fontId="8" fillId="3" borderId="1" xfId="1" applyNumberFormat="1" applyFont="1" applyFill="1" applyBorder="1" applyAlignment="1">
      <alignment vertical="center" wrapText="1"/>
    </xf>
    <xf numFmtId="164" fontId="8" fillId="3" borderId="1" xfId="1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9" fillId="4" borderId="1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164" fontId="11" fillId="4" borderId="1" xfId="1" applyNumberFormat="1" applyFont="1" applyFill="1" applyBorder="1" applyAlignment="1">
      <alignment vertical="center" wrapText="1"/>
    </xf>
    <xf numFmtId="164" fontId="11" fillId="4" borderId="1" xfId="1" applyNumberFormat="1" applyFont="1" applyFill="1" applyBorder="1" applyAlignment="1">
      <alignment vertical="center"/>
    </xf>
    <xf numFmtId="0" fontId="12" fillId="3" borderId="1" xfId="0" applyFont="1" applyFill="1" applyBorder="1" applyAlignment="1">
      <alignment vertical="center"/>
    </xf>
    <xf numFmtId="0" fontId="13" fillId="3" borderId="1" xfId="0" applyFont="1" applyFill="1" applyBorder="1" applyAlignment="1">
      <alignment vertical="center"/>
    </xf>
    <xf numFmtId="0" fontId="14" fillId="3" borderId="1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left"/>
    </xf>
    <xf numFmtId="0" fontId="15" fillId="0" borderId="0" xfId="0" applyFont="1" applyAlignment="1">
      <alignment horizontal="left"/>
    </xf>
    <xf numFmtId="41" fontId="0" fillId="0" borderId="1" xfId="1" applyFont="1" applyBorder="1"/>
    <xf numFmtId="14" fontId="2" fillId="6" borderId="2" xfId="0" applyNumberFormat="1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vertical="center"/>
    </xf>
    <xf numFmtId="0" fontId="2" fillId="6" borderId="2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5" borderId="4" xfId="0" applyFill="1" applyBorder="1" applyAlignment="1">
      <alignment horizontal="center" vertical="center" wrapText="1"/>
    </xf>
    <xf numFmtId="0" fontId="3" fillId="5" borderId="5" xfId="0" applyFont="1" applyFill="1" applyBorder="1" applyAlignment="1">
      <alignment vertical="center" wrapText="1"/>
    </xf>
    <xf numFmtId="0" fontId="0" fillId="5" borderId="5" xfId="0" applyFill="1" applyBorder="1" applyAlignment="1">
      <alignment vertical="center" wrapText="1"/>
    </xf>
    <xf numFmtId="0" fontId="0" fillId="5" borderId="6" xfId="0" applyFill="1" applyBorder="1" applyAlignment="1">
      <alignment vertical="center" wrapText="1"/>
    </xf>
    <xf numFmtId="0" fontId="0" fillId="0" borderId="3" xfId="0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16" fontId="0" fillId="0" borderId="3" xfId="0" applyNumberForma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14" fontId="0" fillId="0" borderId="3" xfId="0" applyNumberFormat="1" applyBorder="1" applyAlignment="1">
      <alignment vertical="center" wrapText="1"/>
    </xf>
    <xf numFmtId="14" fontId="0" fillId="0" borderId="0" xfId="0" applyNumberFormat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0" fontId="3" fillId="0" borderId="0" xfId="0" applyFont="1" applyAlignment="1">
      <alignment horizontal="left"/>
    </xf>
    <xf numFmtId="41" fontId="0" fillId="0" borderId="0" xfId="1" applyFont="1"/>
    <xf numFmtId="164" fontId="0" fillId="0" borderId="0" xfId="1" applyNumberFormat="1" applyFont="1"/>
    <xf numFmtId="16" fontId="0" fillId="0" borderId="0" xfId="0" applyNumberFormat="1"/>
    <xf numFmtId="164" fontId="0" fillId="0" borderId="0" xfId="0" applyNumberFormat="1"/>
    <xf numFmtId="41" fontId="0" fillId="0" borderId="1" xfId="0" applyNumberFormat="1" applyBorder="1"/>
    <xf numFmtId="14" fontId="16" fillId="0" borderId="1" xfId="0" applyNumberFormat="1" applyFont="1" applyBorder="1" applyAlignment="1">
      <alignment horizontal="center" vertical="center" wrapText="1"/>
    </xf>
    <xf numFmtId="0" fontId="16" fillId="0" borderId="0" xfId="0" applyFont="1"/>
    <xf numFmtId="0" fontId="3" fillId="7" borderId="0" xfId="0" applyFont="1" applyFill="1" applyAlignment="1">
      <alignment horizontal="center"/>
    </xf>
    <xf numFmtId="0" fontId="3" fillId="7" borderId="0" xfId="0" applyFont="1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7" fillId="0" borderId="0" xfId="0" applyFont="1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 wrapText="1"/>
    </xf>
    <xf numFmtId="0" fontId="13" fillId="0" borderId="0" xfId="0" applyFont="1" applyAlignment="1">
      <alignment vertical="center"/>
    </xf>
    <xf numFmtId="0" fontId="19" fillId="6" borderId="0" xfId="0" applyFont="1" applyFill="1" applyAlignment="1">
      <alignment horizontal="center" vertical="center"/>
    </xf>
    <xf numFmtId="0" fontId="19" fillId="6" borderId="0" xfId="0" applyFont="1" applyFill="1" applyAlignment="1">
      <alignment horizontal="center" vertical="center" wrapText="1"/>
    </xf>
    <xf numFmtId="0" fontId="13" fillId="11" borderId="0" xfId="0" applyFont="1" applyFill="1" applyAlignment="1">
      <alignment horizontal="center" vertical="center"/>
    </xf>
    <xf numFmtId="0" fontId="20" fillId="11" borderId="0" xfId="0" applyFont="1" applyFill="1" applyAlignment="1">
      <alignment vertical="center" wrapText="1"/>
    </xf>
    <xf numFmtId="0" fontId="13" fillId="11" borderId="0" xfId="0" applyFont="1" applyFill="1" applyAlignment="1">
      <alignment vertical="center"/>
    </xf>
    <xf numFmtId="0" fontId="3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0" fillId="3" borderId="10" xfId="0" applyFill="1" applyBorder="1"/>
    <xf numFmtId="0" fontId="0" fillId="3" borderId="0" xfId="0" applyFill="1"/>
    <xf numFmtId="0" fontId="0" fillId="3" borderId="11" xfId="0" applyFill="1" applyBorder="1"/>
    <xf numFmtId="9" fontId="0" fillId="0" borderId="0" xfId="0" applyNumberFormat="1"/>
    <xf numFmtId="0" fontId="3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6" fillId="5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16" fillId="5" borderId="0" xfId="0" applyFont="1" applyFill="1" applyAlignment="1">
      <alignment horizontal="left" vertical="center"/>
    </xf>
    <xf numFmtId="0" fontId="16" fillId="3" borderId="0" xfId="0" applyFont="1" applyFill="1" applyAlignment="1">
      <alignment horizontal="left" vertical="center"/>
    </xf>
    <xf numFmtId="0" fontId="16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17" fillId="0" borderId="0" xfId="0" applyFont="1" applyAlignment="1">
      <alignment vertical="center"/>
    </xf>
    <xf numFmtId="41" fontId="0" fillId="0" borderId="0" xfId="1" applyFont="1" applyAlignment="1">
      <alignment vertical="center"/>
    </xf>
    <xf numFmtId="164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0" fontId="3" fillId="0" borderId="0" xfId="0" applyFont="1" applyAlignment="1">
      <alignment horizontal="center" vertical="center"/>
    </xf>
    <xf numFmtId="164" fontId="3" fillId="0" borderId="0" xfId="1" applyNumberFormat="1" applyFont="1"/>
    <xf numFmtId="164" fontId="3" fillId="5" borderId="0" xfId="1" applyNumberFormat="1" applyFont="1" applyFill="1" applyAlignment="1">
      <alignment horizontal="center" vertical="center"/>
    </xf>
    <xf numFmtId="164" fontId="3" fillId="0" borderId="0" xfId="1" applyNumberFormat="1" applyFont="1" applyAlignment="1">
      <alignment horizontal="center" vertical="center"/>
    </xf>
    <xf numFmtId="164" fontId="0" fillId="5" borderId="0" xfId="1" applyNumberFormat="1" applyFont="1" applyFill="1" applyAlignment="1">
      <alignment vertical="center"/>
    </xf>
    <xf numFmtId="164" fontId="16" fillId="0" borderId="0" xfId="1" applyNumberFormat="1" applyFont="1" applyAlignment="1">
      <alignment vertical="center"/>
    </xf>
    <xf numFmtId="164" fontId="1" fillId="0" borderId="0" xfId="1" applyNumberFormat="1" applyFont="1" applyAlignment="1">
      <alignment vertical="center"/>
    </xf>
    <xf numFmtId="0" fontId="3" fillId="13" borderId="0" xfId="0" applyFont="1" applyFill="1"/>
    <xf numFmtId="164" fontId="3" fillId="13" borderId="0" xfId="1" applyNumberFormat="1" applyFont="1" applyFill="1" applyAlignment="1">
      <alignment vertical="center"/>
    </xf>
    <xf numFmtId="0" fontId="3" fillId="0" borderId="0" xfId="0" applyFont="1" applyAlignment="1">
      <alignment horizontal="center" vertical="center" wrapText="1"/>
    </xf>
    <xf numFmtId="0" fontId="3" fillId="5" borderId="0" xfId="0" applyFont="1" applyFill="1"/>
    <xf numFmtId="10" fontId="0" fillId="0" borderId="0" xfId="0" applyNumberFormat="1" applyAlignment="1">
      <alignment vertical="center"/>
    </xf>
    <xf numFmtId="43" fontId="0" fillId="0" borderId="0" xfId="0" applyNumberFormat="1"/>
    <xf numFmtId="10" fontId="0" fillId="0" borderId="0" xfId="2" applyNumberFormat="1" applyFont="1" applyAlignment="1">
      <alignment vertical="center"/>
    </xf>
    <xf numFmtId="10" fontId="0" fillId="0" borderId="0" xfId="0" applyNumberFormat="1"/>
    <xf numFmtId="0" fontId="3" fillId="0" borderId="15" xfId="0" applyFont="1" applyBorder="1" applyAlignment="1">
      <alignment horizontal="left" vertical="center"/>
    </xf>
    <xf numFmtId="0" fontId="21" fillId="0" borderId="16" xfId="0" applyFont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/>
    <xf numFmtId="0" fontId="0" fillId="0" borderId="19" xfId="0" applyBorder="1" applyAlignment="1">
      <alignment vertical="center"/>
    </xf>
    <xf numFmtId="0" fontId="0" fillId="0" borderId="19" xfId="0" applyBorder="1"/>
    <xf numFmtId="0" fontId="0" fillId="0" borderId="18" xfId="0" applyBorder="1"/>
    <xf numFmtId="164" fontId="0" fillId="0" borderId="0" xfId="1" applyNumberFormat="1" applyFont="1" applyBorder="1"/>
    <xf numFmtId="164" fontId="0" fillId="0" borderId="19" xfId="1" applyNumberFormat="1" applyFont="1" applyBorder="1"/>
    <xf numFmtId="0" fontId="0" fillId="0" borderId="20" xfId="0" applyBorder="1"/>
    <xf numFmtId="0" fontId="0" fillId="0" borderId="21" xfId="0" applyBorder="1"/>
    <xf numFmtId="164" fontId="0" fillId="0" borderId="21" xfId="1" applyNumberFormat="1" applyFont="1" applyBorder="1"/>
    <xf numFmtId="164" fontId="0" fillId="0" borderId="22" xfId="1" applyNumberFormat="1" applyFont="1" applyBorder="1"/>
    <xf numFmtId="0" fontId="3" fillId="0" borderId="18" xfId="0" applyFont="1" applyBorder="1" applyAlignment="1">
      <alignment horizontal="left" vertical="center"/>
    </xf>
    <xf numFmtId="43" fontId="0" fillId="0" borderId="19" xfId="0" applyNumberFormat="1" applyBorder="1"/>
    <xf numFmtId="164" fontId="3" fillId="0" borderId="17" xfId="1" applyNumberFormat="1" applyFont="1" applyBorder="1"/>
    <xf numFmtId="164" fontId="3" fillId="0" borderId="19" xfId="1" applyNumberFormat="1" applyFont="1" applyBorder="1" applyAlignment="1">
      <alignment vertical="center"/>
    </xf>
    <xf numFmtId="0" fontId="3" fillId="14" borderId="20" xfId="0" applyFont="1" applyFill="1" applyBorder="1" applyAlignment="1">
      <alignment horizontal="left" vertical="center"/>
    </xf>
    <xf numFmtId="0" fontId="21" fillId="14" borderId="21" xfId="0" applyFont="1" applyFill="1" applyBorder="1" applyAlignment="1">
      <alignment vertical="center"/>
    </xf>
    <xf numFmtId="0" fontId="0" fillId="14" borderId="21" xfId="0" applyFill="1" applyBorder="1" applyAlignment="1">
      <alignment vertical="center"/>
    </xf>
    <xf numFmtId="43" fontId="3" fillId="14" borderId="22" xfId="0" applyNumberFormat="1" applyFont="1" applyFill="1" applyBorder="1"/>
    <xf numFmtId="0" fontId="0" fillId="15" borderId="18" xfId="0" applyFill="1" applyBorder="1" applyAlignment="1">
      <alignment horizontal="center" vertical="center"/>
    </xf>
    <xf numFmtId="0" fontId="0" fillId="0" borderId="16" xfId="0" applyBorder="1"/>
    <xf numFmtId="0" fontId="3" fillId="0" borderId="18" xfId="0" applyFont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24" fillId="0" borderId="0" xfId="0" applyFont="1"/>
    <xf numFmtId="0" fontId="24" fillId="7" borderId="0" xfId="0" applyFont="1" applyFill="1"/>
    <xf numFmtId="0" fontId="24" fillId="6" borderId="0" xfId="0" applyFont="1" applyFill="1"/>
    <xf numFmtId="0" fontId="24" fillId="15" borderId="0" xfId="0" applyFont="1" applyFill="1"/>
    <xf numFmtId="165" fontId="0" fillId="0" borderId="0" xfId="1" applyNumberFormat="1" applyFont="1"/>
    <xf numFmtId="0" fontId="13" fillId="5" borderId="0" xfId="0" applyFont="1" applyFill="1" applyAlignment="1">
      <alignment vertical="center"/>
    </xf>
    <xf numFmtId="0" fontId="13" fillId="5" borderId="0" xfId="0" applyFont="1" applyFill="1" applyAlignment="1">
      <alignment vertical="center" wrapText="1"/>
    </xf>
    <xf numFmtId="0" fontId="22" fillId="5" borderId="0" xfId="0" applyFont="1" applyFill="1" applyAlignment="1">
      <alignment vertical="center"/>
    </xf>
    <xf numFmtId="0" fontId="0" fillId="15" borderId="0" xfId="0" applyFill="1"/>
    <xf numFmtId="164" fontId="0" fillId="15" borderId="0" xfId="1" applyNumberFormat="1" applyFont="1" applyFill="1"/>
    <xf numFmtId="43" fontId="0" fillId="15" borderId="0" xfId="0" applyNumberFormat="1" applyFill="1"/>
    <xf numFmtId="166" fontId="0" fillId="15" borderId="0" xfId="0" applyNumberFormat="1" applyFill="1"/>
    <xf numFmtId="0" fontId="0" fillId="16" borderId="0" xfId="0" applyFill="1"/>
    <xf numFmtId="0" fontId="3" fillId="16" borderId="0" xfId="0" applyFont="1" applyFill="1"/>
    <xf numFmtId="41" fontId="0" fillId="0" borderId="0" xfId="0" applyNumberFormat="1"/>
    <xf numFmtId="0" fontId="0" fillId="0" borderId="15" xfId="0" applyBorder="1"/>
    <xf numFmtId="0" fontId="0" fillId="0" borderId="22" xfId="0" applyBorder="1"/>
    <xf numFmtId="0" fontId="0" fillId="16" borderId="16" xfId="0" applyFill="1" applyBorder="1"/>
    <xf numFmtId="2" fontId="0" fillId="16" borderId="16" xfId="0" applyNumberFormat="1" applyFill="1" applyBorder="1"/>
    <xf numFmtId="2" fontId="0" fillId="0" borderId="0" xfId="0" applyNumberFormat="1"/>
    <xf numFmtId="0" fontId="0" fillId="17" borderId="21" xfId="0" applyFill="1" applyBorder="1"/>
    <xf numFmtId="164" fontId="3" fillId="17" borderId="21" xfId="0" applyNumberFormat="1" applyFont="1" applyFill="1" applyBorder="1"/>
    <xf numFmtId="164" fontId="3" fillId="17" borderId="22" xfId="0" applyNumberFormat="1" applyFont="1" applyFill="1" applyBorder="1"/>
    <xf numFmtId="0" fontId="3" fillId="17" borderId="0" xfId="0" applyFont="1" applyFill="1"/>
    <xf numFmtId="0" fontId="25" fillId="0" borderId="0" xfId="0" applyFont="1"/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/>
    <xf numFmtId="0" fontId="0" fillId="0" borderId="0" xfId="0" quotePrefix="1" applyAlignment="1">
      <alignment wrapText="1"/>
    </xf>
    <xf numFmtId="0" fontId="3" fillId="12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vertical="center"/>
    </xf>
    <xf numFmtId="16" fontId="0" fillId="16" borderId="0" xfId="0" applyNumberFormat="1" applyFill="1"/>
    <xf numFmtId="0" fontId="3" fillId="17" borderId="20" xfId="0" applyFont="1" applyFill="1" applyBorder="1" applyAlignment="1">
      <alignment horizontal="center"/>
    </xf>
    <xf numFmtId="0" fontId="3" fillId="17" borderId="2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8" fillId="6" borderId="7" xfId="0" applyFont="1" applyFill="1" applyBorder="1" applyAlignment="1">
      <alignment horizontal="center"/>
    </xf>
    <xf numFmtId="0" fontId="18" fillId="6" borderId="8" xfId="0" applyFont="1" applyFill="1" applyBorder="1" applyAlignment="1">
      <alignment horizontal="center"/>
    </xf>
    <xf numFmtId="0" fontId="18" fillId="6" borderId="9" xfId="0" applyFont="1" applyFill="1" applyBorder="1" applyAlignment="1">
      <alignment horizontal="center"/>
    </xf>
    <xf numFmtId="0" fontId="22" fillId="12" borderId="10" xfId="0" applyFont="1" applyFill="1" applyBorder="1" applyAlignment="1">
      <alignment horizontal="right" vertical="center"/>
    </xf>
    <xf numFmtId="0" fontId="22" fillId="12" borderId="0" xfId="0" applyFont="1" applyFill="1" applyAlignment="1">
      <alignment horizontal="right" vertical="center"/>
    </xf>
    <xf numFmtId="0" fontId="22" fillId="12" borderId="11" xfId="0" applyFont="1" applyFill="1" applyBorder="1" applyAlignment="1">
      <alignment horizontal="right" vertical="center"/>
    </xf>
    <xf numFmtId="0" fontId="18" fillId="6" borderId="12" xfId="0" applyFont="1" applyFill="1" applyBorder="1" applyAlignment="1">
      <alignment horizontal="center"/>
    </xf>
    <xf numFmtId="0" fontId="18" fillId="6" borderId="13" xfId="0" applyFont="1" applyFill="1" applyBorder="1" applyAlignment="1">
      <alignment horizontal="center"/>
    </xf>
    <xf numFmtId="0" fontId="18" fillId="6" borderId="14" xfId="0" applyFont="1" applyFill="1" applyBorder="1" applyAlignment="1">
      <alignment horizontal="center"/>
    </xf>
  </cellXfs>
  <cellStyles count="3">
    <cellStyle name="Comma [0]" xfId="1" builtinId="6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D700"/>
      <color rgb="FFF3CD05"/>
      <color rgb="FF36688D"/>
      <color rgb="FFDAB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'Dashboard-250723'!$D$6</c:f>
              <c:strCache>
                <c:ptCount val="1"/>
                <c:pt idx="0">
                  <c:v>Pendapatan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'Dashboard-250723'!$B$7:$C$15</c:f>
              <c:multiLvlStrCache>
                <c:ptCount val="9"/>
                <c:lvl>
                  <c:pt idx="0">
                    <c:v>Jakarta-Bogor Ciawi</c:v>
                  </c:pt>
                  <c:pt idx="1">
                    <c:v>JORR</c:v>
                  </c:pt>
                  <c:pt idx="2">
                    <c:v>Purwakarta-Bandung-Cileunyi</c:v>
                  </c:pt>
                  <c:pt idx="3">
                    <c:v>Jakarta-Tangerang-Cingkareng</c:v>
                  </c:pt>
                  <c:pt idx="4">
                    <c:v>Jakarta-Cikampek</c:v>
                  </c:pt>
                  <c:pt idx="5">
                    <c:v>Palimanan-Kanci</c:v>
                  </c:pt>
                  <c:pt idx="6">
                    <c:v>Semarang Seksi A,B,C</c:v>
                  </c:pt>
                  <c:pt idx="7">
                    <c:v>Surabaya-Gempol</c:v>
                  </c:pt>
                  <c:pt idx="8">
                    <c:v>Belawan-Medan-Tj. Morawa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</c:multiLvlStrCache>
            </c:multiLvlStrRef>
          </c:cat>
          <c:val>
            <c:numRef>
              <c:f>'Dashboard-250723'!$D$7:$D$15</c:f>
              <c:numCache>
                <c:formatCode>_(* #,##0_);_(* \(#,##0\);_(* "-"_);_(@_)</c:formatCode>
                <c:ptCount val="9"/>
                <c:pt idx="0">
                  <c:v>10000000000</c:v>
                </c:pt>
                <c:pt idx="1">
                  <c:v>10000000000</c:v>
                </c:pt>
                <c:pt idx="2">
                  <c:v>10000000000</c:v>
                </c:pt>
                <c:pt idx="3">
                  <c:v>10000000000</c:v>
                </c:pt>
                <c:pt idx="4">
                  <c:v>10000000000</c:v>
                </c:pt>
                <c:pt idx="5">
                  <c:v>10000000000</c:v>
                </c:pt>
                <c:pt idx="6">
                  <c:v>10000000000</c:v>
                </c:pt>
                <c:pt idx="7">
                  <c:v>10000000000</c:v>
                </c:pt>
                <c:pt idx="8">
                  <c:v>10000000000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4-4F6E-9C80-142CBA0DDCB0}"/>
            </c:ext>
          </c:extLst>
        </c:ser>
        <c:ser>
          <c:idx val="1"/>
          <c:order val="1"/>
          <c:tx>
            <c:strRef>
              <c:f>'Dashboard-250723'!$E$6</c:f>
              <c:strCache>
                <c:ptCount val="1"/>
                <c:pt idx="0">
                  <c:v>Beban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'Dashboard-250723'!$B$7:$C$15</c:f>
              <c:multiLvlStrCache>
                <c:ptCount val="9"/>
                <c:lvl>
                  <c:pt idx="0">
                    <c:v>Jakarta-Bogor Ciawi</c:v>
                  </c:pt>
                  <c:pt idx="1">
                    <c:v>JORR</c:v>
                  </c:pt>
                  <c:pt idx="2">
                    <c:v>Purwakarta-Bandung-Cileunyi</c:v>
                  </c:pt>
                  <c:pt idx="3">
                    <c:v>Jakarta-Tangerang-Cingkareng</c:v>
                  </c:pt>
                  <c:pt idx="4">
                    <c:v>Jakarta-Cikampek</c:v>
                  </c:pt>
                  <c:pt idx="5">
                    <c:v>Palimanan-Kanci</c:v>
                  </c:pt>
                  <c:pt idx="6">
                    <c:v>Semarang Seksi A,B,C</c:v>
                  </c:pt>
                  <c:pt idx="7">
                    <c:v>Surabaya-Gempol</c:v>
                  </c:pt>
                  <c:pt idx="8">
                    <c:v>Belawan-Medan-Tj. Morawa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</c:multiLvlStrCache>
            </c:multiLvlStrRef>
          </c:cat>
          <c:val>
            <c:numRef>
              <c:f>'Dashboard-250723'!$E$7:$E$15</c:f>
              <c:numCache>
                <c:formatCode>_(* #,##0_);_(* \(#,##0\);_(* "-"_);_(@_)</c:formatCode>
                <c:ptCount val="9"/>
                <c:pt idx="0">
                  <c:v>3000000000</c:v>
                </c:pt>
                <c:pt idx="1">
                  <c:v>3000000000</c:v>
                </c:pt>
                <c:pt idx="2">
                  <c:v>3000000000</c:v>
                </c:pt>
                <c:pt idx="3">
                  <c:v>3000000000</c:v>
                </c:pt>
                <c:pt idx="4">
                  <c:v>3000000000</c:v>
                </c:pt>
                <c:pt idx="5">
                  <c:v>3000000000</c:v>
                </c:pt>
                <c:pt idx="6">
                  <c:v>3000000000</c:v>
                </c:pt>
                <c:pt idx="7">
                  <c:v>3000000000</c:v>
                </c:pt>
                <c:pt idx="8">
                  <c:v>3000000000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04-4F6E-9C80-142CBA0DD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87243424"/>
        <c:axId val="2087245824"/>
      </c:barChart>
      <c:catAx>
        <c:axId val="2087243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87245824"/>
        <c:crosses val="autoZero"/>
        <c:auto val="1"/>
        <c:lblAlgn val="ctr"/>
        <c:lblOffset val="100"/>
        <c:noMultiLvlLbl val="0"/>
      </c:catAx>
      <c:valAx>
        <c:axId val="208724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872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'Dashboard-250723'!$D$17</c:f>
              <c:strCache>
                <c:ptCount val="1"/>
                <c:pt idx="0">
                  <c:v>Pendapatan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'Dashboard-250723'!$B$18:$C$28</c:f>
              <c:multiLvlStrCache>
                <c:ptCount val="11"/>
                <c:lvl>
                  <c:pt idx="0">
                    <c:v>PT JJC</c:v>
                  </c:pt>
                  <c:pt idx="1">
                    <c:v>PT JSN</c:v>
                  </c:pt>
                  <c:pt idx="2">
                    <c:v>PT JSB</c:v>
                  </c:pt>
                  <c:pt idx="3">
                    <c:v>PT JGP</c:v>
                  </c:pt>
                  <c:pt idx="4">
                    <c:v>PT JPT</c:v>
                  </c:pt>
                  <c:pt idx="5">
                    <c:v>PT JSM</c:v>
                  </c:pt>
                  <c:pt idx="6">
                    <c:v>PT JNK</c:v>
                  </c:pt>
                  <c:pt idx="7">
                    <c:v>PT JMKT</c:v>
                  </c:pt>
                  <c:pt idx="8">
                    <c:v>PT JBT</c:v>
                  </c:pt>
                  <c:pt idx="9">
                    <c:v>PT JBS</c:v>
                  </c:pt>
                  <c:pt idx="10">
                    <c:v>PT JMB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</c:lvl>
              </c:multiLvlStrCache>
            </c:multiLvlStrRef>
          </c:cat>
          <c:val>
            <c:numRef>
              <c:f>'Dashboard-250723'!$D$18:$D$28</c:f>
              <c:numCache>
                <c:formatCode>_(* #,##0_);_(* \(#,##0\);_(* "-"_);_(@_)</c:formatCode>
                <c:ptCount val="11"/>
                <c:pt idx="0">
                  <c:v>10000000000</c:v>
                </c:pt>
                <c:pt idx="1">
                  <c:v>10000000000</c:v>
                </c:pt>
                <c:pt idx="2">
                  <c:v>10000000000</c:v>
                </c:pt>
                <c:pt idx="3">
                  <c:v>10000000000</c:v>
                </c:pt>
                <c:pt idx="4">
                  <c:v>10000000000</c:v>
                </c:pt>
                <c:pt idx="5">
                  <c:v>10000000000</c:v>
                </c:pt>
                <c:pt idx="6">
                  <c:v>10000000000</c:v>
                </c:pt>
                <c:pt idx="7">
                  <c:v>10000000000</c:v>
                </c:pt>
                <c:pt idx="8">
                  <c:v>10000000000</c:v>
                </c:pt>
                <c:pt idx="9">
                  <c:v>10000000000</c:v>
                </c:pt>
                <c:pt idx="10">
                  <c:v>10000000000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1-4AFB-9A86-593B6F3B0790}"/>
            </c:ext>
          </c:extLst>
        </c:ser>
        <c:ser>
          <c:idx val="1"/>
          <c:order val="1"/>
          <c:tx>
            <c:strRef>
              <c:f>'Dashboard-250723'!$E$17</c:f>
              <c:strCache>
                <c:ptCount val="1"/>
                <c:pt idx="0">
                  <c:v>Beban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'Dashboard-250723'!$B$18:$C$28</c:f>
              <c:multiLvlStrCache>
                <c:ptCount val="11"/>
                <c:lvl>
                  <c:pt idx="0">
                    <c:v>PT JJC</c:v>
                  </c:pt>
                  <c:pt idx="1">
                    <c:v>PT JSN</c:v>
                  </c:pt>
                  <c:pt idx="2">
                    <c:v>PT JSB</c:v>
                  </c:pt>
                  <c:pt idx="3">
                    <c:v>PT JGP</c:v>
                  </c:pt>
                  <c:pt idx="4">
                    <c:v>PT JPT</c:v>
                  </c:pt>
                  <c:pt idx="5">
                    <c:v>PT JSM</c:v>
                  </c:pt>
                  <c:pt idx="6">
                    <c:v>PT JNK</c:v>
                  </c:pt>
                  <c:pt idx="7">
                    <c:v>PT JMKT</c:v>
                  </c:pt>
                  <c:pt idx="8">
                    <c:v>PT JBT</c:v>
                  </c:pt>
                  <c:pt idx="9">
                    <c:v>PT JBS</c:v>
                  </c:pt>
                  <c:pt idx="10">
                    <c:v>PT JMB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</c:lvl>
              </c:multiLvlStrCache>
            </c:multiLvlStrRef>
          </c:cat>
          <c:val>
            <c:numRef>
              <c:f>'Dashboard-250723'!$E$18:$E$28</c:f>
              <c:numCache>
                <c:formatCode>_(* #,##0_);_(* \(#,##0\);_(* "-"_);_(@_)</c:formatCode>
                <c:ptCount val="11"/>
                <c:pt idx="0">
                  <c:v>3000000000</c:v>
                </c:pt>
                <c:pt idx="1">
                  <c:v>3000000000</c:v>
                </c:pt>
                <c:pt idx="2">
                  <c:v>3000000000</c:v>
                </c:pt>
                <c:pt idx="3">
                  <c:v>3000000000</c:v>
                </c:pt>
                <c:pt idx="4">
                  <c:v>3000000000</c:v>
                </c:pt>
                <c:pt idx="5">
                  <c:v>3000000000</c:v>
                </c:pt>
                <c:pt idx="6">
                  <c:v>3000000000</c:v>
                </c:pt>
                <c:pt idx="7">
                  <c:v>3000000000</c:v>
                </c:pt>
                <c:pt idx="8">
                  <c:v>3000000000</c:v>
                </c:pt>
                <c:pt idx="9">
                  <c:v>3000000000</c:v>
                </c:pt>
                <c:pt idx="10">
                  <c:v>3000000000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1-4AFB-9A86-593B6F3B0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9933872"/>
        <c:axId val="2079934352"/>
      </c:barChart>
      <c:catAx>
        <c:axId val="2079933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79934352"/>
        <c:crosses val="autoZero"/>
        <c:auto val="1"/>
        <c:lblAlgn val="ctr"/>
        <c:lblOffset val="100"/>
        <c:noMultiLvlLbl val="0"/>
      </c:catAx>
      <c:valAx>
        <c:axId val="207993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7993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emf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emf"/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165100</xdr:colOff>
      <xdr:row>1</xdr:row>
      <xdr:rowOff>146050</xdr:rowOff>
    </xdr:from>
    <xdr:to>
      <xdr:col>24</xdr:col>
      <xdr:colOff>133350</xdr:colOff>
      <xdr:row>17</xdr:row>
      <xdr:rowOff>38100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EFBC00E-8F41-D310-B612-4BA0F60285A1}"/>
            </a:ext>
          </a:extLst>
        </xdr:cNvPr>
        <xdr:cNvSpPr/>
      </xdr:nvSpPr>
      <xdr:spPr>
        <a:xfrm>
          <a:off x="1143000" y="330200"/>
          <a:ext cx="3835400" cy="28384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177800</xdr:colOff>
      <xdr:row>4</xdr:row>
      <xdr:rowOff>57150</xdr:rowOff>
    </xdr:from>
    <xdr:to>
      <xdr:col>24</xdr:col>
      <xdr:colOff>63500</xdr:colOff>
      <xdr:row>16</xdr:row>
      <xdr:rowOff>177800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444128A0-42F2-4961-A1F7-717CF46CC78B}"/>
            </a:ext>
          </a:extLst>
        </xdr:cNvPr>
        <xdr:cNvSpPr/>
      </xdr:nvSpPr>
      <xdr:spPr>
        <a:xfrm>
          <a:off x="1524000" y="793750"/>
          <a:ext cx="3384550" cy="23304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50800</xdr:colOff>
      <xdr:row>6</xdr:row>
      <xdr:rowOff>152400</xdr:rowOff>
    </xdr:from>
    <xdr:to>
      <xdr:col>23</xdr:col>
      <xdr:colOff>171450</xdr:colOff>
      <xdr:row>16</xdr:row>
      <xdr:rowOff>146050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E8CE7C3-2584-42C7-A744-4243A274E521}"/>
            </a:ext>
          </a:extLst>
        </xdr:cNvPr>
        <xdr:cNvSpPr/>
      </xdr:nvSpPr>
      <xdr:spPr>
        <a:xfrm>
          <a:off x="2133600" y="1257300"/>
          <a:ext cx="2698750" cy="18351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26</xdr:col>
      <xdr:colOff>6350</xdr:colOff>
      <xdr:row>1</xdr:row>
      <xdr:rowOff>82550</xdr:rowOff>
    </xdr:from>
    <xdr:to>
      <xdr:col>35</xdr:col>
      <xdr:colOff>152400</xdr:colOff>
      <xdr:row>4</xdr:row>
      <xdr:rowOff>12700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4CA3ECE-077D-4BDF-A5E0-CDC6F2C2B3D2}"/>
            </a:ext>
          </a:extLst>
        </xdr:cNvPr>
        <xdr:cNvSpPr/>
      </xdr:nvSpPr>
      <xdr:spPr>
        <a:xfrm>
          <a:off x="5219700" y="266700"/>
          <a:ext cx="3079750" cy="4826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26</xdr:col>
      <xdr:colOff>6350</xdr:colOff>
      <xdr:row>4</xdr:row>
      <xdr:rowOff>63500</xdr:rowOff>
    </xdr:from>
    <xdr:to>
      <xdr:col>35</xdr:col>
      <xdr:colOff>165100</xdr:colOff>
      <xdr:row>10</xdr:row>
      <xdr:rowOff>165100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38E8383-4077-4D3F-B050-258C7F47C3B3}"/>
            </a:ext>
          </a:extLst>
        </xdr:cNvPr>
        <xdr:cNvSpPr/>
      </xdr:nvSpPr>
      <xdr:spPr>
        <a:xfrm>
          <a:off x="5219700" y="800100"/>
          <a:ext cx="3092450" cy="12065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26</xdr:col>
      <xdr:colOff>44450</xdr:colOff>
      <xdr:row>11</xdr:row>
      <xdr:rowOff>50800</xdr:rowOff>
    </xdr:from>
    <xdr:to>
      <xdr:col>35</xdr:col>
      <xdr:colOff>158750</xdr:colOff>
      <xdr:row>16</xdr:row>
      <xdr:rowOff>107950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EE364869-6DF3-40FE-8BCA-B23117F9ADA6}"/>
            </a:ext>
          </a:extLst>
        </xdr:cNvPr>
        <xdr:cNvSpPr/>
      </xdr:nvSpPr>
      <xdr:spPr>
        <a:xfrm>
          <a:off x="5257800" y="2076450"/>
          <a:ext cx="3048000" cy="9779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41F258A4-5ACB-42DB-A727-CD01A76E0CF9}"/>
            </a:ext>
          </a:extLst>
        </xdr:cNvPr>
        <xdr:cNvSpPr/>
      </xdr:nvSpPr>
      <xdr:spPr>
        <a:xfrm>
          <a:off x="633350" y="4280891"/>
          <a:ext cx="6057441" cy="330594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1</xdr:row>
      <xdr:rowOff>80819</xdr:rowOff>
    </xdr:from>
    <xdr:to>
      <xdr:col>11</xdr:col>
      <xdr:colOff>18310</xdr:colOff>
      <xdr:row>25</xdr:row>
      <xdr:rowOff>46264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4F1FDBF9-8739-425E-BD1E-52266C695639}"/>
            </a:ext>
          </a:extLst>
        </xdr:cNvPr>
        <xdr:cNvGrpSpPr/>
      </xdr:nvGrpSpPr>
      <xdr:grpSpPr>
        <a:xfrm>
          <a:off x="639754" y="271319"/>
          <a:ext cx="6034850" cy="4537445"/>
          <a:chOff x="243115" y="169920"/>
          <a:chExt cx="6081961" cy="4385692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392C1F1F-C7AE-E70A-6672-45B1C59253AB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885F3434-8B96-01E7-A534-67E52745BA3F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>
                <a:solidFill>
                  <a:schemeClr val="tx1"/>
                </a:solidFill>
              </a:rPr>
              <a:t>HOME</a:t>
            </a:r>
          </a:p>
        </xdr:txBody>
      </xdr:sp>
      <xdr:grpSp>
        <xdr:nvGrpSpPr>
          <xdr:cNvPr id="29" name="Group 28">
            <a:extLst>
              <a:ext uri="{FF2B5EF4-FFF2-40B4-BE49-F238E27FC236}">
                <a16:creationId xmlns:a16="http://schemas.microsoft.com/office/drawing/2014/main" id="{E7164E1C-7229-A5E4-7945-7DABB898010D}"/>
              </a:ext>
            </a:extLst>
          </xdr:cNvPr>
          <xdr:cNvGrpSpPr/>
        </xdr:nvGrpSpPr>
        <xdr:grpSpPr>
          <a:xfrm>
            <a:off x="248843" y="169920"/>
            <a:ext cx="6076233" cy="4385692"/>
            <a:chOff x="248843" y="169920"/>
            <a:chExt cx="6076233" cy="4385692"/>
          </a:xfrm>
        </xdr:grpSpPr>
        <xdr:sp macro="" textlink="">
          <xdr:nvSpPr>
            <xdr:cNvPr id="31" name="Rectangle 30">
              <a:extLst>
                <a:ext uri="{FF2B5EF4-FFF2-40B4-BE49-F238E27FC236}">
                  <a16:creationId xmlns:a16="http://schemas.microsoft.com/office/drawing/2014/main" id="{3DFF3776-D5EC-330A-4CD8-F2C34E583D1C}"/>
                </a:ext>
              </a:extLst>
            </xdr:cNvPr>
            <xdr:cNvSpPr/>
          </xdr:nvSpPr>
          <xdr:spPr>
            <a:xfrm>
              <a:off x="248843" y="169920"/>
              <a:ext cx="1185636" cy="4385692"/>
            </a:xfrm>
            <a:prstGeom prst="rect">
              <a:avLst/>
            </a:prstGeom>
            <a:solidFill>
              <a:schemeClr val="bg1">
                <a:alpha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40" name="Rectangle: Rounded Corners 39">
              <a:extLst>
                <a:ext uri="{FF2B5EF4-FFF2-40B4-BE49-F238E27FC236}">
                  <a16:creationId xmlns:a16="http://schemas.microsoft.com/office/drawing/2014/main" id="{BC757E2F-6B9D-2B4E-2E5E-FDA3F04EDC7D}"/>
                </a:ext>
              </a:extLst>
            </xdr:cNvPr>
            <xdr:cNvSpPr/>
          </xdr:nvSpPr>
          <xdr:spPr>
            <a:xfrm>
              <a:off x="1499645" y="892731"/>
              <a:ext cx="4825431" cy="659516"/>
            </a:xfrm>
            <a:prstGeom prst="roundRect">
              <a:avLst>
                <a:gd name="adj" fmla="val 0"/>
              </a:avLst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ID" sz="1100">
                  <a:solidFill>
                    <a:schemeClr val="tx1"/>
                  </a:solidFill>
                  <a:latin typeface="RNS Sanz Bold" panose="00000800000000000000" pitchFamily="50" charset="0"/>
                </a:rPr>
                <a:t>Selamat datang</a:t>
              </a:r>
              <a:r>
                <a:rPr lang="en-ID" sz="1100" baseline="0">
                  <a:solidFill>
                    <a:schemeClr val="tx1"/>
                  </a:solidFill>
                  <a:latin typeface="RNS Sanz Bold" panose="00000800000000000000" pitchFamily="50" charset="0"/>
                </a:rPr>
                <a:t> di Aplikasi Digitalisasi Proses Kerja Kontrak Manajemen</a:t>
              </a:r>
            </a:p>
            <a:p>
              <a:pPr algn="l"/>
              <a:r>
                <a:rPr lang="en-ID" sz="1100" baseline="0">
                  <a:solidFill>
                    <a:schemeClr val="tx1"/>
                  </a:solidFill>
                  <a:latin typeface="RNS Sanz Bold" panose="00000800000000000000" pitchFamily="50" charset="0"/>
                </a:rPr>
                <a:t>Di dalam Aplikasi ini terdapat 4 Modul Utama</a:t>
              </a:r>
              <a:endParaRPr lang="en-ID" sz="1100">
                <a:solidFill>
                  <a:schemeClr val="tx1"/>
                </a:solidFill>
                <a:latin typeface="RNS Sanz Bold" panose="00000800000000000000" pitchFamily="50" charset="0"/>
              </a:endParaRPr>
            </a:p>
          </xdr:txBody>
        </xdr:sp>
      </xdr:grpSp>
    </xdr:grpSp>
    <xdr:clientData/>
  </xdr:twoCellAnchor>
  <xdr:twoCellAnchor>
    <xdr:from>
      <xdr:col>3</xdr:col>
      <xdr:colOff>70922</xdr:colOff>
      <xdr:row>9</xdr:row>
      <xdr:rowOff>44534</xdr:rowOff>
    </xdr:from>
    <xdr:to>
      <xdr:col>11</xdr:col>
      <xdr:colOff>17858</xdr:colOff>
      <xdr:row>12</xdr:row>
      <xdr:rowOff>149845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E1D34C19-2B87-4952-A49F-4131A3B2E97E}"/>
            </a:ext>
          </a:extLst>
        </xdr:cNvPr>
        <xdr:cNvSpPr/>
      </xdr:nvSpPr>
      <xdr:spPr>
        <a:xfrm>
          <a:off x="1894279" y="1677391"/>
          <a:ext cx="4809222" cy="649597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1 - MODUL KONTRAK MANAJEMEN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Modul ini digunakan dalam membuat Data Terkait Informasi Kontrak Manajemen yang sudah ada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69108</xdr:colOff>
      <xdr:row>13</xdr:row>
      <xdr:rowOff>24577</xdr:rowOff>
    </xdr:from>
    <xdr:to>
      <xdr:col>11</xdr:col>
      <xdr:colOff>16044</xdr:colOff>
      <xdr:row>16</xdr:row>
      <xdr:rowOff>129888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DD87F23-F058-4BB6-A501-640258B74ABD}"/>
            </a:ext>
          </a:extLst>
        </xdr:cNvPr>
        <xdr:cNvSpPr/>
      </xdr:nvSpPr>
      <xdr:spPr>
        <a:xfrm>
          <a:off x="1892465" y="2383148"/>
          <a:ext cx="4809222" cy="649597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2 - MODUL ADMINISTRASI PENYEDIA JASA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Modul ini 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  <a:ea typeface="+mn-ea"/>
              <a:cs typeface="+mn-cs"/>
            </a:rPr>
            <a:t>digunakan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untuk menyusun Administrasi Penyedia Jasa yang terdiri dari Pra Pengadaan dan Pasca Pengadaan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76366</xdr:colOff>
      <xdr:row>16</xdr:row>
      <xdr:rowOff>148162</xdr:rowOff>
    </xdr:from>
    <xdr:to>
      <xdr:col>11</xdr:col>
      <xdr:colOff>23302</xdr:colOff>
      <xdr:row>20</xdr:row>
      <xdr:rowOff>72045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B6B0394D-DFAE-431D-B240-ECC22F8BA9AB}"/>
            </a:ext>
          </a:extLst>
        </xdr:cNvPr>
        <xdr:cNvSpPr/>
      </xdr:nvSpPr>
      <xdr:spPr>
        <a:xfrm>
          <a:off x="1914131" y="3136397"/>
          <a:ext cx="4847642" cy="67094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3 - MODUL TAGIHAN PENYEDIA JASA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Modul ini digunakan untuk menyusun Tagihan Penyedia Jasa dan Tracking Tagihan Penyedia Jasa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74552</xdr:colOff>
      <xdr:row>20</xdr:row>
      <xdr:rowOff>120734</xdr:rowOff>
    </xdr:from>
    <xdr:to>
      <xdr:col>11</xdr:col>
      <xdr:colOff>21488</xdr:colOff>
      <xdr:row>24</xdr:row>
      <xdr:rowOff>44616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BA55B681-3701-4526-8CEA-AFAA9E87F232}"/>
            </a:ext>
          </a:extLst>
        </xdr:cNvPr>
        <xdr:cNvSpPr/>
      </xdr:nvSpPr>
      <xdr:spPr>
        <a:xfrm>
          <a:off x="1897909" y="3749305"/>
          <a:ext cx="4809222" cy="649597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4 - MODUL ANALISIS DATA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Modul ini digunakan untuk melihat Analisis Data dari Data-Data yang sudah diinput di Modul sebelumnya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oneCellAnchor>
    <xdr:from>
      <xdr:col>11</xdr:col>
      <xdr:colOff>425824</xdr:colOff>
      <xdr:row>10</xdr:row>
      <xdr:rowOff>52294</xdr:rowOff>
    </xdr:from>
    <xdr:ext cx="688522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28A5B71-22FD-22DB-C8AB-EB56B46064E9}"/>
            </a:ext>
          </a:extLst>
        </xdr:cNvPr>
        <xdr:cNvSpPr txBox="1"/>
      </xdr:nvSpPr>
      <xdr:spPr>
        <a:xfrm>
          <a:off x="7164295" y="1919941"/>
          <a:ext cx="6885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Gradient</a:t>
          </a:r>
        </a:p>
      </xdr:txBody>
    </xdr:sp>
    <xdr:clientData/>
  </xdr:oneCellAnchor>
  <xdr:oneCellAnchor>
    <xdr:from>
      <xdr:col>11</xdr:col>
      <xdr:colOff>413871</xdr:colOff>
      <xdr:row>13</xdr:row>
      <xdr:rowOff>182282</xdr:rowOff>
    </xdr:from>
    <xdr:ext cx="688522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BC043F2-2709-44A8-B2D0-A503FF5F9CD9}"/>
            </a:ext>
          </a:extLst>
        </xdr:cNvPr>
        <xdr:cNvSpPr txBox="1"/>
      </xdr:nvSpPr>
      <xdr:spPr>
        <a:xfrm>
          <a:off x="7152342" y="2610223"/>
          <a:ext cx="6885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Gradient</a:t>
          </a:r>
        </a:p>
      </xdr:txBody>
    </xdr:sp>
    <xdr:clientData/>
  </xdr:oneCellAnchor>
  <xdr:oneCellAnchor>
    <xdr:from>
      <xdr:col>11</xdr:col>
      <xdr:colOff>394448</xdr:colOff>
      <xdr:row>17</xdr:row>
      <xdr:rowOff>125506</xdr:rowOff>
    </xdr:from>
    <xdr:ext cx="6885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CC2AF13-5920-4E35-BB4F-EC1C9A31B856}"/>
            </a:ext>
          </a:extLst>
        </xdr:cNvPr>
        <xdr:cNvSpPr txBox="1"/>
      </xdr:nvSpPr>
      <xdr:spPr>
        <a:xfrm>
          <a:off x="7132919" y="3300506"/>
          <a:ext cx="6885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Gradient</a:t>
          </a:r>
        </a:p>
      </xdr:txBody>
    </xdr:sp>
    <xdr:clientData/>
  </xdr:oneCellAnchor>
  <xdr:oneCellAnchor>
    <xdr:from>
      <xdr:col>11</xdr:col>
      <xdr:colOff>375024</xdr:colOff>
      <xdr:row>21</xdr:row>
      <xdr:rowOff>150906</xdr:rowOff>
    </xdr:from>
    <xdr:ext cx="688522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08FCCF0-E820-48CA-A7D2-A931D45957CB}"/>
            </a:ext>
          </a:extLst>
        </xdr:cNvPr>
        <xdr:cNvSpPr txBox="1"/>
      </xdr:nvSpPr>
      <xdr:spPr>
        <a:xfrm>
          <a:off x="7113495" y="4072965"/>
          <a:ext cx="6885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Gradient</a:t>
          </a:r>
        </a:p>
      </xdr:txBody>
    </xdr:sp>
    <xdr:clientData/>
  </xdr:oneCellAnchor>
  <xdr:oneCellAnchor>
    <xdr:from>
      <xdr:col>11</xdr:col>
      <xdr:colOff>398930</xdr:colOff>
      <xdr:row>6</xdr:row>
      <xdr:rowOff>70224</xdr:rowOff>
    </xdr:from>
    <xdr:ext cx="754502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4545489-BED7-484B-B359-5A5A484B3473}"/>
            </a:ext>
          </a:extLst>
        </xdr:cNvPr>
        <xdr:cNvSpPr txBox="1"/>
      </xdr:nvSpPr>
      <xdr:spPr>
        <a:xfrm>
          <a:off x="7137401" y="1190812"/>
          <a:ext cx="754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Fix Colour</a:t>
          </a:r>
        </a:p>
      </xdr:txBody>
    </xdr:sp>
    <xdr:clientData/>
  </xdr:oneCellAnchor>
  <xdr:oneCellAnchor>
    <xdr:from>
      <xdr:col>1</xdr:col>
      <xdr:colOff>200213</xdr:colOff>
      <xdr:row>5</xdr:row>
      <xdr:rowOff>88153</xdr:rowOff>
    </xdr:from>
    <xdr:ext cx="529825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C834E58-6223-4B71-9C5A-AFCDDEBB315F}"/>
            </a:ext>
          </a:extLst>
        </xdr:cNvPr>
        <xdr:cNvSpPr txBox="1"/>
      </xdr:nvSpPr>
      <xdr:spPr>
        <a:xfrm>
          <a:off x="812801" y="1021977"/>
          <a:ext cx="5298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Home</a:t>
          </a:r>
        </a:p>
      </xdr:txBody>
    </xdr:sp>
    <xdr:clientData/>
  </xdr:oneCellAnchor>
  <xdr:oneCellAnchor>
    <xdr:from>
      <xdr:col>1</xdr:col>
      <xdr:colOff>225613</xdr:colOff>
      <xdr:row>7</xdr:row>
      <xdr:rowOff>150906</xdr:rowOff>
    </xdr:from>
    <xdr:ext cx="663643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8C1F56A-2BCF-45D9-AE4E-64AF16B9E29F}"/>
            </a:ext>
          </a:extLst>
        </xdr:cNvPr>
        <xdr:cNvSpPr txBox="1"/>
      </xdr:nvSpPr>
      <xdr:spPr>
        <a:xfrm>
          <a:off x="838201" y="1458259"/>
          <a:ext cx="6636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Modul 1</a:t>
          </a:r>
        </a:p>
      </xdr:txBody>
    </xdr:sp>
    <xdr:clientData/>
  </xdr:oneCellAnchor>
  <xdr:oneCellAnchor>
    <xdr:from>
      <xdr:col>1</xdr:col>
      <xdr:colOff>168837</xdr:colOff>
      <xdr:row>10</xdr:row>
      <xdr:rowOff>56777</xdr:rowOff>
    </xdr:from>
    <xdr:ext cx="943592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C9BAB40-C5E3-454B-914F-0AC6808D8422}"/>
            </a:ext>
          </a:extLst>
        </xdr:cNvPr>
        <xdr:cNvSpPr txBox="1"/>
      </xdr:nvSpPr>
      <xdr:spPr>
        <a:xfrm>
          <a:off x="781425" y="1924424"/>
          <a:ext cx="9435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Lembar Kerja</a:t>
          </a:r>
        </a:p>
      </xdr:txBody>
    </xdr:sp>
    <xdr:clientData/>
  </xdr:oneCellAnchor>
  <xdr:oneCellAnchor>
    <xdr:from>
      <xdr:col>1</xdr:col>
      <xdr:colOff>201707</xdr:colOff>
      <xdr:row>13</xdr:row>
      <xdr:rowOff>29883</xdr:rowOff>
    </xdr:from>
    <xdr:ext cx="663643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8D2FECD-4A57-4604-9E02-DC5807E3FD1D}"/>
            </a:ext>
          </a:extLst>
        </xdr:cNvPr>
        <xdr:cNvSpPr txBox="1"/>
      </xdr:nvSpPr>
      <xdr:spPr>
        <a:xfrm>
          <a:off x="814295" y="2457824"/>
          <a:ext cx="6636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Modul 4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14F9AE9-38D5-48C2-9689-0BDAA1067A1E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29114</xdr:colOff>
      <xdr:row>1</xdr:row>
      <xdr:rowOff>97384</xdr:rowOff>
    </xdr:from>
    <xdr:to>
      <xdr:col>11</xdr:col>
      <xdr:colOff>10506</xdr:colOff>
      <xdr:row>25</xdr:row>
      <xdr:rowOff>62829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7DFF204C-8EF1-491F-8E1A-8FEBEED29D00}"/>
            </a:ext>
          </a:extLst>
        </xdr:cNvPr>
        <xdr:cNvGrpSpPr/>
      </xdr:nvGrpSpPr>
      <xdr:grpSpPr>
        <a:xfrm>
          <a:off x="634232" y="287884"/>
          <a:ext cx="6032568" cy="4537445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266C83F-06FC-0525-CD01-A7816D96D9BE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AAB7BAC-BBC6-CAC1-6C93-4A657A993719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>
                <a:solidFill>
                  <a:schemeClr val="tx1"/>
                </a:solidFill>
              </a:rPr>
              <a:t>Modul 1 :</a:t>
            </a:r>
            <a:r>
              <a:rPr lang="en-ID" sz="1100" b="1" baseline="0">
                <a:solidFill>
                  <a:schemeClr val="tx1"/>
                </a:solidFill>
              </a:rPr>
              <a:t> Kontrak Manajemen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9E21FC51-A833-39AB-BEA3-C3678337C24C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83702</xdr:colOff>
      <xdr:row>11</xdr:row>
      <xdr:rowOff>45088</xdr:rowOff>
    </xdr:from>
    <xdr:to>
      <xdr:col>11</xdr:col>
      <xdr:colOff>30638</xdr:colOff>
      <xdr:row>20</xdr:row>
      <xdr:rowOff>38654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868970E-E295-4FBD-ABD4-5A869F3AD071}"/>
            </a:ext>
          </a:extLst>
        </xdr:cNvPr>
        <xdr:cNvSpPr/>
      </xdr:nvSpPr>
      <xdr:spPr>
        <a:xfrm>
          <a:off x="1905876" y="2049479"/>
          <a:ext cx="4806066" cy="1633523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Lembar Kerja Kontrak Manajemen</a:t>
          </a:r>
        </a:p>
      </xdr:txBody>
    </xdr:sp>
    <xdr:clientData/>
  </xdr:twoCellAnchor>
  <xdr:twoCellAnchor>
    <xdr:from>
      <xdr:col>3</xdr:col>
      <xdr:colOff>74552</xdr:colOff>
      <xdr:row>20</xdr:row>
      <xdr:rowOff>120734</xdr:rowOff>
    </xdr:from>
    <xdr:to>
      <xdr:col>11</xdr:col>
      <xdr:colOff>21488</xdr:colOff>
      <xdr:row>25</xdr:row>
      <xdr:rowOff>12700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99D0251E-8A28-447C-BB60-BC2F5DBD33E3}"/>
            </a:ext>
          </a:extLst>
        </xdr:cNvPr>
        <xdr:cNvSpPr/>
      </xdr:nvSpPr>
      <xdr:spPr>
        <a:xfrm>
          <a:off x="1903352" y="3803734"/>
          <a:ext cx="4823736" cy="812716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u="sng">
              <a:solidFill>
                <a:schemeClr val="tx1"/>
              </a:solidFill>
              <a:latin typeface="RNS Sanz Bold" panose="00000800000000000000" pitchFamily="50" charset="0"/>
            </a:rPr>
            <a:t>Petunjuk</a:t>
          </a:r>
          <a:r>
            <a:rPr lang="en-ID" sz="1200" u="sng" baseline="0">
              <a:solidFill>
                <a:schemeClr val="tx1"/>
              </a:solidFill>
              <a:latin typeface="RNS Sanz Bold" panose="00000800000000000000" pitchFamily="50" charset="0"/>
            </a:rPr>
            <a:t> Umum</a:t>
          </a:r>
          <a:endParaRPr lang="en-ID" sz="1200" u="sng">
            <a:solidFill>
              <a:schemeClr val="tx1"/>
            </a:solidFill>
            <a:latin typeface="RNS Sanz Bold" panose="00000800000000000000" pitchFamily="50" charset="0"/>
          </a:endParaRPr>
        </a:p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*Tanggal Kontrak adalah Tanggal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Kontrak Manajemen di Tanda Tangani Para Pihak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*Tahun Anggaran adalah Data untuk 1 Tahun Anggaran tertentu di dalam Kontrak Manajemen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*Informasi Addendum Terakhir adalah Informasi Nilai, Tanggal, dan Periode Addendum terakhir yang telah diinput di dalam Kelola Level Kontrak Manajemen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69343</xdr:colOff>
      <xdr:row>5</xdr:row>
      <xdr:rowOff>63071</xdr:rowOff>
    </xdr:from>
    <xdr:to>
      <xdr:col>11</xdr:col>
      <xdr:colOff>16674</xdr:colOff>
      <xdr:row>8</xdr:row>
      <xdr:rowOff>168382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E23CEF8-276D-47C4-B0ED-53B7A8488836}"/>
            </a:ext>
          </a:extLst>
        </xdr:cNvPr>
        <xdr:cNvSpPr/>
      </xdr:nvSpPr>
      <xdr:spPr>
        <a:xfrm>
          <a:off x="1891517" y="974158"/>
          <a:ext cx="4806461" cy="651963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1 - MODUL KONTRAK MANAJEMEN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Modul ini digunakan dalam membuat Data Terkait Informasi Kontrak Manajemen yang sudah ada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10</xdr:col>
      <xdr:colOff>476762</xdr:colOff>
      <xdr:row>11</xdr:row>
      <xdr:rowOff>56798</xdr:rowOff>
    </xdr:from>
    <xdr:to>
      <xdr:col>11</xdr:col>
      <xdr:colOff>41808</xdr:colOff>
      <xdr:row>20</xdr:row>
      <xdr:rowOff>47726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E014BF2-97C1-4BC2-AC78-102A6AD04870}"/>
            </a:ext>
          </a:extLst>
        </xdr:cNvPr>
        <xdr:cNvSpPr/>
      </xdr:nvSpPr>
      <xdr:spPr>
        <a:xfrm>
          <a:off x="6550675" y="2061189"/>
          <a:ext cx="172437" cy="163088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87165</xdr:colOff>
      <xdr:row>19</xdr:row>
      <xdr:rowOff>93083</xdr:rowOff>
    </xdr:from>
    <xdr:to>
      <xdr:col>11</xdr:col>
      <xdr:colOff>23665</xdr:colOff>
      <xdr:row>20</xdr:row>
      <xdr:rowOff>49265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6209F07-FB3C-4E22-9231-F2797381839F}"/>
            </a:ext>
          </a:extLst>
        </xdr:cNvPr>
        <xdr:cNvSpPr/>
      </xdr:nvSpPr>
      <xdr:spPr>
        <a:xfrm>
          <a:off x="1909339" y="3555213"/>
          <a:ext cx="4795630" cy="138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13</xdr:col>
      <xdr:colOff>72571</xdr:colOff>
      <xdr:row>11</xdr:row>
      <xdr:rowOff>81644</xdr:rowOff>
    </xdr:from>
    <xdr:to>
      <xdr:col>21</xdr:col>
      <xdr:colOff>571699</xdr:colOff>
      <xdr:row>25</xdr:row>
      <xdr:rowOff>61644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4FF42B-DC56-FADF-71F4-65D27CA28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3785" y="2077358"/>
          <a:ext cx="5861250" cy="252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72500</xdr:colOff>
      <xdr:row>9</xdr:row>
      <xdr:rowOff>114742</xdr:rowOff>
    </xdr:from>
    <xdr:to>
      <xdr:col>11</xdr:col>
      <xdr:colOff>19436</xdr:colOff>
      <xdr:row>11</xdr:row>
      <xdr:rowOff>14991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23A3EC1-643F-4384-A6D0-6642ADDFAE39}"/>
            </a:ext>
          </a:extLst>
        </xdr:cNvPr>
        <xdr:cNvSpPr/>
      </xdr:nvSpPr>
      <xdr:spPr>
        <a:xfrm>
          <a:off x="1894674" y="1754699"/>
          <a:ext cx="4806066" cy="264683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Filter Kontrak</a:t>
          </a:r>
        </a:p>
      </xdr:txBody>
    </xdr:sp>
    <xdr:clientData/>
  </xdr:twoCellAnchor>
  <xdr:twoCellAnchor editAs="oneCell">
    <xdr:from>
      <xdr:col>1</xdr:col>
      <xdr:colOff>0</xdr:colOff>
      <xdr:row>31</xdr:row>
      <xdr:rowOff>317500</xdr:rowOff>
    </xdr:from>
    <xdr:to>
      <xdr:col>11</xdr:col>
      <xdr:colOff>433164</xdr:colOff>
      <xdr:row>34</xdr:row>
      <xdr:rowOff>100314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40D3F8A-B47B-490F-A311-A9DBB1F9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26150"/>
          <a:ext cx="6529164" cy="5194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31750</xdr:colOff>
      <xdr:row>35</xdr:row>
      <xdr:rowOff>14735</xdr:rowOff>
    </xdr:from>
    <xdr:to>
      <xdr:col>11</xdr:col>
      <xdr:colOff>415750</xdr:colOff>
      <xdr:row>43</xdr:row>
      <xdr:rowOff>89816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9D837E-55F8-4B64-9801-BB0463552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1350" y="6644135"/>
          <a:ext cx="6480000" cy="15482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76200</xdr:colOff>
      <xdr:row>33</xdr:row>
      <xdr:rowOff>158750</xdr:rowOff>
    </xdr:from>
    <xdr:to>
      <xdr:col>20</xdr:col>
      <xdr:colOff>46564</xdr:colOff>
      <xdr:row>47</xdr:row>
      <xdr:rowOff>100650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FB6BF79-5177-F650-4EA0-0B8716C5E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0" y="6419850"/>
          <a:ext cx="4739214" cy="252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11</xdr:col>
      <xdr:colOff>82550</xdr:colOff>
      <xdr:row>6</xdr:row>
      <xdr:rowOff>31750</xdr:rowOff>
    </xdr:from>
    <xdr:ext cx="688522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A0D9B64-19B0-4FA8-9521-161B12DD79F7}"/>
            </a:ext>
          </a:extLst>
        </xdr:cNvPr>
        <xdr:cNvSpPr txBox="1"/>
      </xdr:nvSpPr>
      <xdr:spPr>
        <a:xfrm>
          <a:off x="6788150" y="1136650"/>
          <a:ext cx="6885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Gradient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307E97B-5361-47CC-A33A-9A55EF7F415F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0</xdr:row>
      <xdr:rowOff>107950</xdr:rowOff>
    </xdr:from>
    <xdr:to>
      <xdr:col>11</xdr:col>
      <xdr:colOff>16028</xdr:colOff>
      <xdr:row>25</xdr:row>
      <xdr:rowOff>46265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F1480E4-CFEB-41B3-97D9-C171CF54F24C}"/>
            </a:ext>
          </a:extLst>
        </xdr:cNvPr>
        <xdr:cNvGrpSpPr/>
      </xdr:nvGrpSpPr>
      <xdr:grpSpPr>
        <a:xfrm>
          <a:off x="647549" y="107950"/>
          <a:ext cx="7626240" cy="4700815"/>
          <a:chOff x="243115" y="12878"/>
          <a:chExt cx="6079671" cy="4542735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F9F05959-90BB-1D2B-F6D1-08DBADFED79D}"/>
              </a:ext>
            </a:extLst>
          </xdr:cNvPr>
          <xdr:cNvSpPr/>
        </xdr:nvSpPr>
        <xdr:spPr>
          <a:xfrm>
            <a:off x="244929" y="12878"/>
            <a:ext cx="6077857" cy="330249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7BBD5CA7-8BBD-6FDD-8C89-5C6922C57D44}"/>
              </a:ext>
            </a:extLst>
          </xdr:cNvPr>
          <xdr:cNvSpPr/>
        </xdr:nvSpPr>
        <xdr:spPr>
          <a:xfrm>
            <a:off x="243115" y="349477"/>
            <a:ext cx="6077857" cy="48327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D" sz="1100" b="1">
                <a:solidFill>
                  <a:schemeClr val="tx1"/>
                </a:solidFill>
              </a:rPr>
              <a:t>Modul 1 :</a:t>
            </a:r>
            <a:r>
              <a:rPr lang="en-ID" sz="1100" b="1" baseline="0">
                <a:solidFill>
                  <a:schemeClr val="tx1"/>
                </a:solidFill>
              </a:rPr>
              <a:t> Kontrak Manajemen - </a:t>
            </a:r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 ...) (Tahun Anggaran ...)</a:t>
            </a:r>
            <a:r>
              <a:rPr lang="en-ID" sz="1100" b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</a:t>
            </a:r>
          </a:p>
          <a:p>
            <a:pPr marL="0" marR="0" lvl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D" sz="1100" b="1" baseline="0">
                <a:solidFill>
                  <a:schemeClr val="tx1"/>
                </a:solidFill>
              </a:rPr>
              <a:t>- Kelola Level Kontrak Manajemen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857101F1-F2A2-C697-CF01-4B4C115CBD6E}"/>
              </a:ext>
            </a:extLst>
          </xdr:cNvPr>
          <xdr:cNvSpPr/>
        </xdr:nvSpPr>
        <xdr:spPr>
          <a:xfrm>
            <a:off x="248843" y="12879"/>
            <a:ext cx="1185636" cy="4542734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2</xdr:col>
      <xdr:colOff>1047609</xdr:colOff>
      <xdr:row>9</xdr:row>
      <xdr:rowOff>95252</xdr:rowOff>
    </xdr:from>
    <xdr:to>
      <xdr:col>11</xdr:col>
      <xdr:colOff>44166</xdr:colOff>
      <xdr:row>17</xdr:row>
      <xdr:rowOff>86179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4A86E1A7-0502-40DE-9932-EDC29E6B8CB9}"/>
            </a:ext>
          </a:extLst>
        </xdr:cNvPr>
        <xdr:cNvSpPr/>
      </xdr:nvSpPr>
      <xdr:spPr>
        <a:xfrm>
          <a:off x="2266809" y="1752602"/>
          <a:ext cx="5727557" cy="1464127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Lembar Kerja Kontrak Manajemen</a:t>
          </a:r>
        </a:p>
      </xdr:txBody>
    </xdr:sp>
    <xdr:clientData/>
  </xdr:twoCellAnchor>
  <xdr:twoCellAnchor>
    <xdr:from>
      <xdr:col>2</xdr:col>
      <xdr:colOff>1053053</xdr:colOff>
      <xdr:row>22</xdr:row>
      <xdr:rowOff>22762</xdr:rowOff>
    </xdr:from>
    <xdr:to>
      <xdr:col>11</xdr:col>
      <xdr:colOff>49610</xdr:colOff>
      <xdr:row>28</xdr:row>
      <xdr:rowOff>95250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2090D79-6FC8-45C4-8D23-875B285A05E3}"/>
            </a:ext>
          </a:extLst>
        </xdr:cNvPr>
        <xdr:cNvSpPr/>
      </xdr:nvSpPr>
      <xdr:spPr>
        <a:xfrm>
          <a:off x="2272253" y="4074062"/>
          <a:ext cx="5727557" cy="1177388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Petunjuk</a:t>
          </a:r>
          <a:r>
            <a:rPr lang="en-ID" sz="11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Umum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*Pastikan Nilai Nominal hanya diisi pada Turunan Terakhir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</a:t>
          </a:r>
          <a:r>
            <a:rPr lang="en-ID" sz="900" b="1" baseline="0">
              <a:solidFill>
                <a:srgbClr val="FF0000"/>
              </a:solidFill>
              <a:latin typeface="RNS Sanz Medium" panose="00000600000000000000" pitchFamily="50" charset="0"/>
            </a:rPr>
            <a:t>dengan Nominal Sebelum PPN</a:t>
          </a:r>
          <a:endParaRPr lang="en-ID" sz="900" b="1">
            <a:solidFill>
              <a:srgbClr val="FF0000"/>
            </a:solidFill>
            <a:latin typeface="RNS Sanz Medium" panose="00000600000000000000" pitchFamily="50" charset="0"/>
          </a:endParaRPr>
        </a:p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*Ubah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Nilai Nominal menjadi "0" (nol) jika ingin menurunkan mata anggaran  ke level selanjutnya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*Addendum maksimal dalam sistem adalah Addendum 30 dengan Turunan level maksimal 7 level turunan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*Pastikan Kontrak Manajemen / Addendumnya diupload ke dalam sistem. Dokumen pendukung (jika ada) juga dapat diinput ke dalam sistem</a:t>
          </a:r>
        </a:p>
      </xdr:txBody>
    </xdr:sp>
    <xdr:clientData/>
  </xdr:twoCellAnchor>
  <xdr:twoCellAnchor>
    <xdr:from>
      <xdr:col>2</xdr:col>
      <xdr:colOff>1022350</xdr:colOff>
      <xdr:row>5</xdr:row>
      <xdr:rowOff>67212</xdr:rowOff>
    </xdr:from>
    <xdr:to>
      <xdr:col>11</xdr:col>
      <xdr:colOff>16951</xdr:colOff>
      <xdr:row>8</xdr:row>
      <xdr:rowOff>172523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63CDBE7-0A02-42A3-9EB2-54F9DF4023F3}"/>
            </a:ext>
          </a:extLst>
        </xdr:cNvPr>
        <xdr:cNvSpPr/>
      </xdr:nvSpPr>
      <xdr:spPr>
        <a:xfrm>
          <a:off x="2241550" y="987962"/>
          <a:ext cx="5725601" cy="657761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1 - MODUL KELOLA LEVEL KONTRAK MANAJEMEN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Modul ini digunakan dalam menyusun Mata Anggaran di dalam Kontrak Manajemen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10</xdr:col>
      <xdr:colOff>478580</xdr:colOff>
      <xdr:row>9</xdr:row>
      <xdr:rowOff>86179</xdr:rowOff>
    </xdr:from>
    <xdr:to>
      <xdr:col>11</xdr:col>
      <xdr:colOff>37193</xdr:colOff>
      <xdr:row>17</xdr:row>
      <xdr:rowOff>104321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B8C9B78-5A72-496F-9234-1343F749D2ED}"/>
            </a:ext>
          </a:extLst>
        </xdr:cNvPr>
        <xdr:cNvSpPr/>
      </xdr:nvSpPr>
      <xdr:spPr>
        <a:xfrm>
          <a:off x="7819180" y="1743529"/>
          <a:ext cx="168213" cy="149134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1060958</xdr:colOff>
      <xdr:row>16</xdr:row>
      <xdr:rowOff>149680</xdr:rowOff>
    </xdr:from>
    <xdr:to>
      <xdr:col>11</xdr:col>
      <xdr:colOff>46264</xdr:colOff>
      <xdr:row>17</xdr:row>
      <xdr:rowOff>105861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686AAA4-560A-4F2E-B1B3-87E37D739E75}"/>
            </a:ext>
          </a:extLst>
        </xdr:cNvPr>
        <xdr:cNvSpPr/>
      </xdr:nvSpPr>
      <xdr:spPr>
        <a:xfrm>
          <a:off x="2280158" y="3096080"/>
          <a:ext cx="5716306" cy="140331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13</xdr:col>
      <xdr:colOff>27214</xdr:colOff>
      <xdr:row>11</xdr:row>
      <xdr:rowOff>108857</xdr:rowOff>
    </xdr:from>
    <xdr:to>
      <xdr:col>24</xdr:col>
      <xdr:colOff>258447</xdr:colOff>
      <xdr:row>25</xdr:row>
      <xdr:rowOff>88857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4C08E69-129D-F4BC-9F6B-B3A6CD3EC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8428" y="2104571"/>
          <a:ext cx="6916875" cy="252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24</xdr:col>
      <xdr:colOff>335643</xdr:colOff>
      <xdr:row>11</xdr:row>
      <xdr:rowOff>136073</xdr:rowOff>
    </xdr:from>
    <xdr:to>
      <xdr:col>35</xdr:col>
      <xdr:colOff>169219</xdr:colOff>
      <xdr:row>25</xdr:row>
      <xdr:rowOff>116073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D71C151-8238-A528-8B54-F7ACA2EAD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2131787"/>
          <a:ext cx="6519219" cy="252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1042168</xdr:colOff>
      <xdr:row>17</xdr:row>
      <xdr:rowOff>150669</xdr:rowOff>
    </xdr:from>
    <xdr:to>
      <xdr:col>11</xdr:col>
      <xdr:colOff>38725</xdr:colOff>
      <xdr:row>21</xdr:row>
      <xdr:rowOff>176893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AF45123F-51DA-422C-A97B-F4E9AD48C474}"/>
            </a:ext>
          </a:extLst>
        </xdr:cNvPr>
        <xdr:cNvSpPr/>
      </xdr:nvSpPr>
      <xdr:spPr>
        <a:xfrm>
          <a:off x="2261368" y="3281219"/>
          <a:ext cx="5727557" cy="762824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SUBTOTAL (SEBELUM PPN)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SUBTOTAL (Dibulatkan)    --&gt; Diinput oleh User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PPN    --&gt; Dipilih oleh</a:t>
          </a:r>
          <a:r>
            <a:rPr lang="en-ID" sz="900" b="1" baseline="0">
              <a:solidFill>
                <a:schemeClr val="tx1"/>
              </a:solidFill>
              <a:latin typeface="RNS Sanz Medium" panose="00000600000000000000" pitchFamily="50" charset="0"/>
            </a:rPr>
            <a:t> User, 10%, 11% ---&gt; Agar di Round ;0 (Tanpa Koma)</a:t>
          </a:r>
          <a:endParaRPr lang="en-ID" sz="900" b="1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TOTAL</a:t>
          </a:r>
          <a:r>
            <a:rPr lang="en-ID" sz="900" b="1" baseline="0">
              <a:solidFill>
                <a:schemeClr val="tx1"/>
              </a:solidFill>
              <a:latin typeface="RNS Sanz Medium" panose="00000600000000000000" pitchFamily="50" charset="0"/>
            </a:rPr>
            <a:t> (SETELAH PPN)  --&gt; SubTotal (Dibulatkan) + PPN</a:t>
          </a:r>
          <a:endParaRPr lang="en-ID" sz="900" b="1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endParaRPr lang="en-ID" sz="900" baseline="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11</xdr:col>
      <xdr:colOff>120650</xdr:colOff>
      <xdr:row>20</xdr:row>
      <xdr:rowOff>82550</xdr:rowOff>
    </xdr:from>
    <xdr:to>
      <xdr:col>12</xdr:col>
      <xdr:colOff>527050</xdr:colOff>
      <xdr:row>31</xdr:row>
      <xdr:rowOff>139700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3C95D19-EE18-E833-8B25-523FF45B3271}"/>
            </a:ext>
          </a:extLst>
        </xdr:cNvPr>
        <xdr:cNvCxnSpPr/>
      </xdr:nvCxnSpPr>
      <xdr:spPr>
        <a:xfrm flipH="1" flipV="1">
          <a:off x="8070850" y="3765550"/>
          <a:ext cx="1016000" cy="208280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72572</xdr:colOff>
      <xdr:row>6</xdr:row>
      <xdr:rowOff>63500</xdr:rowOff>
    </xdr:from>
    <xdr:ext cx="688522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E0C12BFF-9100-49AC-B74D-FDBC90E560CD}"/>
            </a:ext>
          </a:extLst>
        </xdr:cNvPr>
        <xdr:cNvSpPr txBox="1"/>
      </xdr:nvSpPr>
      <xdr:spPr>
        <a:xfrm>
          <a:off x="8010072" y="1152071"/>
          <a:ext cx="6885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Gradient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0ED665E-B8F9-4A28-93C8-148651BDCC67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1</xdr:row>
      <xdr:rowOff>80819</xdr:rowOff>
    </xdr:from>
    <xdr:to>
      <xdr:col>11</xdr:col>
      <xdr:colOff>16028</xdr:colOff>
      <xdr:row>25</xdr:row>
      <xdr:rowOff>46264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6553DD28-CFA0-4C57-81FB-28C6BD523ED0}"/>
            </a:ext>
          </a:extLst>
        </xdr:cNvPr>
        <xdr:cNvGrpSpPr/>
      </xdr:nvGrpSpPr>
      <xdr:grpSpPr>
        <a:xfrm>
          <a:off x="646957" y="271319"/>
          <a:ext cx="6104607" cy="4537445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3F8860A6-FD87-2845-B1AE-9D6D9241354F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53453A11-EA2B-D096-6AC2-BB9FE14EEF1A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>
                <a:solidFill>
                  <a:schemeClr val="tx1"/>
                </a:solidFill>
              </a:rPr>
              <a:t>Lembar Kerja</a:t>
            </a: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71BE993-C12C-7B5D-31E9-09893B8F3ACB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61851</xdr:colOff>
      <xdr:row>9</xdr:row>
      <xdr:rowOff>117106</xdr:rowOff>
    </xdr:from>
    <xdr:to>
      <xdr:col>11</xdr:col>
      <xdr:colOff>8787</xdr:colOff>
      <xdr:row>11</xdr:row>
      <xdr:rowOff>18144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6854F60-978F-410D-A1A2-A8548F1F3469}"/>
            </a:ext>
          </a:extLst>
        </xdr:cNvPr>
        <xdr:cNvSpPr/>
      </xdr:nvSpPr>
      <xdr:spPr>
        <a:xfrm>
          <a:off x="1885208" y="1749963"/>
          <a:ext cx="4809222" cy="26389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Filter Kontrak</a:t>
          </a:r>
        </a:p>
      </xdr:txBody>
    </xdr:sp>
    <xdr:clientData/>
  </xdr:twoCellAnchor>
  <xdr:twoCellAnchor>
    <xdr:from>
      <xdr:col>3</xdr:col>
      <xdr:colOff>78180</xdr:colOff>
      <xdr:row>11</xdr:row>
      <xdr:rowOff>54429</xdr:rowOff>
    </xdr:from>
    <xdr:to>
      <xdr:col>11</xdr:col>
      <xdr:colOff>25116</xdr:colOff>
      <xdr:row>20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369ED48-FF33-4AF3-B3AD-FAB6B15B3347}"/>
            </a:ext>
          </a:extLst>
        </xdr:cNvPr>
        <xdr:cNvSpPr/>
      </xdr:nvSpPr>
      <xdr:spPr>
        <a:xfrm>
          <a:off x="1901537" y="2050143"/>
          <a:ext cx="4809222" cy="1578428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Lembar Kerja Kontrak Manajemen</a:t>
          </a:r>
        </a:p>
      </xdr:txBody>
    </xdr:sp>
    <xdr:clientData/>
  </xdr:twoCellAnchor>
  <xdr:twoCellAnchor>
    <xdr:from>
      <xdr:col>3</xdr:col>
      <xdr:colOff>74552</xdr:colOff>
      <xdr:row>20</xdr:row>
      <xdr:rowOff>120734</xdr:rowOff>
    </xdr:from>
    <xdr:to>
      <xdr:col>11</xdr:col>
      <xdr:colOff>21488</xdr:colOff>
      <xdr:row>24</xdr:row>
      <xdr:rowOff>44616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BE0DE56-11EF-4FF2-AD20-FACE6881C6B4}"/>
            </a:ext>
          </a:extLst>
        </xdr:cNvPr>
        <xdr:cNvSpPr/>
      </xdr:nvSpPr>
      <xdr:spPr>
        <a:xfrm>
          <a:off x="1903352" y="3803734"/>
          <a:ext cx="4823736" cy="66048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*Tanggal Kontrak adalah Tanggal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Kontrak Manajemen di Tanda Tangani Para Pihak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*Tahun Anggaran adalah Data untuk 1 Tahun Anggaran tertentu di dalam Kontrak Manajemen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*Informasi Addendum Terakhir adalah Informasi Nilai, Tanggal, dan Periode Addendum terakhir yang telah diinput di dalam Kelola Level Kontrak Manajemen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5</xdr:row>
      <xdr:rowOff>35462</xdr:rowOff>
    </xdr:from>
    <xdr:to>
      <xdr:col>10</xdr:col>
      <xdr:colOff>607501</xdr:colOff>
      <xdr:row>9</xdr:row>
      <xdr:rowOff>81643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2059CB9-A4D3-4888-9821-662012B28415}"/>
            </a:ext>
          </a:extLst>
        </xdr:cNvPr>
        <xdr:cNvSpPr/>
      </xdr:nvSpPr>
      <xdr:spPr>
        <a:xfrm>
          <a:off x="1876136" y="942605"/>
          <a:ext cx="4809222" cy="77189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LEMBAR KERJA</a:t>
          </a:r>
        </a:p>
        <a:p>
          <a:pPr algn="just"/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Pilih Kontrak Manajemen yang diinginkan untuk difokuskan ke dalam Lembar Kerja</a:t>
          </a:r>
          <a:endParaRPr lang="en-ID" sz="1100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10</xdr:col>
      <xdr:colOff>471240</xdr:colOff>
      <xdr:row>11</xdr:row>
      <xdr:rowOff>54429</xdr:rowOff>
    </xdr:from>
    <xdr:to>
      <xdr:col>11</xdr:col>
      <xdr:colOff>18143</xdr:colOff>
      <xdr:row>20</xdr:row>
      <xdr:rowOff>9072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3B9E532-3ED5-49A5-9909-20DE10E6CB95}"/>
            </a:ext>
          </a:extLst>
        </xdr:cNvPr>
        <xdr:cNvSpPr/>
      </xdr:nvSpPr>
      <xdr:spPr>
        <a:xfrm>
          <a:off x="6549097" y="2050143"/>
          <a:ext cx="154689" cy="15875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81643</xdr:colOff>
      <xdr:row>19</xdr:row>
      <xdr:rowOff>54429</xdr:rowOff>
    </xdr:from>
    <xdr:to>
      <xdr:col>11</xdr:col>
      <xdr:colOff>18143</xdr:colOff>
      <xdr:row>20</xdr:row>
      <xdr:rowOff>10611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42C26E9-C113-42C7-BEDC-FE74EED56CA3}"/>
            </a:ext>
          </a:extLst>
        </xdr:cNvPr>
        <xdr:cNvSpPr/>
      </xdr:nvSpPr>
      <xdr:spPr>
        <a:xfrm>
          <a:off x="1910443" y="3553279"/>
          <a:ext cx="4813300" cy="14033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13</xdr:col>
      <xdr:colOff>18143</xdr:colOff>
      <xdr:row>11</xdr:row>
      <xdr:rowOff>163286</xdr:rowOff>
    </xdr:from>
    <xdr:to>
      <xdr:col>21</xdr:col>
      <xdr:colOff>57323</xdr:colOff>
      <xdr:row>25</xdr:row>
      <xdr:rowOff>143286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72747D-7D42-98FD-09C4-34EA4D66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9357" y="2159000"/>
          <a:ext cx="4901466" cy="252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11</xdr:col>
      <xdr:colOff>67236</xdr:colOff>
      <xdr:row>6</xdr:row>
      <xdr:rowOff>44824</xdr:rowOff>
    </xdr:from>
    <xdr:ext cx="688522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CA06E3B-6C4E-4436-8986-DBA5A7E69C2D}"/>
            </a:ext>
          </a:extLst>
        </xdr:cNvPr>
        <xdr:cNvSpPr txBox="1"/>
      </xdr:nvSpPr>
      <xdr:spPr>
        <a:xfrm>
          <a:off x="6805707" y="1165412"/>
          <a:ext cx="6885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Gradient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A1D9E8E-065C-43AC-AA2A-75795AED80DC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1</xdr:row>
      <xdr:rowOff>80819</xdr:rowOff>
    </xdr:from>
    <xdr:to>
      <xdr:col>11</xdr:col>
      <xdr:colOff>18310</xdr:colOff>
      <xdr:row>25</xdr:row>
      <xdr:rowOff>46264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4E31505-FA75-4A9A-8579-AC204CD7FC87}"/>
            </a:ext>
          </a:extLst>
        </xdr:cNvPr>
        <xdr:cNvGrpSpPr/>
      </xdr:nvGrpSpPr>
      <xdr:grpSpPr>
        <a:xfrm>
          <a:off x="639754" y="271319"/>
          <a:ext cx="6034850" cy="4537445"/>
          <a:chOff x="243115" y="169920"/>
          <a:chExt cx="608196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4D662884-3BD1-D7D5-8721-6A15B62951AE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3DD3639B-0BBE-E03D-AE67-EFFBFD35582F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>
                <a:solidFill>
                  <a:schemeClr val="tx1"/>
                </a:solidFill>
              </a:rPr>
              <a:t>(Nama Kontrak)</a:t>
            </a:r>
            <a:r>
              <a:rPr lang="en-ID" sz="1100" b="1" baseline="0">
                <a:solidFill>
                  <a:schemeClr val="tx1"/>
                </a:solidFill>
              </a:rPr>
              <a:t> (Tahun Anggaran) - </a:t>
            </a:r>
            <a:r>
              <a:rPr lang="en-ID" sz="1100" b="1">
                <a:solidFill>
                  <a:schemeClr val="tx1"/>
                </a:solidFill>
              </a:rPr>
              <a:t>Lembar Kerja - Home</a:t>
            </a:r>
          </a:p>
        </xdr:txBody>
      </xdr: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297338F-C0F9-3E8B-0823-EAADB502EDB4}"/>
              </a:ext>
            </a:extLst>
          </xdr:cNvPr>
          <xdr:cNvGrpSpPr/>
        </xdr:nvGrpSpPr>
        <xdr:grpSpPr>
          <a:xfrm>
            <a:off x="248843" y="169920"/>
            <a:ext cx="6076233" cy="4385692"/>
            <a:chOff x="248843" y="169920"/>
            <a:chExt cx="6076233" cy="43856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9323D24D-7000-2B3E-2689-DEE261167B14}"/>
                </a:ext>
              </a:extLst>
            </xdr:cNvPr>
            <xdr:cNvSpPr/>
          </xdr:nvSpPr>
          <xdr:spPr>
            <a:xfrm>
              <a:off x="248843" y="169920"/>
              <a:ext cx="1185636" cy="4385692"/>
            </a:xfrm>
            <a:prstGeom prst="rect">
              <a:avLst/>
            </a:prstGeom>
            <a:solidFill>
              <a:schemeClr val="bg1">
                <a:alpha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8" name="Rectangle: Rounded Corners 7">
              <a:extLst>
                <a:ext uri="{FF2B5EF4-FFF2-40B4-BE49-F238E27FC236}">
                  <a16:creationId xmlns:a16="http://schemas.microsoft.com/office/drawing/2014/main" id="{DE7F3D07-B923-625E-EEA2-0B0809580E89}"/>
                </a:ext>
              </a:extLst>
            </xdr:cNvPr>
            <xdr:cNvSpPr/>
          </xdr:nvSpPr>
          <xdr:spPr>
            <a:xfrm>
              <a:off x="1499645" y="892731"/>
              <a:ext cx="4825431" cy="659516"/>
            </a:xfrm>
            <a:prstGeom prst="roundRect">
              <a:avLst>
                <a:gd name="adj" fmla="val 0"/>
              </a:avLst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ID" sz="1100">
                  <a:solidFill>
                    <a:schemeClr val="tx1"/>
                  </a:solidFill>
                  <a:latin typeface="RNS Sanz Black" panose="00000A00000000000000" pitchFamily="50" charset="0"/>
                </a:rPr>
                <a:t>Selamat datang</a:t>
              </a:r>
              <a:r>
                <a:rPr lang="en-ID" sz="1100" baseline="0">
                  <a:solidFill>
                    <a:schemeClr val="tx1"/>
                  </a:solidFill>
                  <a:latin typeface="RNS Sanz Black" panose="00000A00000000000000" pitchFamily="50" charset="0"/>
                </a:rPr>
                <a:t> di Aplikasi Digitalisasi Proses Kerja Kontrak Manajemen</a:t>
              </a:r>
            </a:p>
            <a:p>
              <a:pPr algn="l"/>
              <a:r>
                <a:rPr lang="en-ID" sz="1100" baseline="0">
                  <a:solidFill>
                    <a:schemeClr val="tx1"/>
                  </a:solidFill>
                  <a:latin typeface="RNS Sanz Black" panose="00000A00000000000000" pitchFamily="50" charset="0"/>
                </a:rPr>
                <a:t>Modul Lembar Kerja untuk Kontrak Manajemen</a:t>
              </a:r>
            </a:p>
            <a:p>
              <a:pPr algn="l"/>
              <a:r>
                <a:rPr lang="en-ID" sz="1100" baseline="0">
                  <a:solidFill>
                    <a:schemeClr val="tx1"/>
                  </a:solidFill>
                  <a:latin typeface="RNS Sanz Black" panose="00000A00000000000000" pitchFamily="50" charset="0"/>
                </a:rPr>
                <a:t>(Nama Kontrak) (Tahun Anggaran)</a:t>
              </a:r>
              <a:endParaRPr lang="en-ID" sz="1100">
                <a:solidFill>
                  <a:schemeClr val="tx1"/>
                </a:solidFill>
                <a:latin typeface="RNS Sanz Black" panose="00000A00000000000000" pitchFamily="50" charset="0"/>
              </a:endParaRPr>
            </a:p>
          </xdr:txBody>
        </xdr:sp>
      </xdr:grpSp>
    </xdr:grpSp>
    <xdr:clientData/>
  </xdr:twoCellAnchor>
  <xdr:twoCellAnchor>
    <xdr:from>
      <xdr:col>3</xdr:col>
      <xdr:colOff>70922</xdr:colOff>
      <xdr:row>9</xdr:row>
      <xdr:rowOff>44534</xdr:rowOff>
    </xdr:from>
    <xdr:to>
      <xdr:col>11</xdr:col>
      <xdr:colOff>17858</xdr:colOff>
      <xdr:row>12</xdr:row>
      <xdr:rowOff>149845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6DC2671-C578-4EB5-AC94-41B7A85062F5}"/>
            </a:ext>
          </a:extLst>
        </xdr:cNvPr>
        <xdr:cNvSpPr/>
      </xdr:nvSpPr>
      <xdr:spPr>
        <a:xfrm>
          <a:off x="1899722" y="1701884"/>
          <a:ext cx="4823736" cy="657761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Lembar Kerja terdiri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dari beberapa modul untuk 1 Kontrak Manajemen tertentu yang telah dipilih</a:t>
          </a:r>
          <a:endParaRPr lang="en-ID" sz="1100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3</xdr:col>
      <xdr:colOff>69108</xdr:colOff>
      <xdr:row>13</xdr:row>
      <xdr:rowOff>24577</xdr:rowOff>
    </xdr:from>
    <xdr:to>
      <xdr:col>11</xdr:col>
      <xdr:colOff>16044</xdr:colOff>
      <xdr:row>16</xdr:row>
      <xdr:rowOff>129888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D078D9A-C6D8-4595-985C-5C949A569B13}"/>
            </a:ext>
          </a:extLst>
        </xdr:cNvPr>
        <xdr:cNvSpPr/>
      </xdr:nvSpPr>
      <xdr:spPr>
        <a:xfrm>
          <a:off x="1897908" y="2418527"/>
          <a:ext cx="4823736" cy="657761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MODUL 1 - MATA ANGGARAN</a:t>
          </a:r>
        </a:p>
        <a:p>
          <a:pPr algn="l"/>
          <a:r>
            <a:rPr lang="en-ID" sz="1100" b="1" baseline="0">
              <a:solidFill>
                <a:schemeClr val="tx1"/>
              </a:solidFill>
              <a:effectLst/>
              <a:latin typeface="RNS Sanz Bold" panose="00000800000000000000" pitchFamily="50" charset="0"/>
              <a:ea typeface="+mn-ea"/>
              <a:cs typeface="+mn-cs"/>
            </a:rPr>
            <a:t>Modul ini bertujuan untuk memilih mata anggaran yang akan dibuat menjadi suatu Program Pekerjaan</a:t>
          </a:r>
          <a:endParaRPr lang="en-ID" sz="1100" b="1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76366</xdr:colOff>
      <xdr:row>16</xdr:row>
      <xdr:rowOff>140691</xdr:rowOff>
    </xdr:from>
    <xdr:to>
      <xdr:col>11</xdr:col>
      <xdr:colOff>23302</xdr:colOff>
      <xdr:row>20</xdr:row>
      <xdr:rowOff>64574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F390B39D-EC85-4345-A007-376B1B0ACFE7}"/>
            </a:ext>
          </a:extLst>
        </xdr:cNvPr>
        <xdr:cNvSpPr/>
      </xdr:nvSpPr>
      <xdr:spPr>
        <a:xfrm>
          <a:off x="1905166" y="3087091"/>
          <a:ext cx="4823736" cy="660483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D" sz="1100">
              <a:solidFill>
                <a:schemeClr val="tx1"/>
              </a:solidFill>
              <a:effectLst/>
              <a:latin typeface="RNS Sanz Black" panose="00000A00000000000000" pitchFamily="50" charset="0"/>
              <a:ea typeface="+mn-ea"/>
              <a:cs typeface="+mn-cs"/>
            </a:rPr>
            <a:t>MODUL</a:t>
          </a:r>
          <a:r>
            <a:rPr lang="en-ID" sz="1100" baseline="0">
              <a:solidFill>
                <a:schemeClr val="tx1"/>
              </a:solidFill>
              <a:effectLst/>
              <a:latin typeface="RNS Sanz Black" panose="00000A00000000000000" pitchFamily="50" charset="0"/>
              <a:ea typeface="+mn-ea"/>
              <a:cs typeface="+mn-cs"/>
            </a:rPr>
            <a:t> 2 - MODUL ADMINISTRASI PENYEDIA JASA</a:t>
          </a:r>
          <a:endParaRPr lang="en-ID">
            <a:solidFill>
              <a:schemeClr val="tx1"/>
            </a:solidFill>
            <a:effectLst/>
            <a:latin typeface="RNS Sanz Black" panose="00000A00000000000000" pitchFamily="50" charset="0"/>
          </a:endParaRPr>
        </a:p>
        <a:p>
          <a:r>
            <a:rPr lang="en-ID" sz="1100" baseline="0">
              <a:solidFill>
                <a:schemeClr val="tx1"/>
              </a:solidFill>
              <a:effectLst/>
              <a:latin typeface="RNS Sanz Bold" panose="00000800000000000000" pitchFamily="50" charset="0"/>
              <a:ea typeface="+mn-ea"/>
              <a:cs typeface="+mn-cs"/>
            </a:rPr>
            <a:t>Modul ini digunakan untuk menyusun Administrasi Penyedia Jasa yang terdiri dari Pra Pengadaan dan Pasca Pengadaan</a:t>
          </a:r>
          <a:endParaRPr lang="en-ID">
            <a:solidFill>
              <a:schemeClr val="tx1"/>
            </a:solidFill>
            <a:effectLst/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90715</xdr:colOff>
      <xdr:row>20</xdr:row>
      <xdr:rowOff>99785</xdr:rowOff>
    </xdr:from>
    <xdr:to>
      <xdr:col>11</xdr:col>
      <xdr:colOff>37651</xdr:colOff>
      <xdr:row>24</xdr:row>
      <xdr:rowOff>23667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D630F694-F934-49BB-8340-59037CC3C8EE}"/>
            </a:ext>
          </a:extLst>
        </xdr:cNvPr>
        <xdr:cNvSpPr/>
      </xdr:nvSpPr>
      <xdr:spPr>
        <a:xfrm>
          <a:off x="1914072" y="3728356"/>
          <a:ext cx="4809222" cy="649597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3 - MODUL TAGIHAN PENYEDIA JASA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Modul ini digunakan untuk menyusun Tagihan Penyedia Jasa dan Tracking Tagihan Penyedia Jasa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0DCF555-A4E6-4F45-9E65-AF1F9F4DF451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1</xdr:row>
      <xdr:rowOff>80819</xdr:rowOff>
    </xdr:from>
    <xdr:to>
      <xdr:col>11</xdr:col>
      <xdr:colOff>16028</xdr:colOff>
      <xdr:row>25</xdr:row>
      <xdr:rowOff>46264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454E86F-BDCB-4714-86CA-F81D3ACA00B7}"/>
            </a:ext>
          </a:extLst>
        </xdr:cNvPr>
        <xdr:cNvGrpSpPr/>
      </xdr:nvGrpSpPr>
      <xdr:grpSpPr>
        <a:xfrm>
          <a:off x="646957" y="271319"/>
          <a:ext cx="6104607" cy="4537445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4EF71F2-6785-F77F-1BD7-A94369FE55D2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5AD81855-C1F3-C635-DE4B-F8DC64D1003C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Kontrak) (Tahun Anggaran) - </a:t>
            </a:r>
            <a:r>
              <a:rPr lang="en-ID" sz="1100" b="1" baseline="0">
                <a:solidFill>
                  <a:schemeClr val="tx1"/>
                </a:solidFill>
              </a:rPr>
              <a:t>Lembar Kerja - Mata Anggaran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3C8B9C9C-5A81-C44C-9546-FEDF516F244D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70922</xdr:colOff>
      <xdr:row>8</xdr:row>
      <xdr:rowOff>117929</xdr:rowOff>
    </xdr:from>
    <xdr:to>
      <xdr:col>11</xdr:col>
      <xdr:colOff>17858</xdr:colOff>
      <xdr:row>10</xdr:row>
      <xdr:rowOff>154214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EAC045C-7A93-44B5-A9D5-8684DF941D3D}"/>
            </a:ext>
          </a:extLst>
        </xdr:cNvPr>
        <xdr:cNvSpPr/>
      </xdr:nvSpPr>
      <xdr:spPr>
        <a:xfrm>
          <a:off x="1894279" y="1569358"/>
          <a:ext cx="4809222" cy="39914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Tekan tombol silang (x) hingga menjadi ceklist</a:t>
          </a:r>
          <a:r>
            <a:rPr lang="en-ID" sz="1000" baseline="0">
              <a:solidFill>
                <a:schemeClr val="tx1"/>
              </a:solidFill>
              <a:latin typeface="RNS Sanz Bold" panose="00000800000000000000" pitchFamily="50" charset="0"/>
            </a:rPr>
            <a:t> (v), Jika seluruh mata anggaran yang diinginkan telah dipilih maka Tekan tombol Buat Program</a:t>
          </a:r>
          <a:endParaRPr lang="en-ID" sz="10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78180</xdr:colOff>
      <xdr:row>11</xdr:row>
      <xdr:rowOff>6434</xdr:rowOff>
    </xdr:from>
    <xdr:to>
      <xdr:col>11</xdr:col>
      <xdr:colOff>25116</xdr:colOff>
      <xdr:row>20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F1798C27-301E-4116-AEC2-DB20485A84D7}"/>
            </a:ext>
          </a:extLst>
        </xdr:cNvPr>
        <xdr:cNvSpPr/>
      </xdr:nvSpPr>
      <xdr:spPr>
        <a:xfrm>
          <a:off x="1906980" y="2032084"/>
          <a:ext cx="4823736" cy="1650916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Lembar Kerja Mata Anggaran</a:t>
          </a:r>
        </a:p>
      </xdr:txBody>
    </xdr:sp>
    <xdr:clientData/>
  </xdr:twoCellAnchor>
  <xdr:twoCellAnchor>
    <xdr:from>
      <xdr:col>3</xdr:col>
      <xdr:colOff>74552</xdr:colOff>
      <xdr:row>20</xdr:row>
      <xdr:rowOff>120734</xdr:rowOff>
    </xdr:from>
    <xdr:to>
      <xdr:col>11</xdr:col>
      <xdr:colOff>21488</xdr:colOff>
      <xdr:row>24</xdr:row>
      <xdr:rowOff>44616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7C05BE4-B00D-48F6-B961-3AA417A9B165}"/>
            </a:ext>
          </a:extLst>
        </xdr:cNvPr>
        <xdr:cNvSpPr/>
      </xdr:nvSpPr>
      <xdr:spPr>
        <a:xfrm>
          <a:off x="1903352" y="3803734"/>
          <a:ext cx="4823736" cy="66048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*Pilih satu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atau beberapa mata anggaran untuk dibuat menjadi program pekerjaan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5</xdr:row>
      <xdr:rowOff>35462</xdr:rowOff>
    </xdr:from>
    <xdr:to>
      <xdr:col>10</xdr:col>
      <xdr:colOff>607501</xdr:colOff>
      <xdr:row>8</xdr:row>
      <xdr:rowOff>90714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92296D66-51F9-4A07-A316-17913FE6D32A}"/>
            </a:ext>
          </a:extLst>
        </xdr:cNvPr>
        <xdr:cNvSpPr/>
      </xdr:nvSpPr>
      <xdr:spPr>
        <a:xfrm>
          <a:off x="1876136" y="942605"/>
          <a:ext cx="4809222" cy="599538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1 - MATA ANGGARAN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Modul ini bertujuan untuk memilih mata anggaran yang akan dibuat menjadi suatu Program Pekerjaan</a:t>
          </a:r>
          <a:endParaRPr lang="en-ID" sz="1100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10</xdr:col>
      <xdr:colOff>471240</xdr:colOff>
      <xdr:row>11</xdr:row>
      <xdr:rowOff>18144</xdr:rowOff>
    </xdr:from>
    <xdr:to>
      <xdr:col>11</xdr:col>
      <xdr:colOff>36286</xdr:colOff>
      <xdr:row>20</xdr:row>
      <xdr:rowOff>9072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FB264BE3-8D3C-421A-AB1C-21C9EEEBBB12}"/>
            </a:ext>
          </a:extLst>
        </xdr:cNvPr>
        <xdr:cNvSpPr/>
      </xdr:nvSpPr>
      <xdr:spPr>
        <a:xfrm>
          <a:off x="6567240" y="2043794"/>
          <a:ext cx="174646" cy="1648278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81643</xdr:colOff>
      <xdr:row>19</xdr:row>
      <xdr:rowOff>54429</xdr:rowOff>
    </xdr:from>
    <xdr:to>
      <xdr:col>11</xdr:col>
      <xdr:colOff>18143</xdr:colOff>
      <xdr:row>20</xdr:row>
      <xdr:rowOff>10611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C8026CE-F665-425C-B589-64A93E17C5A6}"/>
            </a:ext>
          </a:extLst>
        </xdr:cNvPr>
        <xdr:cNvSpPr/>
      </xdr:nvSpPr>
      <xdr:spPr>
        <a:xfrm>
          <a:off x="1910443" y="3553279"/>
          <a:ext cx="4813300" cy="14033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12</xdr:col>
      <xdr:colOff>607784</xdr:colOff>
      <xdr:row>10</xdr:row>
      <xdr:rowOff>163285</xdr:rowOff>
    </xdr:from>
    <xdr:to>
      <xdr:col>21</xdr:col>
      <xdr:colOff>13429</xdr:colOff>
      <xdr:row>24</xdr:row>
      <xdr:rowOff>143285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94D822F-CCCE-31B5-7DB3-E1DD8CC5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3" y="1977571"/>
          <a:ext cx="4875716" cy="252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8799FA0-D9EA-4281-A973-012E048940C9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1</xdr:row>
      <xdr:rowOff>80819</xdr:rowOff>
    </xdr:from>
    <xdr:to>
      <xdr:col>11</xdr:col>
      <xdr:colOff>16028</xdr:colOff>
      <xdr:row>25</xdr:row>
      <xdr:rowOff>46264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100EC115-84FA-49C1-B601-BBB23FFBEFF5}"/>
            </a:ext>
          </a:extLst>
        </xdr:cNvPr>
        <xdr:cNvGrpSpPr/>
      </xdr:nvGrpSpPr>
      <xdr:grpSpPr>
        <a:xfrm>
          <a:off x="640772" y="271319"/>
          <a:ext cx="6042756" cy="4537445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B94AFDC0-E534-4DF1-6FC1-26AD3327D938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668F1AF3-EFA7-3798-F085-FD3C05278620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Kontrak) (Tahun Anggaran) - </a:t>
            </a:r>
            <a:r>
              <a:rPr lang="en-ID" sz="1100" b="1" baseline="0">
                <a:solidFill>
                  <a:schemeClr val="tx1"/>
                </a:solidFill>
              </a:rPr>
              <a:t>Lembar Kerja - Pra Pengadaan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ED1B94E-32FA-65DA-456C-DAA3D6530911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70922</xdr:colOff>
      <xdr:row>8</xdr:row>
      <xdr:rowOff>117929</xdr:rowOff>
    </xdr:from>
    <xdr:to>
      <xdr:col>11</xdr:col>
      <xdr:colOff>17858</xdr:colOff>
      <xdr:row>10</xdr:row>
      <xdr:rowOff>154214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B4512C0-97B7-47F2-B796-ED05B2CD5212}"/>
            </a:ext>
          </a:extLst>
        </xdr:cNvPr>
        <xdr:cNvSpPr/>
      </xdr:nvSpPr>
      <xdr:spPr>
        <a:xfrm>
          <a:off x="1899722" y="1591129"/>
          <a:ext cx="4823736" cy="40458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Filter</a:t>
          </a:r>
        </a:p>
      </xdr:txBody>
    </xdr:sp>
    <xdr:clientData/>
  </xdr:twoCellAnchor>
  <xdr:twoCellAnchor>
    <xdr:from>
      <xdr:col>3</xdr:col>
      <xdr:colOff>78180</xdr:colOff>
      <xdr:row>11</xdr:row>
      <xdr:rowOff>6434</xdr:rowOff>
    </xdr:from>
    <xdr:to>
      <xdr:col>11</xdr:col>
      <xdr:colOff>25116</xdr:colOff>
      <xdr:row>20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AA4A34D3-2DE0-46A9-8714-42725EBD8D1B}"/>
            </a:ext>
          </a:extLst>
        </xdr:cNvPr>
        <xdr:cNvSpPr/>
      </xdr:nvSpPr>
      <xdr:spPr>
        <a:xfrm>
          <a:off x="1906980" y="2032084"/>
          <a:ext cx="4823736" cy="1650916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Lembar Kerja Mata Anggaran</a:t>
          </a:r>
        </a:p>
      </xdr:txBody>
    </xdr:sp>
    <xdr:clientData/>
  </xdr:twoCellAnchor>
  <xdr:twoCellAnchor>
    <xdr:from>
      <xdr:col>3</xdr:col>
      <xdr:colOff>74552</xdr:colOff>
      <xdr:row>20</xdr:row>
      <xdr:rowOff>120734</xdr:rowOff>
    </xdr:from>
    <xdr:to>
      <xdr:col>11</xdr:col>
      <xdr:colOff>21488</xdr:colOff>
      <xdr:row>24</xdr:row>
      <xdr:rowOff>68385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7011DE0F-0EBF-43DF-B82B-525A8F910284}"/>
            </a:ext>
          </a:extLst>
        </xdr:cNvPr>
        <xdr:cNvSpPr/>
      </xdr:nvSpPr>
      <xdr:spPr>
        <a:xfrm>
          <a:off x="1906283" y="3833042"/>
          <a:ext cx="4831551" cy="69011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*Jenis Pengadaan diambil otomatis dari Persetujuan Izin Prinsip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900">
              <a:solidFill>
                <a:schemeClr val="tx1"/>
              </a:solidFill>
              <a:effectLst/>
              <a:latin typeface="RNS Sanz Medium" panose="00000600000000000000" pitchFamily="50" charset="0"/>
              <a:ea typeface="+mn-ea"/>
              <a:cs typeface="+mn-cs"/>
            </a:rPr>
            <a:t>*Nilai Pagu diambil otomatis dari Rekapitulasi Daftar</a:t>
          </a:r>
          <a:r>
            <a:rPr lang="en-ID" sz="900" baseline="0">
              <a:solidFill>
                <a:schemeClr val="tx1"/>
              </a:solidFill>
              <a:effectLst/>
              <a:latin typeface="RNS Sanz Medium" panose="00000600000000000000" pitchFamily="50" charset="0"/>
              <a:ea typeface="+mn-ea"/>
              <a:cs typeface="+mn-cs"/>
            </a:rPr>
            <a:t> Kuantitas dan Harga Perkiraan Sendiri (HPS)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900" baseline="0">
              <a:solidFill>
                <a:schemeClr val="tx1"/>
              </a:solidFill>
              <a:effectLst/>
              <a:latin typeface="RNS Sanz Medium" panose="00000600000000000000" pitchFamily="50" charset="0"/>
              <a:ea typeface="+mn-ea"/>
              <a:cs typeface="+mn-cs"/>
            </a:rPr>
            <a:t>*Seluruh Nilai pada Tabel di atas adalah Nilai Sebelum PPN</a:t>
          </a:r>
          <a:endParaRPr lang="en-ID" sz="900">
            <a:solidFill>
              <a:schemeClr val="tx1"/>
            </a:solidFill>
            <a:effectLst/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5</xdr:row>
      <xdr:rowOff>35462</xdr:rowOff>
    </xdr:from>
    <xdr:to>
      <xdr:col>10</xdr:col>
      <xdr:colOff>607501</xdr:colOff>
      <xdr:row>8</xdr:row>
      <xdr:rowOff>90714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D419D705-81AC-4CCB-920C-012C4B7C1810}"/>
            </a:ext>
          </a:extLst>
        </xdr:cNvPr>
        <xdr:cNvSpPr/>
      </xdr:nvSpPr>
      <xdr:spPr>
        <a:xfrm>
          <a:off x="1881579" y="956212"/>
          <a:ext cx="4821922" cy="60770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2 - PRA PENGADAAN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Modul ini bertujuan untuk memilih mata anggaran yang akan dibuat menjadi suatu Program Pekerjaan</a:t>
          </a:r>
          <a:endParaRPr lang="en-ID" sz="1100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10</xdr:col>
      <xdr:colOff>471240</xdr:colOff>
      <xdr:row>11</xdr:row>
      <xdr:rowOff>18144</xdr:rowOff>
    </xdr:from>
    <xdr:to>
      <xdr:col>11</xdr:col>
      <xdr:colOff>36286</xdr:colOff>
      <xdr:row>20</xdr:row>
      <xdr:rowOff>9072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8CA6E07-E7C6-46AB-B0EC-CC17ED3E04DF}"/>
            </a:ext>
          </a:extLst>
        </xdr:cNvPr>
        <xdr:cNvSpPr/>
      </xdr:nvSpPr>
      <xdr:spPr>
        <a:xfrm>
          <a:off x="6567240" y="2043794"/>
          <a:ext cx="174646" cy="1648278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81643</xdr:colOff>
      <xdr:row>19</xdr:row>
      <xdr:rowOff>54429</xdr:rowOff>
    </xdr:from>
    <xdr:to>
      <xdr:col>11</xdr:col>
      <xdr:colOff>18143</xdr:colOff>
      <xdr:row>20</xdr:row>
      <xdr:rowOff>10611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69B9EEE-FB52-4275-8026-02B26D0CBCB1}"/>
            </a:ext>
          </a:extLst>
        </xdr:cNvPr>
        <xdr:cNvSpPr/>
      </xdr:nvSpPr>
      <xdr:spPr>
        <a:xfrm>
          <a:off x="1910443" y="3553279"/>
          <a:ext cx="4813300" cy="14033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12</xdr:col>
      <xdr:colOff>588819</xdr:colOff>
      <xdr:row>10</xdr:row>
      <xdr:rowOff>173181</xdr:rowOff>
    </xdr:from>
    <xdr:to>
      <xdr:col>20</xdr:col>
      <xdr:colOff>88257</xdr:colOff>
      <xdr:row>24</xdr:row>
      <xdr:rowOff>106999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5630E1E-5C84-E703-1BA7-B0979C91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1728" y="2020454"/>
          <a:ext cx="8297074" cy="252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D38813A-A9A8-41C6-A5E3-D3F85901F4E4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1</xdr:row>
      <xdr:rowOff>80819</xdr:rowOff>
    </xdr:from>
    <xdr:to>
      <xdr:col>11</xdr:col>
      <xdr:colOff>16028</xdr:colOff>
      <xdr:row>25</xdr:row>
      <xdr:rowOff>46264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BA2275FE-8C1C-4E96-ADE4-D67CEB814AF9}"/>
            </a:ext>
          </a:extLst>
        </xdr:cNvPr>
        <xdr:cNvGrpSpPr/>
      </xdr:nvGrpSpPr>
      <xdr:grpSpPr>
        <a:xfrm>
          <a:off x="640772" y="271319"/>
          <a:ext cx="6042756" cy="4537445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6B04A872-51AD-9357-83AE-8A1ED74331B1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5269B25-3579-5B33-8FD7-405D6AEA7DF2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Kontrak) (Tahun Anggaran) - </a:t>
            </a:r>
            <a:r>
              <a:rPr lang="en-ID" sz="1100" b="1" baseline="0">
                <a:solidFill>
                  <a:schemeClr val="tx1"/>
                </a:solidFill>
              </a:rPr>
              <a:t>Lembar Kerja - Pra Pengadaan - Isi Nilai HPS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86FB5AE8-0852-DBCD-AC14-464F60428ECD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70922</xdr:colOff>
      <xdr:row>8</xdr:row>
      <xdr:rowOff>117929</xdr:rowOff>
    </xdr:from>
    <xdr:to>
      <xdr:col>11</xdr:col>
      <xdr:colOff>17858</xdr:colOff>
      <xdr:row>10</xdr:row>
      <xdr:rowOff>154214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47161055-AEE8-4D0C-B4F4-938569D54893}"/>
            </a:ext>
          </a:extLst>
        </xdr:cNvPr>
        <xdr:cNvSpPr/>
      </xdr:nvSpPr>
      <xdr:spPr>
        <a:xfrm>
          <a:off x="1899722" y="1591129"/>
          <a:ext cx="4823736" cy="40458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just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Setelah Anda Selesai Membuat DKH Harap Lakukan Validasi Dengan Menekan Tombol Simpan Dan Update Yang Berada Pada Bawah Table</a:t>
          </a:r>
        </a:p>
      </xdr:txBody>
    </xdr:sp>
    <xdr:clientData/>
  </xdr:twoCellAnchor>
  <xdr:twoCellAnchor>
    <xdr:from>
      <xdr:col>3</xdr:col>
      <xdr:colOff>78180</xdr:colOff>
      <xdr:row>13</xdr:row>
      <xdr:rowOff>11545</xdr:rowOff>
    </xdr:from>
    <xdr:to>
      <xdr:col>11</xdr:col>
      <xdr:colOff>25116</xdr:colOff>
      <xdr:row>20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14919565-70CE-458D-9372-3D654FBBEB76}"/>
            </a:ext>
          </a:extLst>
        </xdr:cNvPr>
        <xdr:cNvSpPr/>
      </xdr:nvSpPr>
      <xdr:spPr>
        <a:xfrm>
          <a:off x="1913907" y="2413000"/>
          <a:ext cx="4842209" cy="128154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97642</xdr:colOff>
      <xdr:row>23</xdr:row>
      <xdr:rowOff>120734</xdr:rowOff>
    </xdr:from>
    <xdr:to>
      <xdr:col>11</xdr:col>
      <xdr:colOff>44578</xdr:colOff>
      <xdr:row>28</xdr:row>
      <xdr:rowOff>57726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73051C0-72A6-496E-A81C-DBD9CBEA7BB3}"/>
            </a:ext>
          </a:extLst>
        </xdr:cNvPr>
        <xdr:cNvSpPr/>
      </xdr:nvSpPr>
      <xdr:spPr>
        <a:xfrm>
          <a:off x="1933369" y="4369461"/>
          <a:ext cx="4842209" cy="860629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*Buat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Uraian Manual dengan melakukan input per baris sesuai Daftar Kuantitas Harga yang diinginkan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Buat Uraian Excel dengan melakukan download dan upload excel pada format yang telah disediakan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DKH dalam sistem tidak dapat dilakukan pembulatan untuk menghindari error pada sistem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5</xdr:row>
      <xdr:rowOff>35462</xdr:rowOff>
    </xdr:from>
    <xdr:to>
      <xdr:col>10</xdr:col>
      <xdr:colOff>607501</xdr:colOff>
      <xdr:row>8</xdr:row>
      <xdr:rowOff>90714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B78ABD27-618F-42E2-A460-E6DB47DC7051}"/>
            </a:ext>
          </a:extLst>
        </xdr:cNvPr>
        <xdr:cNvSpPr/>
      </xdr:nvSpPr>
      <xdr:spPr>
        <a:xfrm>
          <a:off x="1881579" y="956212"/>
          <a:ext cx="4821922" cy="60770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Nama Pekerjaan</a:t>
          </a:r>
        </a:p>
      </xdr:txBody>
    </xdr:sp>
    <xdr:clientData/>
  </xdr:twoCellAnchor>
  <xdr:twoCellAnchor>
    <xdr:from>
      <xdr:col>10</xdr:col>
      <xdr:colOff>471240</xdr:colOff>
      <xdr:row>13</xdr:row>
      <xdr:rowOff>23090</xdr:rowOff>
    </xdr:from>
    <xdr:to>
      <xdr:col>11</xdr:col>
      <xdr:colOff>23091</xdr:colOff>
      <xdr:row>20</xdr:row>
      <xdr:rowOff>9072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E1B16B0-5975-4BEA-9D21-B9B87F8EED58}"/>
            </a:ext>
          </a:extLst>
        </xdr:cNvPr>
        <xdr:cNvSpPr/>
      </xdr:nvSpPr>
      <xdr:spPr>
        <a:xfrm>
          <a:off x="6590331" y="2424545"/>
          <a:ext cx="163760" cy="127907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81643</xdr:colOff>
      <xdr:row>19</xdr:row>
      <xdr:rowOff>54429</xdr:rowOff>
    </xdr:from>
    <xdr:to>
      <xdr:col>11</xdr:col>
      <xdr:colOff>18143</xdr:colOff>
      <xdr:row>20</xdr:row>
      <xdr:rowOff>10611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D740DDD-1DE2-476C-8045-80C840EA73CC}"/>
            </a:ext>
          </a:extLst>
        </xdr:cNvPr>
        <xdr:cNvSpPr/>
      </xdr:nvSpPr>
      <xdr:spPr>
        <a:xfrm>
          <a:off x="1910443" y="3553279"/>
          <a:ext cx="4813300" cy="14033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87086</xdr:colOff>
      <xdr:row>11</xdr:row>
      <xdr:rowOff>9402</xdr:rowOff>
    </xdr:from>
    <xdr:to>
      <xdr:col>11</xdr:col>
      <xdr:colOff>34022</xdr:colOff>
      <xdr:row>12</xdr:row>
      <xdr:rowOff>127000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BC9B3F8-6A18-461E-BE9E-D6C54AAF3673}"/>
            </a:ext>
          </a:extLst>
        </xdr:cNvPr>
        <xdr:cNvSpPr/>
      </xdr:nvSpPr>
      <xdr:spPr>
        <a:xfrm>
          <a:off x="1922813" y="2041402"/>
          <a:ext cx="4842209" cy="30232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(Card</a:t>
          </a:r>
          <a:r>
            <a:rPr lang="en-ID" sz="1000" baseline="0">
              <a:solidFill>
                <a:schemeClr val="tx1"/>
              </a:solidFill>
              <a:latin typeface="RNS Sanz Bold" panose="00000800000000000000" pitchFamily="50" charset="0"/>
            </a:rPr>
            <a:t> untuk Pilih Mata Anggaran)</a:t>
          </a:r>
          <a:endParaRPr lang="en-ID" sz="10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4</xdr:col>
      <xdr:colOff>242456</xdr:colOff>
      <xdr:row>11</xdr:row>
      <xdr:rowOff>34637</xdr:rowOff>
    </xdr:from>
    <xdr:to>
      <xdr:col>5</xdr:col>
      <xdr:colOff>311728</xdr:colOff>
      <xdr:row>12</xdr:row>
      <xdr:rowOff>69274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CF3242F6-54C2-DDFA-3296-5EDB011FC240}"/>
            </a:ext>
          </a:extLst>
        </xdr:cNvPr>
        <xdr:cNvSpPr/>
      </xdr:nvSpPr>
      <xdr:spPr>
        <a:xfrm>
          <a:off x="2690092" y="2066637"/>
          <a:ext cx="681181" cy="219364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 editAs="oneCell">
    <xdr:from>
      <xdr:col>13</xdr:col>
      <xdr:colOff>80819</xdr:colOff>
      <xdr:row>11</xdr:row>
      <xdr:rowOff>92364</xdr:rowOff>
    </xdr:from>
    <xdr:to>
      <xdr:col>15</xdr:col>
      <xdr:colOff>95784</xdr:colOff>
      <xdr:row>25</xdr:row>
      <xdr:rowOff>26182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BD49-33E8-51D1-2B6F-F53C2BC9F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35637" y="2124364"/>
          <a:ext cx="4390692" cy="252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152401</xdr:colOff>
      <xdr:row>11</xdr:row>
      <xdr:rowOff>36946</xdr:rowOff>
    </xdr:from>
    <xdr:to>
      <xdr:col>4</xdr:col>
      <xdr:colOff>221673</xdr:colOff>
      <xdr:row>12</xdr:row>
      <xdr:rowOff>71583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2E8F745-642F-4C1D-B1D2-02798D7C881B}"/>
            </a:ext>
          </a:extLst>
        </xdr:cNvPr>
        <xdr:cNvSpPr/>
      </xdr:nvSpPr>
      <xdr:spPr>
        <a:xfrm>
          <a:off x="1988128" y="2068946"/>
          <a:ext cx="681181" cy="219364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Rekap</a:t>
          </a:r>
        </a:p>
      </xdr:txBody>
    </xdr:sp>
    <xdr:clientData/>
  </xdr:twoCellAnchor>
  <xdr:twoCellAnchor>
    <xdr:from>
      <xdr:col>3</xdr:col>
      <xdr:colOff>80818</xdr:colOff>
      <xdr:row>20</xdr:row>
      <xdr:rowOff>46182</xdr:rowOff>
    </xdr:from>
    <xdr:to>
      <xdr:col>10</xdr:col>
      <xdr:colOff>606676</xdr:colOff>
      <xdr:row>23</xdr:row>
      <xdr:rowOff>80818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A7F200F1-143B-4B33-A163-ED8C5ABBB635}"/>
            </a:ext>
          </a:extLst>
        </xdr:cNvPr>
        <xdr:cNvSpPr/>
      </xdr:nvSpPr>
      <xdr:spPr>
        <a:xfrm>
          <a:off x="1916545" y="3740727"/>
          <a:ext cx="4809222" cy="588818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SUBTOTAL (SEBELUM PPN)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PPN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TOTAL</a:t>
          </a:r>
          <a:r>
            <a:rPr lang="en-ID" sz="900" b="1" baseline="0">
              <a:solidFill>
                <a:schemeClr val="tx1"/>
              </a:solidFill>
              <a:latin typeface="RNS Sanz Medium" panose="00000600000000000000" pitchFamily="50" charset="0"/>
            </a:rPr>
            <a:t> (SETELAH PPN)</a:t>
          </a:r>
          <a:endParaRPr lang="en-ID" sz="900" b="1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endParaRPr lang="en-ID" sz="900" baseline="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12</xdr:col>
      <xdr:colOff>194644</xdr:colOff>
      <xdr:row>99</xdr:row>
      <xdr:rowOff>20104</xdr:rowOff>
    </xdr:from>
    <xdr:to>
      <xdr:col>13</xdr:col>
      <xdr:colOff>263916</xdr:colOff>
      <xdr:row>100</xdr:row>
      <xdr:rowOff>54740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A49D964-0A3E-4B23-A386-253C4212BFD5}"/>
            </a:ext>
          </a:extLst>
        </xdr:cNvPr>
        <xdr:cNvSpPr/>
      </xdr:nvSpPr>
      <xdr:spPr>
        <a:xfrm>
          <a:off x="7545703" y="18509810"/>
          <a:ext cx="681860" cy="221401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12</xdr:col>
      <xdr:colOff>209176</xdr:colOff>
      <xdr:row>97</xdr:row>
      <xdr:rowOff>74706</xdr:rowOff>
    </xdr:from>
    <xdr:to>
      <xdr:col>13</xdr:col>
      <xdr:colOff>278448</xdr:colOff>
      <xdr:row>98</xdr:row>
      <xdr:rowOff>109342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7771F6C-C8BF-43C9-9859-FDA00DB7800C}"/>
            </a:ext>
          </a:extLst>
        </xdr:cNvPr>
        <xdr:cNvSpPr/>
      </xdr:nvSpPr>
      <xdr:spPr>
        <a:xfrm>
          <a:off x="7560235" y="18190882"/>
          <a:ext cx="681860" cy="221401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Rekap</a:t>
          </a:r>
        </a:p>
      </xdr:txBody>
    </xdr:sp>
    <xdr:clientData/>
  </xdr:twoCellAnchor>
  <xdr:twoCellAnchor>
    <xdr:from>
      <xdr:col>12</xdr:col>
      <xdr:colOff>145337</xdr:colOff>
      <xdr:row>100</xdr:row>
      <xdr:rowOff>117220</xdr:rowOff>
    </xdr:from>
    <xdr:to>
      <xdr:col>13</xdr:col>
      <xdr:colOff>508001</xdr:colOff>
      <xdr:row>101</xdr:row>
      <xdr:rowOff>154844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E0480CD6-D7F9-427F-87D4-20231495DEAA}"/>
            </a:ext>
          </a:extLst>
        </xdr:cNvPr>
        <xdr:cNvSpPr/>
      </xdr:nvSpPr>
      <xdr:spPr>
        <a:xfrm>
          <a:off x="7496396" y="18420161"/>
          <a:ext cx="975252" cy="224389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13</xdr:col>
      <xdr:colOff>566679</xdr:colOff>
      <xdr:row>100</xdr:row>
      <xdr:rowOff>112737</xdr:rowOff>
    </xdr:from>
    <xdr:to>
      <xdr:col>14</xdr:col>
      <xdr:colOff>742578</xdr:colOff>
      <xdr:row>101</xdr:row>
      <xdr:rowOff>150361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C0872280-CB14-47A2-AC96-4DBBFE409514}"/>
            </a:ext>
          </a:extLst>
        </xdr:cNvPr>
        <xdr:cNvSpPr/>
      </xdr:nvSpPr>
      <xdr:spPr>
        <a:xfrm>
          <a:off x="8530326" y="18789208"/>
          <a:ext cx="975252" cy="224388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2023</a:t>
          </a:r>
        </a:p>
      </xdr:txBody>
    </xdr:sp>
    <xdr:clientData/>
  </xdr:twoCellAnchor>
  <xdr:twoCellAnchor>
    <xdr:from>
      <xdr:col>14</xdr:col>
      <xdr:colOff>877455</xdr:colOff>
      <xdr:row>99</xdr:row>
      <xdr:rowOff>23092</xdr:rowOff>
    </xdr:from>
    <xdr:to>
      <xdr:col>14</xdr:col>
      <xdr:colOff>1559315</xdr:colOff>
      <xdr:row>100</xdr:row>
      <xdr:rowOff>57728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A24F3823-ABFE-44C8-AAE6-4D8A2C3E91A8}"/>
            </a:ext>
          </a:extLst>
        </xdr:cNvPr>
        <xdr:cNvSpPr/>
      </xdr:nvSpPr>
      <xdr:spPr>
        <a:xfrm>
          <a:off x="9640455" y="18512798"/>
          <a:ext cx="681860" cy="221401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14</xdr:col>
      <xdr:colOff>828148</xdr:colOff>
      <xdr:row>100</xdr:row>
      <xdr:rowOff>120208</xdr:rowOff>
    </xdr:from>
    <xdr:to>
      <xdr:col>14</xdr:col>
      <xdr:colOff>1803400</xdr:colOff>
      <xdr:row>101</xdr:row>
      <xdr:rowOff>157832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39D4AAE-E07F-4F4E-A868-573262458202}"/>
            </a:ext>
          </a:extLst>
        </xdr:cNvPr>
        <xdr:cNvSpPr/>
      </xdr:nvSpPr>
      <xdr:spPr>
        <a:xfrm>
          <a:off x="9591148" y="18796679"/>
          <a:ext cx="975252" cy="224388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14</xdr:col>
      <xdr:colOff>1862078</xdr:colOff>
      <xdr:row>100</xdr:row>
      <xdr:rowOff>115725</xdr:rowOff>
    </xdr:from>
    <xdr:to>
      <xdr:col>14</xdr:col>
      <xdr:colOff>2837330</xdr:colOff>
      <xdr:row>101</xdr:row>
      <xdr:rowOff>153349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9FB3A1E4-3920-4770-BD3B-00618941FF45}"/>
            </a:ext>
          </a:extLst>
        </xdr:cNvPr>
        <xdr:cNvSpPr/>
      </xdr:nvSpPr>
      <xdr:spPr>
        <a:xfrm>
          <a:off x="10625078" y="18792196"/>
          <a:ext cx="975252" cy="224388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2023</a:t>
          </a:r>
        </a:p>
      </xdr:txBody>
    </xdr:sp>
    <xdr:clientData/>
  </xdr:twoCellAnchor>
  <xdr:twoCellAnchor>
    <xdr:from>
      <xdr:col>2</xdr:col>
      <xdr:colOff>605118</xdr:colOff>
      <xdr:row>60</xdr:row>
      <xdr:rowOff>81496</xdr:rowOff>
    </xdr:from>
    <xdr:to>
      <xdr:col>10</xdr:col>
      <xdr:colOff>552054</xdr:colOff>
      <xdr:row>67</xdr:row>
      <xdr:rowOff>69952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564165EE-A5FA-4112-9F9A-9FD0BCB57C78}"/>
            </a:ext>
          </a:extLst>
        </xdr:cNvPr>
        <xdr:cNvSpPr/>
      </xdr:nvSpPr>
      <xdr:spPr>
        <a:xfrm>
          <a:off x="1830294" y="11287378"/>
          <a:ext cx="4847642" cy="1295809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10</xdr:col>
      <xdr:colOff>385589</xdr:colOff>
      <xdr:row>60</xdr:row>
      <xdr:rowOff>93041</xdr:rowOff>
    </xdr:from>
    <xdr:to>
      <xdr:col>10</xdr:col>
      <xdr:colOff>550029</xdr:colOff>
      <xdr:row>67</xdr:row>
      <xdr:rowOff>79024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544C98DC-C4FB-446A-A2B3-8961BBD11361}"/>
            </a:ext>
          </a:extLst>
        </xdr:cNvPr>
        <xdr:cNvSpPr/>
      </xdr:nvSpPr>
      <xdr:spPr>
        <a:xfrm>
          <a:off x="6511471" y="11298923"/>
          <a:ext cx="164440" cy="1293336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608581</xdr:colOff>
      <xdr:row>66</xdr:row>
      <xdr:rowOff>124380</xdr:rowOff>
    </xdr:from>
    <xdr:to>
      <xdr:col>10</xdr:col>
      <xdr:colOff>545081</xdr:colOff>
      <xdr:row>67</xdr:row>
      <xdr:rowOff>80563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D71AC3B1-E902-427F-8CDA-AF02FEDCB3BC}"/>
            </a:ext>
          </a:extLst>
        </xdr:cNvPr>
        <xdr:cNvSpPr/>
      </xdr:nvSpPr>
      <xdr:spPr>
        <a:xfrm>
          <a:off x="1833757" y="12450851"/>
          <a:ext cx="4837206" cy="142947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37276</xdr:colOff>
      <xdr:row>57</xdr:row>
      <xdr:rowOff>0</xdr:rowOff>
    </xdr:from>
    <xdr:to>
      <xdr:col>4</xdr:col>
      <xdr:colOff>106548</xdr:colOff>
      <xdr:row>58</xdr:row>
      <xdr:rowOff>34636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BC88A1E3-EFD0-4D8B-B199-6061FC6F0B64}"/>
            </a:ext>
          </a:extLst>
        </xdr:cNvPr>
        <xdr:cNvSpPr/>
      </xdr:nvSpPr>
      <xdr:spPr>
        <a:xfrm>
          <a:off x="1875041" y="10272059"/>
          <a:ext cx="681860" cy="221401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3</xdr:col>
      <xdr:colOff>32871</xdr:colOff>
      <xdr:row>49</xdr:row>
      <xdr:rowOff>121837</xdr:rowOff>
    </xdr:from>
    <xdr:to>
      <xdr:col>10</xdr:col>
      <xdr:colOff>592396</xdr:colOff>
      <xdr:row>56</xdr:row>
      <xdr:rowOff>110292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F89F0754-5D19-4313-B0B1-73CA6B73CEDD}"/>
            </a:ext>
          </a:extLst>
        </xdr:cNvPr>
        <xdr:cNvSpPr/>
      </xdr:nvSpPr>
      <xdr:spPr>
        <a:xfrm>
          <a:off x="1870636" y="8899778"/>
          <a:ext cx="4847642" cy="1295808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Rekapitulasi 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 editAs="oneCell">
    <xdr:from>
      <xdr:col>3</xdr:col>
      <xdr:colOff>186766</xdr:colOff>
      <xdr:row>52</xdr:row>
      <xdr:rowOff>157478</xdr:rowOff>
    </xdr:from>
    <xdr:to>
      <xdr:col>10</xdr:col>
      <xdr:colOff>493061</xdr:colOff>
      <xdr:row>55</xdr:row>
      <xdr:rowOff>88526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8032D2F-8ABD-E773-0437-747BBFD2A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531" y="9495713"/>
          <a:ext cx="4594412" cy="491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67644</xdr:colOff>
      <xdr:row>105</xdr:row>
      <xdr:rowOff>64926</xdr:rowOff>
    </xdr:from>
    <xdr:to>
      <xdr:col>13</xdr:col>
      <xdr:colOff>136916</xdr:colOff>
      <xdr:row>106</xdr:row>
      <xdr:rowOff>99562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1EE721B6-1599-41FD-9623-892DB34FDA6E}"/>
            </a:ext>
          </a:extLst>
        </xdr:cNvPr>
        <xdr:cNvSpPr/>
      </xdr:nvSpPr>
      <xdr:spPr>
        <a:xfrm>
          <a:off x="7418703" y="19675220"/>
          <a:ext cx="681860" cy="221401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13</xdr:col>
      <xdr:colOff>257395</xdr:colOff>
      <xdr:row>105</xdr:row>
      <xdr:rowOff>82856</xdr:rowOff>
    </xdr:from>
    <xdr:to>
      <xdr:col>14</xdr:col>
      <xdr:colOff>139902</xdr:colOff>
      <xdr:row>106</xdr:row>
      <xdr:rowOff>117492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E1F850E3-B46B-4DFA-B0B6-57A434A2BF88}"/>
            </a:ext>
          </a:extLst>
        </xdr:cNvPr>
        <xdr:cNvSpPr/>
      </xdr:nvSpPr>
      <xdr:spPr>
        <a:xfrm>
          <a:off x="8221042" y="19693150"/>
          <a:ext cx="681860" cy="221401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12</xdr:col>
      <xdr:colOff>97118</xdr:colOff>
      <xdr:row>107</xdr:row>
      <xdr:rowOff>82177</xdr:rowOff>
    </xdr:from>
    <xdr:to>
      <xdr:col>14</xdr:col>
      <xdr:colOff>132433</xdr:colOff>
      <xdr:row>108</xdr:row>
      <xdr:rowOff>139905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14CBE76E-C86A-4105-8E4F-DE6B96A75E0B}"/>
            </a:ext>
          </a:extLst>
        </xdr:cNvPr>
        <xdr:cNvSpPr/>
      </xdr:nvSpPr>
      <xdr:spPr>
        <a:xfrm>
          <a:off x="7448177" y="20066001"/>
          <a:ext cx="1447256" cy="24449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tx1"/>
              </a:solidFill>
            </a:rPr>
            <a:t>GABUNGAN TAHUN </a:t>
          </a:r>
        </a:p>
      </xdr:txBody>
    </xdr:sp>
    <xdr:clientData/>
  </xdr:twoCellAnchor>
  <xdr:twoCellAnchor>
    <xdr:from>
      <xdr:col>2</xdr:col>
      <xdr:colOff>365983</xdr:colOff>
      <xdr:row>58</xdr:row>
      <xdr:rowOff>127001</xdr:rowOff>
    </xdr:from>
    <xdr:to>
      <xdr:col>4</xdr:col>
      <xdr:colOff>224118</xdr:colOff>
      <xdr:row>59</xdr:row>
      <xdr:rowOff>164353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C9CBBA34-E36D-48A3-AB63-C3BF30B409BF}"/>
            </a:ext>
          </a:extLst>
        </xdr:cNvPr>
        <xdr:cNvSpPr/>
      </xdr:nvSpPr>
      <xdr:spPr>
        <a:xfrm>
          <a:off x="1591159" y="10959354"/>
          <a:ext cx="1083312" cy="22411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4</xdr:col>
      <xdr:colOff>343571</xdr:colOff>
      <xdr:row>57</xdr:row>
      <xdr:rowOff>22412</xdr:rowOff>
    </xdr:from>
    <xdr:to>
      <xdr:col>5</xdr:col>
      <xdr:colOff>412843</xdr:colOff>
      <xdr:row>58</xdr:row>
      <xdr:rowOff>57048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825BC724-8171-4186-ABC1-5ADDCE521A1E}"/>
            </a:ext>
          </a:extLst>
        </xdr:cNvPr>
        <xdr:cNvSpPr/>
      </xdr:nvSpPr>
      <xdr:spPr>
        <a:xfrm>
          <a:off x="2793924" y="10668000"/>
          <a:ext cx="681860" cy="221401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4</xdr:col>
      <xdr:colOff>346558</xdr:colOff>
      <xdr:row>58</xdr:row>
      <xdr:rowOff>129989</xdr:rowOff>
    </xdr:from>
    <xdr:to>
      <xdr:col>6</xdr:col>
      <xdr:colOff>204694</xdr:colOff>
      <xdr:row>60</xdr:row>
      <xdr:rowOff>7471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9BA261E6-7C86-4A1F-B92C-8A42B96CFA6E}"/>
            </a:ext>
          </a:extLst>
        </xdr:cNvPr>
        <xdr:cNvSpPr/>
      </xdr:nvSpPr>
      <xdr:spPr>
        <a:xfrm>
          <a:off x="2796911" y="10962342"/>
          <a:ext cx="1083312" cy="251011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6E68048-0839-405B-AAFD-70E6D53A1028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1</xdr:row>
      <xdr:rowOff>80819</xdr:rowOff>
    </xdr:from>
    <xdr:to>
      <xdr:col>11</xdr:col>
      <xdr:colOff>16028</xdr:colOff>
      <xdr:row>25</xdr:row>
      <xdr:rowOff>46264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6A006A4-077D-409D-AEBB-084A34895ACD}"/>
            </a:ext>
          </a:extLst>
        </xdr:cNvPr>
        <xdr:cNvGrpSpPr/>
      </xdr:nvGrpSpPr>
      <xdr:grpSpPr>
        <a:xfrm>
          <a:off x="640772" y="271319"/>
          <a:ext cx="6042756" cy="4537445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2E290891-D774-4F7A-2E94-5C8C69134BB3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C39613BE-1D02-57C6-5280-BFAD4366817E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Kontrak) (Tahun Anggaran) - </a:t>
            </a:r>
            <a:r>
              <a:rPr lang="en-ID" sz="1100" b="1" baseline="0">
                <a:solidFill>
                  <a:schemeClr val="tx1"/>
                </a:solidFill>
              </a:rPr>
              <a:t>Lembar Kerja - Pra Pengadaan - Isi Nilai HPS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12648871-E1B5-44C2-C1CA-53DC9FE98AC2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70922</xdr:colOff>
      <xdr:row>8</xdr:row>
      <xdr:rowOff>117929</xdr:rowOff>
    </xdr:from>
    <xdr:to>
      <xdr:col>11</xdr:col>
      <xdr:colOff>17858</xdr:colOff>
      <xdr:row>10</xdr:row>
      <xdr:rowOff>154214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3F1E82B-6365-49EC-B5D8-D808E017C256}"/>
            </a:ext>
          </a:extLst>
        </xdr:cNvPr>
        <xdr:cNvSpPr/>
      </xdr:nvSpPr>
      <xdr:spPr>
        <a:xfrm>
          <a:off x="1899722" y="1591129"/>
          <a:ext cx="4823736" cy="40458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just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Setelah Anda Selesai Membuat DKH Harap Lakukan Validasi Dengan Menekan Tombol Simpan Dan Update Yang Berada Pada Bawah Table</a:t>
          </a:r>
        </a:p>
      </xdr:txBody>
    </xdr:sp>
    <xdr:clientData/>
  </xdr:twoCellAnchor>
  <xdr:twoCellAnchor>
    <xdr:from>
      <xdr:col>3</xdr:col>
      <xdr:colOff>97642</xdr:colOff>
      <xdr:row>25</xdr:row>
      <xdr:rowOff>132283</xdr:rowOff>
    </xdr:from>
    <xdr:to>
      <xdr:col>11</xdr:col>
      <xdr:colOff>44578</xdr:colOff>
      <xdr:row>30</xdr:row>
      <xdr:rowOff>69276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BECBE9CA-F616-41B3-B762-03E2C6C330C5}"/>
            </a:ext>
          </a:extLst>
        </xdr:cNvPr>
        <xdr:cNvSpPr/>
      </xdr:nvSpPr>
      <xdr:spPr>
        <a:xfrm>
          <a:off x="1933369" y="4750465"/>
          <a:ext cx="4842209" cy="860629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*Buat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Uraian Manual dengan melakukan input per baris sesuai Daftar Kuantitas Harga yang diinginkan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Buat Uraian Excel dengan melakukan download dan upload excel pada format yang telah disediakan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DKH dalam sistem tidak dapat dilakukan pembulatan untuk menghindari error pada sistem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5</xdr:row>
      <xdr:rowOff>35462</xdr:rowOff>
    </xdr:from>
    <xdr:to>
      <xdr:col>10</xdr:col>
      <xdr:colOff>607501</xdr:colOff>
      <xdr:row>8</xdr:row>
      <xdr:rowOff>90714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59DB07A-D0F4-4DE2-BB68-32E88AB9FC4C}"/>
            </a:ext>
          </a:extLst>
        </xdr:cNvPr>
        <xdr:cNvSpPr/>
      </xdr:nvSpPr>
      <xdr:spPr>
        <a:xfrm>
          <a:off x="1881579" y="956212"/>
          <a:ext cx="4821922" cy="60770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Nama Pekerjaan</a:t>
          </a:r>
        </a:p>
      </xdr:txBody>
    </xdr:sp>
    <xdr:clientData/>
  </xdr:twoCellAnchor>
  <xdr:twoCellAnchor>
    <xdr:from>
      <xdr:col>3</xdr:col>
      <xdr:colOff>78180</xdr:colOff>
      <xdr:row>15</xdr:row>
      <xdr:rowOff>23095</xdr:rowOff>
    </xdr:from>
    <xdr:to>
      <xdr:col>11</xdr:col>
      <xdr:colOff>25116</xdr:colOff>
      <xdr:row>22</xdr:row>
      <xdr:rowOff>22160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F6DEC0A1-9F18-C89A-4470-E0B2CA5AE1AB}"/>
            </a:ext>
          </a:extLst>
        </xdr:cNvPr>
        <xdr:cNvGrpSpPr/>
      </xdr:nvGrpSpPr>
      <xdr:grpSpPr>
        <a:xfrm>
          <a:off x="1896589" y="2880595"/>
          <a:ext cx="4796027" cy="1332565"/>
          <a:chOff x="1913907" y="2655459"/>
          <a:chExt cx="4842209" cy="1292156"/>
        </a:xfrm>
      </xdr:grpSpPr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04B653B9-30D4-4257-B065-0D431D5B1CC7}"/>
              </a:ext>
            </a:extLst>
          </xdr:cNvPr>
          <xdr:cNvSpPr/>
        </xdr:nvSpPr>
        <xdr:spPr>
          <a:xfrm>
            <a:off x="1913907" y="2655459"/>
            <a:ext cx="4842209" cy="1281545"/>
          </a:xfrm>
          <a:prstGeom prst="roundRect">
            <a:avLst>
              <a:gd name="adj" fmla="val 0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100">
                <a:solidFill>
                  <a:schemeClr val="tx1"/>
                </a:solidFill>
                <a:latin typeface="RNS Sanz Black" panose="00000A00000000000000" pitchFamily="50" charset="0"/>
              </a:rPr>
              <a:t>Daftar Kuantitas dan Harga</a:t>
            </a:r>
          </a:p>
          <a:p>
            <a:pPr algn="l"/>
            <a:r>
              <a:rPr lang="en-ID" sz="1100">
                <a:solidFill>
                  <a:schemeClr val="tx1"/>
                </a:solidFill>
                <a:latin typeface="RNS Sanz Bold" panose="00000800000000000000" pitchFamily="50" charset="0"/>
              </a:rPr>
              <a:t>Nama Pekerjaan : </a:t>
            </a:r>
          </a:p>
          <a:p>
            <a:pPr algn="l"/>
            <a:r>
              <a:rPr lang="en-ID" sz="1100">
                <a:solidFill>
                  <a:schemeClr val="tx1"/>
                </a:solidFill>
                <a:latin typeface="RNS Sanz Bold" panose="00000800000000000000" pitchFamily="50" charset="0"/>
              </a:rPr>
              <a:t>Nama Mata</a:t>
            </a:r>
            <a:r>
              <a:rPr lang="en-ID" sz="1100" baseline="0">
                <a:solidFill>
                  <a:schemeClr val="tx1"/>
                </a:solidFill>
                <a:latin typeface="RNS Sanz Bold" panose="00000800000000000000" pitchFamily="50" charset="0"/>
              </a:rPr>
              <a:t> Anggaran dalam Kontrak Manajemen : </a:t>
            </a:r>
            <a:endParaRPr lang="en-ID" sz="1100">
              <a:solidFill>
                <a:schemeClr val="tx1"/>
              </a:solidFill>
              <a:latin typeface="RNS Sanz Bold" panose="00000800000000000000" pitchFamily="50" charset="0"/>
            </a:endParaRPr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BFB255D-D972-4E44-AD76-7F1E07059191}"/>
              </a:ext>
            </a:extLst>
          </xdr:cNvPr>
          <xdr:cNvSpPr/>
        </xdr:nvSpPr>
        <xdr:spPr>
          <a:xfrm>
            <a:off x="6590331" y="2667004"/>
            <a:ext cx="163760" cy="1279072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FA76CA7E-58EF-4970-892B-DBF49255D5E5}"/>
              </a:ext>
            </a:extLst>
          </xdr:cNvPr>
          <xdr:cNvSpPr/>
        </xdr:nvSpPr>
        <xdr:spPr>
          <a:xfrm>
            <a:off x="1917370" y="3806706"/>
            <a:ext cx="4831773" cy="140909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 editAs="oneCell">
    <xdr:from>
      <xdr:col>13</xdr:col>
      <xdr:colOff>80819</xdr:colOff>
      <xdr:row>11</xdr:row>
      <xdr:rowOff>92364</xdr:rowOff>
    </xdr:from>
    <xdr:to>
      <xdr:col>15</xdr:col>
      <xdr:colOff>95784</xdr:colOff>
      <xdr:row>25</xdr:row>
      <xdr:rowOff>26182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D4A575-3073-4D57-9DCC-C3E5B336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5619" y="2118014"/>
          <a:ext cx="4396465" cy="25119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87086</xdr:colOff>
      <xdr:row>13</xdr:row>
      <xdr:rowOff>20951</xdr:rowOff>
    </xdr:from>
    <xdr:to>
      <xdr:col>11</xdr:col>
      <xdr:colOff>34022</xdr:colOff>
      <xdr:row>14</xdr:row>
      <xdr:rowOff>138549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93EF6098-3D5A-D4A5-A09C-D749914E5B57}"/>
            </a:ext>
          </a:extLst>
        </xdr:cNvPr>
        <xdr:cNvGrpSpPr/>
      </xdr:nvGrpSpPr>
      <xdr:grpSpPr>
        <a:xfrm>
          <a:off x="1905495" y="2497451"/>
          <a:ext cx="4796027" cy="308098"/>
          <a:chOff x="1922813" y="2283861"/>
          <a:chExt cx="4842209" cy="302325"/>
        </a:xfrm>
      </xdr:grpSpPr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A2F5B3E5-E049-4B1A-8135-15BE7D85DABC}"/>
              </a:ext>
            </a:extLst>
          </xdr:cNvPr>
          <xdr:cNvSpPr/>
        </xdr:nvSpPr>
        <xdr:spPr>
          <a:xfrm>
            <a:off x="1922813" y="2283861"/>
            <a:ext cx="4842209" cy="302325"/>
          </a:xfrm>
          <a:prstGeom prst="roundRect">
            <a:avLst>
              <a:gd name="adj" fmla="val 0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ID" sz="1000">
                <a:solidFill>
                  <a:schemeClr val="tx1"/>
                </a:solidFill>
                <a:latin typeface="RNS Sanz Bold" panose="00000800000000000000" pitchFamily="50" charset="0"/>
              </a:rPr>
              <a:t>(Card</a:t>
            </a:r>
            <a:r>
              <a:rPr lang="en-ID" sz="1000" baseline="0">
                <a:solidFill>
                  <a:schemeClr val="tx1"/>
                </a:solidFill>
                <a:latin typeface="RNS Sanz Bold" panose="00000800000000000000" pitchFamily="50" charset="0"/>
              </a:rPr>
              <a:t> untuk Pilih Mata Anggaran)</a:t>
            </a:r>
            <a:endParaRPr lang="en-ID" sz="1000">
              <a:solidFill>
                <a:schemeClr val="tx1"/>
              </a:solidFill>
              <a:latin typeface="RNS Sanz Bold" panose="00000800000000000000" pitchFamily="50" charset="0"/>
            </a:endParaRPr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E30E6738-A498-4218-BE0A-572B5EDDFAD5}"/>
              </a:ext>
            </a:extLst>
          </xdr:cNvPr>
          <xdr:cNvSpPr/>
        </xdr:nvSpPr>
        <xdr:spPr>
          <a:xfrm>
            <a:off x="2690092" y="2309096"/>
            <a:ext cx="681181" cy="219364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100" b="1">
                <a:solidFill>
                  <a:schemeClr val="bg1"/>
                </a:solidFill>
              </a:rPr>
              <a:t>SFO A</a:t>
            </a:r>
          </a:p>
        </xdr:txBody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C39E0293-C174-4D2E-A04B-FE99DEBA2E0E}"/>
              </a:ext>
            </a:extLst>
          </xdr:cNvPr>
          <xdr:cNvSpPr/>
        </xdr:nvSpPr>
        <xdr:spPr>
          <a:xfrm>
            <a:off x="1988128" y="2311405"/>
            <a:ext cx="681181" cy="219364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100" b="1">
                <a:solidFill>
                  <a:schemeClr val="bg1"/>
                </a:solidFill>
              </a:rPr>
              <a:t>Rekap</a:t>
            </a:r>
          </a:p>
        </xdr:txBody>
      </xdr:sp>
    </xdr:grpSp>
    <xdr:clientData/>
  </xdr:twoCellAnchor>
  <xdr:twoCellAnchor>
    <xdr:from>
      <xdr:col>3</xdr:col>
      <xdr:colOff>80818</xdr:colOff>
      <xdr:row>22</xdr:row>
      <xdr:rowOff>57731</xdr:rowOff>
    </xdr:from>
    <xdr:to>
      <xdr:col>10</xdr:col>
      <xdr:colOff>606676</xdr:colOff>
      <xdr:row>25</xdr:row>
      <xdr:rowOff>92367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3AAA20D6-93A2-4464-A71D-C506DFAED9E6}"/>
            </a:ext>
          </a:extLst>
        </xdr:cNvPr>
        <xdr:cNvSpPr/>
      </xdr:nvSpPr>
      <xdr:spPr>
        <a:xfrm>
          <a:off x="1916545" y="4121731"/>
          <a:ext cx="4809222" cy="588818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SUBTOTAL (SEBELUM PPN)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PPN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TOTAL</a:t>
          </a:r>
          <a:r>
            <a:rPr lang="en-ID" sz="900" b="1" baseline="0">
              <a:solidFill>
                <a:schemeClr val="tx1"/>
              </a:solidFill>
              <a:latin typeface="RNS Sanz Medium" panose="00000600000000000000" pitchFamily="50" charset="0"/>
            </a:rPr>
            <a:t> (SETELAH PPN)</a:t>
          </a:r>
          <a:endParaRPr lang="en-ID" sz="900" b="1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endParaRPr lang="en-ID" sz="900" baseline="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77850</xdr:colOff>
      <xdr:row>11</xdr:row>
      <xdr:rowOff>170</xdr:rowOff>
    </xdr:from>
    <xdr:to>
      <xdr:col>11</xdr:col>
      <xdr:colOff>24786</xdr:colOff>
      <xdr:row>12</xdr:row>
      <xdr:rowOff>117768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BD965A8F-41E7-4D59-AE55-0D74D9D7E7B1}"/>
            </a:ext>
          </a:extLst>
        </xdr:cNvPr>
        <xdr:cNvSpPr/>
      </xdr:nvSpPr>
      <xdr:spPr>
        <a:xfrm>
          <a:off x="1913577" y="2032170"/>
          <a:ext cx="4842209" cy="30232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(Card</a:t>
          </a:r>
          <a:r>
            <a:rPr lang="en-ID" sz="1000" baseline="0">
              <a:solidFill>
                <a:schemeClr val="tx1"/>
              </a:solidFill>
              <a:latin typeface="RNS Sanz Bold" panose="00000800000000000000" pitchFamily="50" charset="0"/>
            </a:rPr>
            <a:t> untuk Pilih Periode Kontrak)</a:t>
          </a:r>
          <a:endParaRPr lang="en-ID" sz="10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133268</xdr:colOff>
      <xdr:row>11</xdr:row>
      <xdr:rowOff>32497</xdr:rowOff>
    </xdr:from>
    <xdr:to>
      <xdr:col>4</xdr:col>
      <xdr:colOff>202540</xdr:colOff>
      <xdr:row>12</xdr:row>
      <xdr:rowOff>67134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4DC14A1-FA2F-4E63-95A7-FEB3EDAD6221}"/>
            </a:ext>
          </a:extLst>
        </xdr:cNvPr>
        <xdr:cNvSpPr/>
      </xdr:nvSpPr>
      <xdr:spPr>
        <a:xfrm>
          <a:off x="1968995" y="2064497"/>
          <a:ext cx="681181" cy="219364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HPS</a:t>
          </a:r>
        </a:p>
      </xdr:txBody>
    </xdr:sp>
    <xdr:clientData/>
  </xdr:twoCellAnchor>
  <xdr:twoCellAnchor>
    <xdr:from>
      <xdr:col>4</xdr:col>
      <xdr:colOff>237177</xdr:colOff>
      <xdr:row>11</xdr:row>
      <xdr:rowOff>46182</xdr:rowOff>
    </xdr:from>
    <xdr:to>
      <xdr:col>6</xdr:col>
      <xdr:colOff>323272</xdr:colOff>
      <xdr:row>12</xdr:row>
      <xdr:rowOff>67133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C308F1B-442C-4FA5-9272-DED6FE538078}"/>
            </a:ext>
          </a:extLst>
        </xdr:cNvPr>
        <xdr:cNvSpPr/>
      </xdr:nvSpPr>
      <xdr:spPr>
        <a:xfrm>
          <a:off x="2684813" y="2078182"/>
          <a:ext cx="1309914" cy="205678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KONTRAK AWAL</a:t>
          </a:r>
        </a:p>
      </xdr:txBody>
    </xdr:sp>
    <xdr:clientData/>
  </xdr:twoCellAnchor>
  <xdr:twoCellAnchor>
    <xdr:from>
      <xdr:col>13</xdr:col>
      <xdr:colOff>49307</xdr:colOff>
      <xdr:row>54</xdr:row>
      <xdr:rowOff>149878</xdr:rowOff>
    </xdr:from>
    <xdr:to>
      <xdr:col>13</xdr:col>
      <xdr:colOff>731167</xdr:colOff>
      <xdr:row>56</xdr:row>
      <xdr:rowOff>3445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78C10215-302C-42BE-872B-518BD041DCC8}"/>
            </a:ext>
          </a:extLst>
        </xdr:cNvPr>
        <xdr:cNvSpPr/>
      </xdr:nvSpPr>
      <xdr:spPr>
        <a:xfrm>
          <a:off x="7945394" y="9989617"/>
          <a:ext cx="681860" cy="21800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13</xdr:col>
      <xdr:colOff>63839</xdr:colOff>
      <xdr:row>53</xdr:row>
      <xdr:rowOff>16564</xdr:rowOff>
    </xdr:from>
    <xdr:to>
      <xdr:col>13</xdr:col>
      <xdr:colOff>745699</xdr:colOff>
      <xdr:row>54</xdr:row>
      <xdr:rowOff>52351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C9CDB725-F471-4438-9E5F-90AB19A4AD4A}"/>
            </a:ext>
          </a:extLst>
        </xdr:cNvPr>
        <xdr:cNvSpPr/>
      </xdr:nvSpPr>
      <xdr:spPr>
        <a:xfrm>
          <a:off x="7959926" y="9674086"/>
          <a:ext cx="681860" cy="218004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Rekap</a:t>
          </a:r>
        </a:p>
      </xdr:txBody>
    </xdr:sp>
    <xdr:clientData/>
  </xdr:twoCellAnchor>
  <xdr:twoCellAnchor>
    <xdr:from>
      <xdr:col>13</xdr:col>
      <xdr:colOff>0</xdr:colOff>
      <xdr:row>56</xdr:row>
      <xdr:rowOff>62528</xdr:rowOff>
    </xdr:from>
    <xdr:to>
      <xdr:col>14</xdr:col>
      <xdr:colOff>174175</xdr:colOff>
      <xdr:row>57</xdr:row>
      <xdr:rowOff>101300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6DE2A52-9495-483C-A4D2-C6A50DDAC5B3}"/>
            </a:ext>
          </a:extLst>
        </xdr:cNvPr>
        <xdr:cNvSpPr/>
      </xdr:nvSpPr>
      <xdr:spPr>
        <a:xfrm>
          <a:off x="7896087" y="10266702"/>
          <a:ext cx="974827" cy="220989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14</xdr:col>
      <xdr:colOff>232853</xdr:colOff>
      <xdr:row>56</xdr:row>
      <xdr:rowOff>58045</xdr:rowOff>
    </xdr:from>
    <xdr:to>
      <xdr:col>14</xdr:col>
      <xdr:colOff>1208105</xdr:colOff>
      <xdr:row>57</xdr:row>
      <xdr:rowOff>96817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F9C95D3-2629-4CEC-9488-0DEE5F7A355D}"/>
            </a:ext>
          </a:extLst>
        </xdr:cNvPr>
        <xdr:cNvSpPr/>
      </xdr:nvSpPr>
      <xdr:spPr>
        <a:xfrm>
          <a:off x="8929592" y="10262219"/>
          <a:ext cx="975252" cy="220989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2023</a:t>
          </a:r>
        </a:p>
      </xdr:txBody>
    </xdr:sp>
    <xdr:clientData/>
  </xdr:twoCellAnchor>
  <xdr:twoCellAnchor>
    <xdr:from>
      <xdr:col>14</xdr:col>
      <xdr:colOff>1342982</xdr:colOff>
      <xdr:row>54</xdr:row>
      <xdr:rowOff>152866</xdr:rowOff>
    </xdr:from>
    <xdr:to>
      <xdr:col>14</xdr:col>
      <xdr:colOff>2024842</xdr:colOff>
      <xdr:row>56</xdr:row>
      <xdr:rowOff>6433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292638FF-7D06-4A8D-A065-B7A4D85347AB}"/>
            </a:ext>
          </a:extLst>
        </xdr:cNvPr>
        <xdr:cNvSpPr/>
      </xdr:nvSpPr>
      <xdr:spPr>
        <a:xfrm>
          <a:off x="10039721" y="9992605"/>
          <a:ext cx="681860" cy="21800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14</xdr:col>
      <xdr:colOff>1293675</xdr:colOff>
      <xdr:row>56</xdr:row>
      <xdr:rowOff>65516</xdr:rowOff>
    </xdr:from>
    <xdr:to>
      <xdr:col>14</xdr:col>
      <xdr:colOff>2268927</xdr:colOff>
      <xdr:row>57</xdr:row>
      <xdr:rowOff>104288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64BC702A-9FBF-4755-A000-7CDCEB65331A}"/>
            </a:ext>
          </a:extLst>
        </xdr:cNvPr>
        <xdr:cNvSpPr/>
      </xdr:nvSpPr>
      <xdr:spPr>
        <a:xfrm>
          <a:off x="9990414" y="10269690"/>
          <a:ext cx="975252" cy="220989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14</xdr:col>
      <xdr:colOff>2327605</xdr:colOff>
      <xdr:row>56</xdr:row>
      <xdr:rowOff>61033</xdr:rowOff>
    </xdr:from>
    <xdr:to>
      <xdr:col>14</xdr:col>
      <xdr:colOff>3302857</xdr:colOff>
      <xdr:row>57</xdr:row>
      <xdr:rowOff>99805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7A954CF-4710-49C7-833E-A96535B90018}"/>
            </a:ext>
          </a:extLst>
        </xdr:cNvPr>
        <xdr:cNvSpPr/>
      </xdr:nvSpPr>
      <xdr:spPr>
        <a:xfrm>
          <a:off x="11024344" y="10265207"/>
          <a:ext cx="975252" cy="220989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2023</a:t>
          </a:r>
        </a:p>
      </xdr:txBody>
    </xdr:sp>
    <xdr:clientData/>
  </xdr:twoCellAnchor>
  <xdr:twoCellAnchor>
    <xdr:from>
      <xdr:col>13</xdr:col>
      <xdr:colOff>50162</xdr:colOff>
      <xdr:row>51</xdr:row>
      <xdr:rowOff>32196</xdr:rowOff>
    </xdr:from>
    <xdr:to>
      <xdr:col>13</xdr:col>
      <xdr:colOff>732022</xdr:colOff>
      <xdr:row>52</xdr:row>
      <xdr:rowOff>67981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8AFF2AC7-1761-4BE9-810B-D0C8E03488E6}"/>
            </a:ext>
          </a:extLst>
        </xdr:cNvPr>
        <xdr:cNvSpPr/>
      </xdr:nvSpPr>
      <xdr:spPr>
        <a:xfrm>
          <a:off x="7946249" y="9325283"/>
          <a:ext cx="681860" cy="21800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HPS</a:t>
          </a:r>
        </a:p>
      </xdr:txBody>
    </xdr:sp>
    <xdr:clientData/>
  </xdr:twoCellAnchor>
  <xdr:twoCellAnchor>
    <xdr:from>
      <xdr:col>14</xdr:col>
      <xdr:colOff>12061</xdr:colOff>
      <xdr:row>51</xdr:row>
      <xdr:rowOff>28288</xdr:rowOff>
    </xdr:from>
    <xdr:to>
      <xdr:col>14</xdr:col>
      <xdr:colOff>1055076</xdr:colOff>
      <xdr:row>52</xdr:row>
      <xdr:rowOff>64073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11F5D82A-6D4B-45DF-AD82-E0C88E628964}"/>
            </a:ext>
          </a:extLst>
        </xdr:cNvPr>
        <xdr:cNvSpPr/>
      </xdr:nvSpPr>
      <xdr:spPr>
        <a:xfrm>
          <a:off x="8708800" y="9321375"/>
          <a:ext cx="1043015" cy="21800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Kontrak Awal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80138</xdr:colOff>
      <xdr:row>0</xdr:row>
      <xdr:rowOff>146016</xdr:rowOff>
    </xdr:from>
    <xdr:to>
      <xdr:col>20</xdr:col>
      <xdr:colOff>213549</xdr:colOff>
      <xdr:row>34</xdr:row>
      <xdr:rowOff>98054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01B5514-7751-6327-90DC-2DEB697F920B}"/>
            </a:ext>
          </a:extLst>
        </xdr:cNvPr>
        <xdr:cNvSpPr/>
      </xdr:nvSpPr>
      <xdr:spPr>
        <a:xfrm>
          <a:off x="795956" y="146016"/>
          <a:ext cx="11147775" cy="623276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5</xdr:col>
      <xdr:colOff>69274</xdr:colOff>
      <xdr:row>11</xdr:row>
      <xdr:rowOff>34635</xdr:rowOff>
    </xdr:from>
    <xdr:to>
      <xdr:col>14</xdr:col>
      <xdr:colOff>59765</xdr:colOff>
      <xdr:row>25</xdr:row>
      <xdr:rowOff>0</xdr:rowOff>
    </xdr:to>
    <xdr:pic>
      <xdr:nvPicPr>
        <xdr:cNvPr id="3" name="Picture 2" descr="Premium Vector | Digital network map of indonesia. abstract connect line  and dot">
          <a:extLst>
            <a:ext uri="{FF2B5EF4-FFF2-40B4-BE49-F238E27FC236}">
              <a16:creationId xmlns:a16="http://schemas.microsoft.com/office/drawing/2014/main" id="{14CE8C7F-3A61-CF44-9D43-C74F5E93CB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3" t="32200" r="5641" b="29765"/>
        <a:stretch/>
      </xdr:blipFill>
      <xdr:spPr bwMode="auto">
        <a:xfrm>
          <a:off x="2609274" y="2030349"/>
          <a:ext cx="5460562" cy="250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304255</xdr:colOff>
      <xdr:row>1</xdr:row>
      <xdr:rowOff>60270</xdr:rowOff>
    </xdr:from>
    <xdr:to>
      <xdr:col>20</xdr:col>
      <xdr:colOff>11545</xdr:colOff>
      <xdr:row>3</xdr:row>
      <xdr:rowOff>8761</xdr:rowOff>
    </xdr:to>
    <xdr:pic>
      <xdr:nvPicPr>
        <xdr:cNvPr id="6" name="Picture 5" descr="User - Free social media icons">
          <a:extLst>
            <a:ext uri="{FF2B5EF4-FFF2-40B4-BE49-F238E27FC236}">
              <a16:creationId xmlns:a16="http://schemas.microsoft.com/office/drawing/2014/main" id="{970261BF-021A-15DA-20A8-06EEF05A5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22528" y="244997"/>
          <a:ext cx="319199" cy="317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35181</xdr:colOff>
      <xdr:row>1</xdr:row>
      <xdr:rowOff>23091</xdr:rowOff>
    </xdr:from>
    <xdr:to>
      <xdr:col>5</xdr:col>
      <xdr:colOff>11546</xdr:colOff>
      <xdr:row>34</xdr:row>
      <xdr:rowOff>115454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AD438FC-8013-49DC-9562-06EFB4E6FEB6}"/>
            </a:ext>
          </a:extLst>
        </xdr:cNvPr>
        <xdr:cNvSpPr/>
      </xdr:nvSpPr>
      <xdr:spPr>
        <a:xfrm>
          <a:off x="750999" y="207818"/>
          <a:ext cx="1812092" cy="6188363"/>
        </a:xfrm>
        <a:prstGeom prst="rect">
          <a:avLst/>
        </a:prstGeom>
        <a:solidFill>
          <a:srgbClr val="3668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32870</xdr:colOff>
      <xdr:row>3</xdr:row>
      <xdr:rowOff>60036</xdr:rowOff>
    </xdr:from>
    <xdr:to>
      <xdr:col>20</xdr:col>
      <xdr:colOff>187035</xdr:colOff>
      <xdr:row>5</xdr:row>
      <xdr:rowOff>106219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E1F977F-88EB-45A5-BB66-E6AC91080B9D}"/>
            </a:ext>
          </a:extLst>
        </xdr:cNvPr>
        <xdr:cNvSpPr/>
      </xdr:nvSpPr>
      <xdr:spPr>
        <a:xfrm>
          <a:off x="748688" y="614218"/>
          <a:ext cx="11168529" cy="415637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19016</xdr:colOff>
      <xdr:row>1</xdr:row>
      <xdr:rowOff>11545</xdr:rowOff>
    </xdr:from>
    <xdr:to>
      <xdr:col>20</xdr:col>
      <xdr:colOff>173181</xdr:colOff>
      <xdr:row>3</xdr:row>
      <xdr:rowOff>57727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EEE319A-E663-C296-83F2-4C3D04FCAE81}"/>
            </a:ext>
          </a:extLst>
        </xdr:cNvPr>
        <xdr:cNvSpPr/>
      </xdr:nvSpPr>
      <xdr:spPr>
        <a:xfrm>
          <a:off x="734834" y="196272"/>
          <a:ext cx="11168529" cy="415637"/>
        </a:xfrm>
        <a:prstGeom prst="rect">
          <a:avLst/>
        </a:prstGeom>
        <a:solidFill>
          <a:srgbClr val="00206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oneCellAnchor>
    <xdr:from>
      <xdr:col>17</xdr:col>
      <xdr:colOff>219363</xdr:colOff>
      <xdr:row>3</xdr:row>
      <xdr:rowOff>126998</xdr:rowOff>
    </xdr:from>
    <xdr:ext cx="1577868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B30DDE8-B2D3-D703-2B7D-4B4DB39CC052}"/>
            </a:ext>
          </a:extLst>
        </xdr:cNvPr>
        <xdr:cNvSpPr txBox="1"/>
      </xdr:nvSpPr>
      <xdr:spPr>
        <a:xfrm>
          <a:off x="10113818" y="681180"/>
          <a:ext cx="1577868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Navigation</a:t>
          </a:r>
          <a:r>
            <a:rPr lang="en-ID" sz="1100" b="1" baseline="0">
              <a:solidFill>
                <a:schemeClr val="tx1"/>
              </a:solidFill>
            </a:rPr>
            <a:t> Bar : 5 - 10%</a:t>
          </a:r>
          <a:endParaRPr lang="en-ID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17</xdr:col>
      <xdr:colOff>598547</xdr:colOff>
      <xdr:row>1</xdr:row>
      <xdr:rowOff>83126</xdr:rowOff>
    </xdr:from>
    <xdr:ext cx="1180003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742CA0A-D514-4ABA-90AC-FABD81B20A4B}"/>
            </a:ext>
          </a:extLst>
        </xdr:cNvPr>
        <xdr:cNvSpPr txBox="1"/>
      </xdr:nvSpPr>
      <xdr:spPr>
        <a:xfrm>
          <a:off x="10431976" y="264555"/>
          <a:ext cx="1180003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User Bar</a:t>
          </a:r>
          <a:r>
            <a:rPr lang="en-ID" sz="1100" b="1" baseline="0">
              <a:solidFill>
                <a:schemeClr val="tx1"/>
              </a:solidFill>
            </a:rPr>
            <a:t> : 5-10 %</a:t>
          </a:r>
          <a:endParaRPr lang="en-ID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2</xdr:col>
      <xdr:colOff>256309</xdr:colOff>
      <xdr:row>15</xdr:row>
      <xdr:rowOff>129308</xdr:rowOff>
    </xdr:from>
    <xdr:ext cx="1198149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18D1135-1E7C-4265-9E80-5146D4126FB4}"/>
            </a:ext>
          </a:extLst>
        </xdr:cNvPr>
        <xdr:cNvSpPr txBox="1"/>
      </xdr:nvSpPr>
      <xdr:spPr>
        <a:xfrm>
          <a:off x="972952" y="2850737"/>
          <a:ext cx="1198149" cy="264560"/>
        </a:xfrm>
        <a:prstGeom prst="rect">
          <a:avLst/>
        </a:prstGeom>
        <a:solidFill>
          <a:srgbClr val="36688D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rgbClr val="F3CD05"/>
              </a:solidFill>
            </a:rPr>
            <a:t>Side Bar </a:t>
          </a:r>
          <a:r>
            <a:rPr lang="en-ID" sz="1100" b="1" baseline="0">
              <a:solidFill>
                <a:srgbClr val="F3CD05"/>
              </a:solidFill>
            </a:rPr>
            <a:t>: 10-20%</a:t>
          </a:r>
          <a:endParaRPr lang="en-ID" sz="1100" b="1">
            <a:solidFill>
              <a:srgbClr val="F3CD05"/>
            </a:solidFill>
          </a:endParaRPr>
        </a:p>
      </xdr:txBody>
    </xdr:sp>
    <xdr:clientData/>
  </xdr:oneCellAnchor>
  <xdr:oneCellAnchor>
    <xdr:from>
      <xdr:col>2</xdr:col>
      <xdr:colOff>304800</xdr:colOff>
      <xdr:row>20</xdr:row>
      <xdr:rowOff>50800</xdr:rowOff>
    </xdr:from>
    <xdr:ext cx="100816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138B9F1-047A-47B8-B533-5439AC7112C0}"/>
            </a:ext>
          </a:extLst>
        </xdr:cNvPr>
        <xdr:cNvSpPr txBox="1"/>
      </xdr:nvSpPr>
      <xdr:spPr>
        <a:xfrm>
          <a:off x="1020618" y="3745345"/>
          <a:ext cx="1008161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can be hidden</a:t>
          </a:r>
        </a:p>
      </xdr:txBody>
    </xdr:sp>
    <xdr:clientData/>
  </xdr:oneCellAnchor>
  <xdr:twoCellAnchor>
    <xdr:from>
      <xdr:col>2</xdr:col>
      <xdr:colOff>55961</xdr:colOff>
      <xdr:row>32</xdr:row>
      <xdr:rowOff>71581</xdr:rowOff>
    </xdr:from>
    <xdr:to>
      <xdr:col>20</xdr:col>
      <xdr:colOff>210126</xdr:colOff>
      <xdr:row>34</xdr:row>
      <xdr:rowOff>117764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866E397-5938-455F-9BDB-3D4B9633D925}"/>
            </a:ext>
          </a:extLst>
        </xdr:cNvPr>
        <xdr:cNvSpPr/>
      </xdr:nvSpPr>
      <xdr:spPr>
        <a:xfrm>
          <a:off x="771779" y="5982854"/>
          <a:ext cx="11168529" cy="415637"/>
        </a:xfrm>
        <a:prstGeom prst="rect">
          <a:avLst/>
        </a:prstGeom>
        <a:solidFill>
          <a:srgbClr val="00206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oneCellAnchor>
    <xdr:from>
      <xdr:col>14</xdr:col>
      <xdr:colOff>599702</xdr:colOff>
      <xdr:row>1</xdr:row>
      <xdr:rowOff>66963</xdr:rowOff>
    </xdr:from>
    <xdr:ext cx="985013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BA8233D-D959-4574-A9FA-7E30802AE2CB}"/>
            </a:ext>
          </a:extLst>
        </xdr:cNvPr>
        <xdr:cNvSpPr txBox="1"/>
      </xdr:nvSpPr>
      <xdr:spPr>
        <a:xfrm>
          <a:off x="8609773" y="248392"/>
          <a:ext cx="985013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fixed position</a:t>
          </a:r>
        </a:p>
      </xdr:txBody>
    </xdr:sp>
    <xdr:clientData/>
  </xdr:oneCellAnchor>
  <xdr:oneCellAnchor>
    <xdr:from>
      <xdr:col>19</xdr:col>
      <xdr:colOff>16163</xdr:colOff>
      <xdr:row>32</xdr:row>
      <xdr:rowOff>166253</xdr:rowOff>
    </xdr:from>
    <xdr:ext cx="571247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7206CC5-1A6C-402D-834E-2F53CA5A045F}"/>
            </a:ext>
          </a:extLst>
        </xdr:cNvPr>
        <xdr:cNvSpPr txBox="1"/>
      </xdr:nvSpPr>
      <xdr:spPr>
        <a:xfrm>
          <a:off x="11134436" y="6077526"/>
          <a:ext cx="571247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Footer</a:t>
          </a:r>
        </a:p>
      </xdr:txBody>
    </xdr:sp>
    <xdr:clientData/>
  </xdr:oneCellAnchor>
  <xdr:oneCellAnchor>
    <xdr:from>
      <xdr:col>17</xdr:col>
      <xdr:colOff>341745</xdr:colOff>
      <xdr:row>32</xdr:row>
      <xdr:rowOff>157017</xdr:rowOff>
    </xdr:from>
    <xdr:ext cx="778483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CB81F8C-592D-4E57-9E47-DB4B4B26AD02}"/>
            </a:ext>
          </a:extLst>
        </xdr:cNvPr>
        <xdr:cNvSpPr txBox="1"/>
      </xdr:nvSpPr>
      <xdr:spPr>
        <a:xfrm>
          <a:off x="10236200" y="6068290"/>
          <a:ext cx="778483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at Bottom</a:t>
          </a:r>
        </a:p>
      </xdr:txBody>
    </xdr:sp>
    <xdr:clientData/>
  </xdr:oneCellAnchor>
  <xdr:oneCellAnchor>
    <xdr:from>
      <xdr:col>8</xdr:col>
      <xdr:colOff>384402</xdr:colOff>
      <xdr:row>5</xdr:row>
      <xdr:rowOff>173121</xdr:rowOff>
    </xdr:from>
    <xdr:ext cx="5250370" cy="31944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53204B98-9275-49EF-BE2C-FD423AB08B11}"/>
            </a:ext>
          </a:extLst>
        </xdr:cNvPr>
        <xdr:cNvSpPr txBox="1"/>
      </xdr:nvSpPr>
      <xdr:spPr>
        <a:xfrm>
          <a:off x="4777108" y="1106945"/>
          <a:ext cx="5250370" cy="31944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ID" sz="1600" b="1">
              <a:solidFill>
                <a:schemeClr val="tx1"/>
              </a:solidFill>
              <a:latin typeface="Highway Gothic Expanded" panose="00000400000000000000" pitchFamily="2" charset="0"/>
            </a:rPr>
            <a:t>DASHBOARD</a:t>
          </a:r>
          <a:r>
            <a:rPr lang="en-ID" sz="1600" b="1" baseline="0">
              <a:solidFill>
                <a:schemeClr val="tx1"/>
              </a:solidFill>
              <a:latin typeface="Highway Gothic Expanded" panose="00000400000000000000" pitchFamily="2" charset="0"/>
            </a:rPr>
            <a:t> KONTRAK MANAJEMEN</a:t>
          </a:r>
          <a:endParaRPr lang="en-ID" sz="1600" b="1">
            <a:solidFill>
              <a:schemeClr val="tx1"/>
            </a:solidFill>
            <a:latin typeface="Highway Gothic Expanded" panose="00000400000000000000" pitchFamily="2" charset="0"/>
          </a:endParaRPr>
        </a:p>
      </xdr:txBody>
    </xdr:sp>
    <xdr:clientData/>
  </xdr:oneCellAnchor>
  <xdr:oneCellAnchor>
    <xdr:from>
      <xdr:col>5</xdr:col>
      <xdr:colOff>122925</xdr:colOff>
      <xdr:row>7</xdr:row>
      <xdr:rowOff>162315</xdr:rowOff>
    </xdr:from>
    <xdr:ext cx="921663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4D17B31-12E5-41D0-9779-5CF9000B546A}"/>
            </a:ext>
          </a:extLst>
        </xdr:cNvPr>
        <xdr:cNvSpPr txBox="1"/>
      </xdr:nvSpPr>
      <xdr:spPr>
        <a:xfrm>
          <a:off x="2677866" y="1469668"/>
          <a:ext cx="921663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Departemen</a:t>
          </a:r>
        </a:p>
      </xdr:txBody>
    </xdr:sp>
    <xdr:clientData/>
  </xdr:oneCellAnchor>
  <xdr:oneCellAnchor>
    <xdr:from>
      <xdr:col>6</xdr:col>
      <xdr:colOff>604031</xdr:colOff>
      <xdr:row>7</xdr:row>
      <xdr:rowOff>165303</xdr:rowOff>
    </xdr:from>
    <xdr:ext cx="460960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A5411D4-A78E-4CB4-A3BB-A100BA588942}"/>
            </a:ext>
          </a:extLst>
        </xdr:cNvPr>
        <xdr:cNvSpPr txBox="1"/>
      </xdr:nvSpPr>
      <xdr:spPr>
        <a:xfrm>
          <a:off x="3771560" y="1472656"/>
          <a:ext cx="460960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Area</a:t>
          </a:r>
        </a:p>
      </xdr:txBody>
    </xdr:sp>
    <xdr:clientData/>
  </xdr:oneCellAnchor>
  <xdr:oneCellAnchor>
    <xdr:from>
      <xdr:col>7</xdr:col>
      <xdr:colOff>577136</xdr:colOff>
      <xdr:row>7</xdr:row>
      <xdr:rowOff>168291</xdr:rowOff>
    </xdr:from>
    <xdr:ext cx="722314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DE144AE-9325-4223-86FC-BDFB0DFF472F}"/>
            </a:ext>
          </a:extLst>
        </xdr:cNvPr>
        <xdr:cNvSpPr txBox="1"/>
      </xdr:nvSpPr>
      <xdr:spPr>
        <a:xfrm>
          <a:off x="4357254" y="1475644"/>
          <a:ext cx="722314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Sub-Area</a:t>
          </a:r>
        </a:p>
      </xdr:txBody>
    </xdr:sp>
    <xdr:clientData/>
  </xdr:oneCellAnchor>
  <xdr:oneCellAnchor>
    <xdr:from>
      <xdr:col>17</xdr:col>
      <xdr:colOff>357507</xdr:colOff>
      <xdr:row>6</xdr:row>
      <xdr:rowOff>38303</xdr:rowOff>
    </xdr:from>
    <xdr:ext cx="912494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79AF218-7771-4B1F-8A1E-B056CFECD94F}"/>
            </a:ext>
          </a:extLst>
        </xdr:cNvPr>
        <xdr:cNvSpPr txBox="1"/>
      </xdr:nvSpPr>
      <xdr:spPr>
        <a:xfrm>
          <a:off x="10263507" y="1158891"/>
          <a:ext cx="912494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Filter Uraian</a:t>
          </a:r>
        </a:p>
      </xdr:txBody>
    </xdr:sp>
    <xdr:clientData/>
  </xdr:oneCellAnchor>
  <xdr:twoCellAnchor editAs="oneCell">
    <xdr:from>
      <xdr:col>14</xdr:col>
      <xdr:colOff>263072</xdr:colOff>
      <xdr:row>10</xdr:row>
      <xdr:rowOff>164488</xdr:rowOff>
    </xdr:from>
    <xdr:to>
      <xdr:col>20</xdr:col>
      <xdr:colOff>136070</xdr:colOff>
      <xdr:row>31</xdr:row>
      <xdr:rowOff>51707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59EA5D2-8BB7-4205-C7ED-E22C3836B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3143" y="1978774"/>
          <a:ext cx="3519713" cy="3697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81643</xdr:colOff>
      <xdr:row>25</xdr:row>
      <xdr:rowOff>89647</xdr:rowOff>
    </xdr:from>
    <xdr:to>
      <xdr:col>14</xdr:col>
      <xdr:colOff>81643</xdr:colOff>
      <xdr:row>31</xdr:row>
      <xdr:rowOff>72571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1D03FFC5-D794-D252-B4CE-288733997B17}"/>
            </a:ext>
          </a:extLst>
        </xdr:cNvPr>
        <xdr:cNvSpPr/>
      </xdr:nvSpPr>
      <xdr:spPr>
        <a:xfrm>
          <a:off x="2636584" y="4758765"/>
          <a:ext cx="5513294" cy="11035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 b="1">
              <a:solidFill>
                <a:schemeClr val="tx1"/>
              </a:solidFill>
            </a:rPr>
            <a:t>Area Grafik (Jika Ada)</a:t>
          </a:r>
        </a:p>
      </xdr:txBody>
    </xdr:sp>
    <xdr:clientData/>
  </xdr:twoCellAnchor>
  <xdr:oneCellAnchor>
    <xdr:from>
      <xdr:col>15</xdr:col>
      <xdr:colOff>6597</xdr:colOff>
      <xdr:row>3</xdr:row>
      <xdr:rowOff>148441</xdr:rowOff>
    </xdr:from>
    <xdr:ext cx="98501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5BA54BC-52D8-44EC-99B2-A3D2203D17AD}"/>
            </a:ext>
          </a:extLst>
        </xdr:cNvPr>
        <xdr:cNvSpPr txBox="1"/>
      </xdr:nvSpPr>
      <xdr:spPr>
        <a:xfrm>
          <a:off x="8624454" y="692727"/>
          <a:ext cx="985013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fixed position</a:t>
          </a:r>
        </a:p>
      </xdr:txBody>
    </xdr:sp>
    <xdr:clientData/>
  </xdr:oneCellAnchor>
  <xdr:oneCellAnchor>
    <xdr:from>
      <xdr:col>9</xdr:col>
      <xdr:colOff>166255</xdr:colOff>
      <xdr:row>7</xdr:row>
      <xdr:rowOff>178430</xdr:rowOff>
    </xdr:from>
    <xdr:ext cx="551305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6E1BD616-D97A-4C16-AC5C-933720696EBC}"/>
            </a:ext>
          </a:extLst>
        </xdr:cNvPr>
        <xdr:cNvSpPr txBox="1"/>
      </xdr:nvSpPr>
      <xdr:spPr>
        <a:xfrm>
          <a:off x="5137398" y="1448430"/>
          <a:ext cx="551305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Tahun</a:t>
          </a:r>
        </a:p>
      </xdr:txBody>
    </xdr:sp>
    <xdr:clientData/>
  </xdr:oneCellAnchor>
  <xdr:oneCellAnchor>
    <xdr:from>
      <xdr:col>6</xdr:col>
      <xdr:colOff>367113</xdr:colOff>
      <xdr:row>6</xdr:row>
      <xdr:rowOff>8420</xdr:rowOff>
    </xdr:from>
    <xdr:ext cx="796949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5347095-4D8A-4250-9BF5-69DDEAD07C9D}"/>
            </a:ext>
          </a:extLst>
        </xdr:cNvPr>
        <xdr:cNvSpPr txBox="1"/>
      </xdr:nvSpPr>
      <xdr:spPr>
        <a:xfrm>
          <a:off x="3534642" y="1129008"/>
          <a:ext cx="796949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Filter Area</a:t>
          </a:r>
        </a:p>
      </xdr:txBody>
    </xdr:sp>
    <xdr:clientData/>
  </xdr:oneCellAnchor>
  <xdr:oneCellAnchor>
    <xdr:from>
      <xdr:col>17</xdr:col>
      <xdr:colOff>203613</xdr:colOff>
      <xdr:row>7</xdr:row>
      <xdr:rowOff>153350</xdr:rowOff>
    </xdr:from>
    <xdr:ext cx="144949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E43AFEC4-753A-49A6-BBDE-E8BBCEC48F97}"/>
            </a:ext>
          </a:extLst>
        </xdr:cNvPr>
        <xdr:cNvSpPr txBox="1"/>
      </xdr:nvSpPr>
      <xdr:spPr>
        <a:xfrm>
          <a:off x="10109613" y="1460703"/>
          <a:ext cx="1449499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Pendapatan vs</a:t>
          </a:r>
          <a:r>
            <a:rPr lang="en-ID" sz="1100" b="1" baseline="0">
              <a:solidFill>
                <a:schemeClr val="tx1"/>
              </a:solidFill>
            </a:rPr>
            <a:t> Beban</a:t>
          </a:r>
          <a:endParaRPr lang="en-ID" sz="1100" b="1">
            <a:solidFill>
              <a:schemeClr val="tx1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79728</xdr:colOff>
      <xdr:row>5</xdr:row>
      <xdr:rowOff>88900</xdr:rowOff>
    </xdr:from>
    <xdr:to>
      <xdr:col>8</xdr:col>
      <xdr:colOff>44414</xdr:colOff>
      <xdr:row>17</xdr:row>
      <xdr:rowOff>39100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D1DFE-FEEE-2122-EEF6-A6901A9DE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8928" y="1009650"/>
          <a:ext cx="3840000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79022</xdr:colOff>
      <xdr:row>20</xdr:row>
      <xdr:rowOff>69850</xdr:rowOff>
    </xdr:from>
    <xdr:to>
      <xdr:col>8</xdr:col>
      <xdr:colOff>43708</xdr:colOff>
      <xdr:row>32</xdr:row>
      <xdr:rowOff>20050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A7C359-164E-AF8C-9F7F-BDE65A9C9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8222" y="6330950"/>
          <a:ext cx="3840000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107950</xdr:colOff>
      <xdr:row>34</xdr:row>
      <xdr:rowOff>69850</xdr:rowOff>
    </xdr:from>
    <xdr:to>
      <xdr:col>8</xdr:col>
      <xdr:colOff>72636</xdr:colOff>
      <xdr:row>46</xdr:row>
      <xdr:rowOff>20050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791894-9A8E-0EE7-F744-9C008CD37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7150" y="8909050"/>
          <a:ext cx="3840000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50</xdr:row>
      <xdr:rowOff>12700</xdr:rowOff>
    </xdr:from>
    <xdr:to>
      <xdr:col>8</xdr:col>
      <xdr:colOff>42417</xdr:colOff>
      <xdr:row>61</xdr:row>
      <xdr:rowOff>140701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E60905-40D1-A747-E461-29D26EAB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2718" y="14606155"/>
          <a:ext cx="3842686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23091</xdr:colOff>
      <xdr:row>65</xdr:row>
      <xdr:rowOff>127000</xdr:rowOff>
    </xdr:from>
    <xdr:to>
      <xdr:col>7</xdr:col>
      <xdr:colOff>583522</xdr:colOff>
      <xdr:row>77</xdr:row>
      <xdr:rowOff>70273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79AEE6-0639-49E9-856E-447DF343E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6909" y="17491364"/>
          <a:ext cx="3840000" cy="216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100771</xdr:colOff>
      <xdr:row>4</xdr:row>
      <xdr:rowOff>161511</xdr:rowOff>
    </xdr:from>
    <xdr:to>
      <xdr:col>5</xdr:col>
      <xdr:colOff>138630</xdr:colOff>
      <xdr:row>16</xdr:row>
      <xdr:rowOff>111712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110D67-2E66-92C5-A3CF-B6797816D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5554" y="890381"/>
          <a:ext cx="3826747" cy="2136809"/>
        </a:xfrm>
        <a:prstGeom prst="rect">
          <a:avLst/>
        </a:prstGeom>
      </xdr:spPr>
    </xdr:pic>
    <xdr:clientData/>
  </xdr:twoCellAnchor>
  <xdr:twoCellAnchor editAs="oneCell">
    <xdr:from>
      <xdr:col>2</xdr:col>
      <xdr:colOff>142490</xdr:colOff>
      <xdr:row>30</xdr:row>
      <xdr:rowOff>60049</xdr:rowOff>
    </xdr:from>
    <xdr:to>
      <xdr:col>5</xdr:col>
      <xdr:colOff>28346</xdr:colOff>
      <xdr:row>41</xdr:row>
      <xdr:rowOff>124549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33DBF8-4CC8-8734-8AA9-9D577F01D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8990" y="5203549"/>
          <a:ext cx="3656799" cy="216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430892</xdr:colOff>
      <xdr:row>2</xdr:row>
      <xdr:rowOff>25400</xdr:rowOff>
    </xdr:from>
    <xdr:to>
      <xdr:col>15</xdr:col>
      <xdr:colOff>544285</xdr:colOff>
      <xdr:row>18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2D0F3C-72A5-89A0-57D6-256B9CFAC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449036</xdr:colOff>
      <xdr:row>18</xdr:row>
      <xdr:rowOff>116115</xdr:rowOff>
    </xdr:from>
    <xdr:to>
      <xdr:col>15</xdr:col>
      <xdr:colOff>571499</xdr:colOff>
      <xdr:row>33</xdr:row>
      <xdr:rowOff>137886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6E69C1-8E0C-7B47-FA18-70C6DA897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222760</xdr:colOff>
      <xdr:row>70</xdr:row>
      <xdr:rowOff>92363</xdr:rowOff>
    </xdr:from>
    <xdr:to>
      <xdr:col>11</xdr:col>
      <xdr:colOff>9807</xdr:colOff>
      <xdr:row>104</xdr:row>
      <xdr:rowOff>44401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43C0E1B6-9D82-44DA-8C3F-74C131DC9564}"/>
            </a:ext>
          </a:extLst>
        </xdr:cNvPr>
        <xdr:cNvSpPr/>
      </xdr:nvSpPr>
      <xdr:spPr>
        <a:xfrm>
          <a:off x="1296487" y="13750636"/>
          <a:ext cx="11147775" cy="623276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143166</xdr:colOff>
      <xdr:row>70</xdr:row>
      <xdr:rowOff>96438</xdr:rowOff>
    </xdr:from>
    <xdr:to>
      <xdr:col>3</xdr:col>
      <xdr:colOff>119530</xdr:colOff>
      <xdr:row>104</xdr:row>
      <xdr:rowOff>4074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9A7581A0-E3B3-4BB0-9CD1-76C469678639}"/>
            </a:ext>
          </a:extLst>
        </xdr:cNvPr>
        <xdr:cNvSpPr/>
      </xdr:nvSpPr>
      <xdr:spPr>
        <a:xfrm>
          <a:off x="1216893" y="13754711"/>
          <a:ext cx="1812092" cy="6188363"/>
        </a:xfrm>
        <a:prstGeom prst="rect">
          <a:avLst/>
        </a:prstGeom>
        <a:solidFill>
          <a:srgbClr val="3668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140855</xdr:colOff>
      <xdr:row>72</xdr:row>
      <xdr:rowOff>92364</xdr:rowOff>
    </xdr:from>
    <xdr:to>
      <xdr:col>10</xdr:col>
      <xdr:colOff>600364</xdr:colOff>
      <xdr:row>74</xdr:row>
      <xdr:rowOff>179566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448ECFA-64F1-429D-BABD-28E076FE3653}"/>
            </a:ext>
          </a:extLst>
        </xdr:cNvPr>
        <xdr:cNvSpPr/>
      </xdr:nvSpPr>
      <xdr:spPr>
        <a:xfrm>
          <a:off x="1214582" y="13565909"/>
          <a:ext cx="11208327" cy="456657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127001</xdr:colOff>
      <xdr:row>70</xdr:row>
      <xdr:rowOff>103909</xdr:rowOff>
    </xdr:from>
    <xdr:to>
      <xdr:col>11</xdr:col>
      <xdr:colOff>11545</xdr:colOff>
      <xdr:row>72</xdr:row>
      <xdr:rowOff>131075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14C6C12F-FB4E-4C21-B539-737A063840C3}"/>
            </a:ext>
          </a:extLst>
        </xdr:cNvPr>
        <xdr:cNvSpPr/>
      </xdr:nvSpPr>
      <xdr:spPr>
        <a:xfrm>
          <a:off x="1200728" y="13208000"/>
          <a:ext cx="11245272" cy="396620"/>
        </a:xfrm>
        <a:prstGeom prst="rect">
          <a:avLst/>
        </a:prstGeom>
        <a:solidFill>
          <a:srgbClr val="00206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oneCellAnchor>
    <xdr:from>
      <xdr:col>8</xdr:col>
      <xdr:colOff>939258</xdr:colOff>
      <xdr:row>73</xdr:row>
      <xdr:rowOff>4072</xdr:rowOff>
    </xdr:from>
    <xdr:ext cx="1577868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47CF805-0E8E-4584-885D-D038182FC1C6}"/>
            </a:ext>
          </a:extLst>
        </xdr:cNvPr>
        <xdr:cNvSpPr txBox="1"/>
      </xdr:nvSpPr>
      <xdr:spPr>
        <a:xfrm>
          <a:off x="10799076" y="13662345"/>
          <a:ext cx="1577868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Navigation</a:t>
          </a:r>
          <a:r>
            <a:rPr lang="en-ID" sz="1100" b="1" baseline="0">
              <a:solidFill>
                <a:schemeClr val="tx1"/>
              </a:solidFill>
            </a:rPr>
            <a:t> Bar : 5 - 10%</a:t>
          </a:r>
          <a:endParaRPr lang="en-ID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8</xdr:col>
      <xdr:colOff>1318442</xdr:colOff>
      <xdr:row>70</xdr:row>
      <xdr:rowOff>144927</xdr:rowOff>
    </xdr:from>
    <xdr:ext cx="1180003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473F021-4155-460E-8560-32D02EF3AA67}"/>
            </a:ext>
          </a:extLst>
        </xdr:cNvPr>
        <xdr:cNvSpPr txBox="1"/>
      </xdr:nvSpPr>
      <xdr:spPr>
        <a:xfrm>
          <a:off x="11178260" y="13249018"/>
          <a:ext cx="1180003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User Bar</a:t>
          </a:r>
          <a:r>
            <a:rPr lang="en-ID" sz="1100" b="1" baseline="0">
              <a:solidFill>
                <a:schemeClr val="tx1"/>
              </a:solidFill>
            </a:rPr>
            <a:t> : 5-10 %</a:t>
          </a:r>
          <a:endParaRPr lang="en-ID" sz="1100" b="1">
            <a:solidFill>
              <a:schemeClr val="tx1"/>
            </a:solidFill>
          </a:endParaRPr>
        </a:p>
      </xdr:txBody>
    </xdr:sp>
    <xdr:clientData/>
  </xdr:oneCellAnchor>
  <xdr:oneCellAnchor>
    <xdr:from>
      <xdr:col>2</xdr:col>
      <xdr:colOff>364294</xdr:colOff>
      <xdr:row>85</xdr:row>
      <xdr:rowOff>17928</xdr:rowOff>
    </xdr:from>
    <xdr:ext cx="1198149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109E377-BB83-4999-AF34-AA2B134E897F}"/>
            </a:ext>
          </a:extLst>
        </xdr:cNvPr>
        <xdr:cNvSpPr txBox="1"/>
      </xdr:nvSpPr>
      <xdr:spPr>
        <a:xfrm>
          <a:off x="1438021" y="16447110"/>
          <a:ext cx="1198149" cy="264560"/>
        </a:xfrm>
        <a:prstGeom prst="rect">
          <a:avLst/>
        </a:prstGeom>
        <a:solidFill>
          <a:srgbClr val="36688D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rgbClr val="F3CD05"/>
              </a:solidFill>
            </a:rPr>
            <a:t>Side Bar </a:t>
          </a:r>
          <a:r>
            <a:rPr lang="en-ID" sz="1100" b="1" baseline="0">
              <a:solidFill>
                <a:srgbClr val="F3CD05"/>
              </a:solidFill>
            </a:rPr>
            <a:t>: 10-20%</a:t>
          </a:r>
          <a:endParaRPr lang="en-ID" sz="1100" b="1">
            <a:solidFill>
              <a:srgbClr val="F3CD05"/>
            </a:solidFill>
          </a:endParaRPr>
        </a:p>
      </xdr:txBody>
    </xdr:sp>
    <xdr:clientData/>
  </xdr:oneCellAnchor>
  <xdr:oneCellAnchor>
    <xdr:from>
      <xdr:col>2</xdr:col>
      <xdr:colOff>412785</xdr:colOff>
      <xdr:row>89</xdr:row>
      <xdr:rowOff>124147</xdr:rowOff>
    </xdr:from>
    <xdr:ext cx="1008161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731CE89-3C9A-416E-88F2-FBDE6D4E185A}"/>
            </a:ext>
          </a:extLst>
        </xdr:cNvPr>
        <xdr:cNvSpPr txBox="1"/>
      </xdr:nvSpPr>
      <xdr:spPr>
        <a:xfrm>
          <a:off x="1486512" y="17292238"/>
          <a:ext cx="1008161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can be hidden</a:t>
          </a:r>
        </a:p>
      </xdr:txBody>
    </xdr:sp>
    <xdr:clientData/>
  </xdr:oneCellAnchor>
  <xdr:oneCellAnchor>
    <xdr:from>
      <xdr:col>7</xdr:col>
      <xdr:colOff>580687</xdr:colOff>
      <xdr:row>70</xdr:row>
      <xdr:rowOff>140310</xdr:rowOff>
    </xdr:from>
    <xdr:ext cx="985013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49E52321-0244-4AA8-9EA3-0BE298719AEC}"/>
            </a:ext>
          </a:extLst>
        </xdr:cNvPr>
        <xdr:cNvSpPr txBox="1"/>
      </xdr:nvSpPr>
      <xdr:spPr>
        <a:xfrm>
          <a:off x="9124323" y="13798583"/>
          <a:ext cx="985013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fixed position</a:t>
          </a:r>
        </a:p>
      </xdr:txBody>
    </xdr:sp>
    <xdr:clientData/>
  </xdr:oneCellAnchor>
  <xdr:oneCellAnchor>
    <xdr:from>
      <xdr:col>9</xdr:col>
      <xdr:colOff>389694</xdr:colOff>
      <xdr:row>102</xdr:row>
      <xdr:rowOff>54874</xdr:rowOff>
    </xdr:from>
    <xdr:ext cx="571247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7F280301-9777-4F26-AF22-854562D7571F}"/>
            </a:ext>
          </a:extLst>
        </xdr:cNvPr>
        <xdr:cNvSpPr txBox="1"/>
      </xdr:nvSpPr>
      <xdr:spPr>
        <a:xfrm>
          <a:off x="11600330" y="19624419"/>
          <a:ext cx="571247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Footer</a:t>
          </a:r>
        </a:p>
      </xdr:txBody>
    </xdr:sp>
    <xdr:clientData/>
  </xdr:oneCellAnchor>
  <xdr:oneCellAnchor>
    <xdr:from>
      <xdr:col>8</xdr:col>
      <xdr:colOff>842276</xdr:colOff>
      <xdr:row>102</xdr:row>
      <xdr:rowOff>45638</xdr:rowOff>
    </xdr:from>
    <xdr:ext cx="778483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CABC3C2-1049-4688-AFAC-C76D979E110D}"/>
            </a:ext>
          </a:extLst>
        </xdr:cNvPr>
        <xdr:cNvSpPr txBox="1"/>
      </xdr:nvSpPr>
      <xdr:spPr>
        <a:xfrm>
          <a:off x="10702094" y="19615183"/>
          <a:ext cx="778483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at Bottom</a:t>
          </a:r>
        </a:p>
      </xdr:txBody>
    </xdr:sp>
    <xdr:clientData/>
  </xdr:oneCellAnchor>
  <xdr:oneCellAnchor>
    <xdr:from>
      <xdr:col>3</xdr:col>
      <xdr:colOff>230909</xdr:colOff>
      <xdr:row>77</xdr:row>
      <xdr:rowOff>50935</xdr:rowOff>
    </xdr:from>
    <xdr:ext cx="921663" cy="264560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B38DEADE-BDFA-471D-9DFD-A9D7DD1B79BA}"/>
            </a:ext>
          </a:extLst>
        </xdr:cNvPr>
        <xdr:cNvSpPr txBox="1"/>
      </xdr:nvSpPr>
      <xdr:spPr>
        <a:xfrm>
          <a:off x="3140364" y="15002299"/>
          <a:ext cx="921663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Departemen</a:t>
          </a:r>
        </a:p>
      </xdr:txBody>
    </xdr:sp>
    <xdr:clientData/>
  </xdr:oneCellAnchor>
  <xdr:oneCellAnchor>
    <xdr:from>
      <xdr:col>3</xdr:col>
      <xdr:colOff>1323925</xdr:colOff>
      <xdr:row>77</xdr:row>
      <xdr:rowOff>53923</xdr:rowOff>
    </xdr:from>
    <xdr:ext cx="460960" cy="26456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1C4B5343-DE87-41C4-A3E7-3D9FDC149A53}"/>
            </a:ext>
          </a:extLst>
        </xdr:cNvPr>
        <xdr:cNvSpPr txBox="1"/>
      </xdr:nvSpPr>
      <xdr:spPr>
        <a:xfrm>
          <a:off x="4233380" y="15005287"/>
          <a:ext cx="460960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Area</a:t>
          </a:r>
        </a:p>
      </xdr:txBody>
    </xdr:sp>
    <xdr:clientData/>
  </xdr:oneCellAnchor>
  <xdr:oneCellAnchor>
    <xdr:from>
      <xdr:col>4</xdr:col>
      <xdr:colOff>73212</xdr:colOff>
      <xdr:row>77</xdr:row>
      <xdr:rowOff>56911</xdr:rowOff>
    </xdr:from>
    <xdr:ext cx="722314" cy="2645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F913526F-BD78-469E-9CF4-9A378D4257AF}"/>
            </a:ext>
          </a:extLst>
        </xdr:cNvPr>
        <xdr:cNvSpPr txBox="1"/>
      </xdr:nvSpPr>
      <xdr:spPr>
        <a:xfrm>
          <a:off x="4818394" y="15008275"/>
          <a:ext cx="722314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Sub-Area</a:t>
          </a:r>
        </a:p>
      </xdr:txBody>
    </xdr:sp>
    <xdr:clientData/>
  </xdr:oneCellAnchor>
  <xdr:oneCellAnchor>
    <xdr:from>
      <xdr:col>8</xdr:col>
      <xdr:colOff>858038</xdr:colOff>
      <xdr:row>75</xdr:row>
      <xdr:rowOff>111651</xdr:rowOff>
    </xdr:from>
    <xdr:ext cx="912494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5230AF1-E6FB-4F88-AF0F-370232C2BA40}"/>
            </a:ext>
          </a:extLst>
        </xdr:cNvPr>
        <xdr:cNvSpPr txBox="1"/>
      </xdr:nvSpPr>
      <xdr:spPr>
        <a:xfrm>
          <a:off x="10717856" y="14693560"/>
          <a:ext cx="912494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Filter Uraian</a:t>
          </a:r>
        </a:p>
      </xdr:txBody>
    </xdr:sp>
    <xdr:clientData/>
  </xdr:oneCellAnchor>
  <xdr:oneCellAnchor>
    <xdr:from>
      <xdr:col>7</xdr:col>
      <xdr:colOff>599491</xdr:colOff>
      <xdr:row>73</xdr:row>
      <xdr:rowOff>37061</xdr:rowOff>
    </xdr:from>
    <xdr:ext cx="98501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D18BEC9E-DC25-4850-B8CB-2F05200E3181}"/>
            </a:ext>
          </a:extLst>
        </xdr:cNvPr>
        <xdr:cNvSpPr txBox="1"/>
      </xdr:nvSpPr>
      <xdr:spPr>
        <a:xfrm>
          <a:off x="9143127" y="14249516"/>
          <a:ext cx="985013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fixed position</a:t>
          </a:r>
        </a:p>
      </xdr:txBody>
    </xdr:sp>
    <xdr:clientData/>
  </xdr:oneCellAnchor>
  <xdr:oneCellAnchor>
    <xdr:from>
      <xdr:col>4</xdr:col>
      <xdr:colOff>886149</xdr:colOff>
      <xdr:row>77</xdr:row>
      <xdr:rowOff>67050</xdr:rowOff>
    </xdr:from>
    <xdr:ext cx="551305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547FEAA3-F248-4740-8746-8EBD34024F09}"/>
            </a:ext>
          </a:extLst>
        </xdr:cNvPr>
        <xdr:cNvSpPr txBox="1"/>
      </xdr:nvSpPr>
      <xdr:spPr>
        <a:xfrm>
          <a:off x="5631331" y="15018414"/>
          <a:ext cx="551305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Tahun</a:t>
          </a:r>
        </a:p>
      </xdr:txBody>
    </xdr:sp>
    <xdr:clientData/>
  </xdr:oneCellAnchor>
  <xdr:oneCellAnchor>
    <xdr:from>
      <xdr:col>3</xdr:col>
      <xdr:colOff>1087007</xdr:colOff>
      <xdr:row>75</xdr:row>
      <xdr:rowOff>81768</xdr:rowOff>
    </xdr:from>
    <xdr:ext cx="796949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9096565-5309-4ED4-B1A6-3263FB363FDE}"/>
            </a:ext>
          </a:extLst>
        </xdr:cNvPr>
        <xdr:cNvSpPr txBox="1"/>
      </xdr:nvSpPr>
      <xdr:spPr>
        <a:xfrm>
          <a:off x="3996462" y="14663677"/>
          <a:ext cx="796949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Filter Area</a:t>
          </a:r>
        </a:p>
      </xdr:txBody>
    </xdr:sp>
    <xdr:clientData/>
  </xdr:oneCellAnchor>
  <xdr:oneCellAnchor>
    <xdr:from>
      <xdr:col>8</xdr:col>
      <xdr:colOff>704144</xdr:colOff>
      <xdr:row>77</xdr:row>
      <xdr:rowOff>41970</xdr:rowOff>
    </xdr:from>
    <xdr:ext cx="1524072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A4B4AB0-298B-43F5-B99C-BF7822E899EC}"/>
            </a:ext>
          </a:extLst>
        </xdr:cNvPr>
        <xdr:cNvSpPr txBox="1"/>
      </xdr:nvSpPr>
      <xdr:spPr>
        <a:xfrm>
          <a:off x="10565320" y="15162441"/>
          <a:ext cx="1524072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Proporsi Penyedia Jasa</a:t>
          </a:r>
        </a:p>
      </xdr:txBody>
    </xdr:sp>
    <xdr:clientData/>
  </xdr:oneCellAnchor>
  <xdr:oneCellAnchor>
    <xdr:from>
      <xdr:col>3</xdr:col>
      <xdr:colOff>1530177</xdr:colOff>
      <xdr:row>80</xdr:row>
      <xdr:rowOff>167370</xdr:rowOff>
    </xdr:from>
    <xdr:ext cx="1229824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1EC78167-24CD-4CAF-94FD-7146279A091F}"/>
            </a:ext>
          </a:extLst>
        </xdr:cNvPr>
        <xdr:cNvSpPr txBox="1"/>
      </xdr:nvSpPr>
      <xdr:spPr>
        <a:xfrm>
          <a:off x="4433034" y="15416441"/>
          <a:ext cx="1229824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chemeClr val="tx1"/>
              </a:solidFill>
            </a:rPr>
            <a:t>List Penyedia Jasa</a:t>
          </a:r>
        </a:p>
      </xdr:txBody>
    </xdr:sp>
    <xdr:clientData/>
  </xdr:oneCellAnchor>
  <xdr:twoCellAnchor>
    <xdr:from>
      <xdr:col>3</xdr:col>
      <xdr:colOff>335643</xdr:colOff>
      <xdr:row>82</xdr:row>
      <xdr:rowOff>126999</xdr:rowOff>
    </xdr:from>
    <xdr:to>
      <xdr:col>6</xdr:col>
      <xdr:colOff>444501</xdr:colOff>
      <xdr:row>85</xdr:row>
      <xdr:rowOff>34636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192D3061-D774-4942-B0F4-FEBAB569CFC7}"/>
            </a:ext>
          </a:extLst>
        </xdr:cNvPr>
        <xdr:cNvSpPr/>
      </xdr:nvSpPr>
      <xdr:spPr>
        <a:xfrm>
          <a:off x="3245098" y="16001999"/>
          <a:ext cx="4542312" cy="461819"/>
        </a:xfrm>
        <a:prstGeom prst="rect">
          <a:avLst/>
        </a:prstGeom>
        <a:solidFill>
          <a:srgbClr val="3668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 b="1"/>
            <a:t>PT MARGA MAJU MAPAN</a:t>
          </a:r>
        </a:p>
      </xdr:txBody>
    </xdr:sp>
    <xdr:clientData/>
  </xdr:twoCellAnchor>
  <xdr:twoCellAnchor editAs="oneCell">
    <xdr:from>
      <xdr:col>7</xdr:col>
      <xdr:colOff>54429</xdr:colOff>
      <xdr:row>80</xdr:row>
      <xdr:rowOff>163286</xdr:rowOff>
    </xdr:from>
    <xdr:to>
      <xdr:col>10</xdr:col>
      <xdr:colOff>333168</xdr:colOff>
      <xdr:row>101</xdr:row>
      <xdr:rowOff>119778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4FCD359-C74A-4D8F-B020-359F250A1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1572" y="15412357"/>
          <a:ext cx="3544453" cy="376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395680</xdr:colOff>
      <xdr:row>87</xdr:row>
      <xdr:rowOff>69273</xdr:rowOff>
    </xdr:from>
    <xdr:to>
      <xdr:col>6</xdr:col>
      <xdr:colOff>504538</xdr:colOff>
      <xdr:row>102</xdr:row>
      <xdr:rowOff>80819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E8C595-FF1D-49B9-B6E3-9CC7E03754A3}"/>
            </a:ext>
          </a:extLst>
        </xdr:cNvPr>
        <xdr:cNvSpPr/>
      </xdr:nvSpPr>
      <xdr:spPr>
        <a:xfrm>
          <a:off x="3305135" y="16867909"/>
          <a:ext cx="4542312" cy="2782455"/>
        </a:xfrm>
        <a:prstGeom prst="rect">
          <a:avLst/>
        </a:prstGeom>
        <a:solidFill>
          <a:srgbClr val="3668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 b="1"/>
            <a:t>GRAFIK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222250</xdr:colOff>
      <xdr:row>80</xdr:row>
      <xdr:rowOff>101600</xdr:rowOff>
    </xdr:from>
    <xdr:to>
      <xdr:col>21</xdr:col>
      <xdr:colOff>247650</xdr:colOff>
      <xdr:row>87</xdr:row>
      <xdr:rowOff>19050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2DACF5C5-0176-DA04-AE17-EC8B2FC68861}"/>
            </a:ext>
          </a:extLst>
        </xdr:cNvPr>
        <xdr:cNvSpPr/>
      </xdr:nvSpPr>
      <xdr:spPr>
        <a:xfrm>
          <a:off x="12065000" y="14503400"/>
          <a:ext cx="5473700" cy="139065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67234</xdr:colOff>
      <xdr:row>21</xdr:row>
      <xdr:rowOff>59763</xdr:rowOff>
    </xdr:from>
    <xdr:to>
      <xdr:col>9</xdr:col>
      <xdr:colOff>605116</xdr:colOff>
      <xdr:row>22</xdr:row>
      <xdr:rowOff>134470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940EDA8-D523-BAC4-932B-AEE672E3EFB1}"/>
            </a:ext>
          </a:extLst>
        </xdr:cNvPr>
        <xdr:cNvSpPr/>
      </xdr:nvSpPr>
      <xdr:spPr>
        <a:xfrm>
          <a:off x="8262469" y="3638175"/>
          <a:ext cx="1150471" cy="26147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Single Years</a:t>
          </a:r>
        </a:p>
      </xdr:txBody>
    </xdr:sp>
    <xdr:clientData/>
  </xdr:twoCellAnchor>
  <xdr:twoCellAnchor>
    <xdr:from>
      <xdr:col>9</xdr:col>
      <xdr:colOff>410882</xdr:colOff>
      <xdr:row>21</xdr:row>
      <xdr:rowOff>127000</xdr:rowOff>
    </xdr:from>
    <xdr:to>
      <xdr:col>9</xdr:col>
      <xdr:colOff>537882</xdr:colOff>
      <xdr:row>22</xdr:row>
      <xdr:rowOff>89407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21E7DCFC-A788-B617-952D-05EACD385F3C}"/>
            </a:ext>
          </a:extLst>
        </xdr:cNvPr>
        <xdr:cNvSpPr/>
      </xdr:nvSpPr>
      <xdr:spPr>
        <a:xfrm>
          <a:off x="9218706" y="3705412"/>
          <a:ext cx="127000" cy="14917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85163</xdr:colOff>
      <xdr:row>27</xdr:row>
      <xdr:rowOff>77693</xdr:rowOff>
    </xdr:from>
    <xdr:to>
      <xdr:col>10</xdr:col>
      <xdr:colOff>10457</xdr:colOff>
      <xdr:row>28</xdr:row>
      <xdr:rowOff>152399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4103A77-F910-47B0-B42C-C7532216474F}"/>
            </a:ext>
          </a:extLst>
        </xdr:cNvPr>
        <xdr:cNvSpPr/>
      </xdr:nvSpPr>
      <xdr:spPr>
        <a:xfrm>
          <a:off x="8280398" y="4776693"/>
          <a:ext cx="1150471" cy="26147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Single Years</a:t>
          </a:r>
        </a:p>
      </xdr:txBody>
    </xdr:sp>
    <xdr:clientData/>
  </xdr:twoCellAnchor>
  <xdr:twoCellAnchor>
    <xdr:from>
      <xdr:col>11</xdr:col>
      <xdr:colOff>58267</xdr:colOff>
      <xdr:row>32</xdr:row>
      <xdr:rowOff>72571</xdr:rowOff>
    </xdr:from>
    <xdr:to>
      <xdr:col>12</xdr:col>
      <xdr:colOff>18143</xdr:colOff>
      <xdr:row>33</xdr:row>
      <xdr:rowOff>154215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F6C82476-AB88-4D67-A929-5E2A1745FC73}"/>
            </a:ext>
          </a:extLst>
        </xdr:cNvPr>
        <xdr:cNvSpPr/>
      </xdr:nvSpPr>
      <xdr:spPr>
        <a:xfrm>
          <a:off x="10064053" y="5569857"/>
          <a:ext cx="567661" cy="2630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</a:rPr>
            <a:t>2022</a:t>
          </a:r>
        </a:p>
      </xdr:txBody>
    </xdr:sp>
    <xdr:clientData/>
  </xdr:twoCellAnchor>
  <xdr:twoCellAnchor>
    <xdr:from>
      <xdr:col>8</xdr:col>
      <xdr:colOff>7470</xdr:colOff>
      <xdr:row>32</xdr:row>
      <xdr:rowOff>74706</xdr:rowOff>
    </xdr:from>
    <xdr:to>
      <xdr:col>9</xdr:col>
      <xdr:colOff>545352</xdr:colOff>
      <xdr:row>33</xdr:row>
      <xdr:rowOff>149413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A3A716B-90E1-4412-B4AD-416D699578B7}"/>
            </a:ext>
          </a:extLst>
        </xdr:cNvPr>
        <xdr:cNvSpPr/>
      </xdr:nvSpPr>
      <xdr:spPr>
        <a:xfrm>
          <a:off x="8202705" y="5707530"/>
          <a:ext cx="1150471" cy="26147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Multi Years</a:t>
          </a:r>
        </a:p>
      </xdr:txBody>
    </xdr:sp>
    <xdr:clientData/>
  </xdr:twoCellAnchor>
  <xdr:twoCellAnchor>
    <xdr:from>
      <xdr:col>11</xdr:col>
      <xdr:colOff>38844</xdr:colOff>
      <xdr:row>27</xdr:row>
      <xdr:rowOff>68727</xdr:rowOff>
    </xdr:from>
    <xdr:to>
      <xdr:col>12</xdr:col>
      <xdr:colOff>576727</xdr:colOff>
      <xdr:row>28</xdr:row>
      <xdr:rowOff>143433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CD0F485-B7FA-404A-9F5F-391079F34E15}"/>
            </a:ext>
          </a:extLst>
        </xdr:cNvPr>
        <xdr:cNvSpPr/>
      </xdr:nvSpPr>
      <xdr:spPr>
        <a:xfrm>
          <a:off x="10071844" y="4767727"/>
          <a:ext cx="1150471" cy="26147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</a:rPr>
            <a:t>2023</a:t>
          </a:r>
        </a:p>
      </xdr:txBody>
    </xdr:sp>
    <xdr:clientData/>
  </xdr:twoCellAnchor>
  <xdr:twoCellAnchor>
    <xdr:from>
      <xdr:col>13</xdr:col>
      <xdr:colOff>32871</xdr:colOff>
      <xdr:row>32</xdr:row>
      <xdr:rowOff>88900</xdr:rowOff>
    </xdr:from>
    <xdr:to>
      <xdr:col>13</xdr:col>
      <xdr:colOff>203200</xdr:colOff>
      <xdr:row>33</xdr:row>
      <xdr:rowOff>80681</xdr:rowOff>
    </xdr:to>
    <xdr:sp macro="" textlink="">
      <xdr:nvSpPr>
        <xdr:cNvPr id="15" name="Cross 14">
          <a:extLst>
            <a:ext uri="{FF2B5EF4-FFF2-40B4-BE49-F238E27FC236}">
              <a16:creationId xmlns:a16="http://schemas.microsoft.com/office/drawing/2014/main" id="{0D8924B9-A25B-833E-AA89-0BB3364C7746}"/>
            </a:ext>
          </a:extLst>
        </xdr:cNvPr>
        <xdr:cNvSpPr/>
      </xdr:nvSpPr>
      <xdr:spPr>
        <a:xfrm>
          <a:off x="11266021" y="5651500"/>
          <a:ext cx="170329" cy="175931"/>
        </a:xfrm>
        <a:prstGeom prst="plus">
          <a:avLst>
            <a:gd name="adj" fmla="val 33031"/>
          </a:avLst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29239</xdr:colOff>
      <xdr:row>32</xdr:row>
      <xdr:rowOff>70757</xdr:rowOff>
    </xdr:from>
    <xdr:to>
      <xdr:col>12</xdr:col>
      <xdr:colOff>596900</xdr:colOff>
      <xdr:row>33</xdr:row>
      <xdr:rowOff>152401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BEAB7A6A-E866-4FCD-91C5-1DA9718A3304}"/>
            </a:ext>
          </a:extLst>
        </xdr:cNvPr>
        <xdr:cNvSpPr/>
      </xdr:nvSpPr>
      <xdr:spPr>
        <a:xfrm>
          <a:off x="10642810" y="5568043"/>
          <a:ext cx="567661" cy="2630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</a:rPr>
            <a:t>2023</a:t>
          </a:r>
        </a:p>
      </xdr:txBody>
    </xdr:sp>
    <xdr:clientData/>
  </xdr:twoCellAnchor>
  <xdr:twoCellAnchor>
    <xdr:from>
      <xdr:col>10</xdr:col>
      <xdr:colOff>11203</xdr:colOff>
      <xdr:row>41</xdr:row>
      <xdr:rowOff>90714</xdr:rowOff>
    </xdr:from>
    <xdr:to>
      <xdr:col>11</xdr:col>
      <xdr:colOff>272140</xdr:colOff>
      <xdr:row>42</xdr:row>
      <xdr:rowOff>148880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C2D0A5C-ECB5-4BC6-801F-77A0FB56F37E}"/>
            </a:ext>
          </a:extLst>
        </xdr:cNvPr>
        <xdr:cNvSpPr/>
      </xdr:nvSpPr>
      <xdr:spPr>
        <a:xfrm>
          <a:off x="9409203" y="7220857"/>
          <a:ext cx="868723" cy="2395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63819</xdr:colOff>
      <xdr:row>43</xdr:row>
      <xdr:rowOff>36287</xdr:rowOff>
    </xdr:from>
    <xdr:to>
      <xdr:col>11</xdr:col>
      <xdr:colOff>117928</xdr:colOff>
      <xdr:row>44</xdr:row>
      <xdr:rowOff>119852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D62393-1FEE-4967-856B-419A53910701}"/>
            </a:ext>
          </a:extLst>
        </xdr:cNvPr>
        <xdr:cNvSpPr/>
      </xdr:nvSpPr>
      <xdr:spPr>
        <a:xfrm>
          <a:off x="8246248" y="7529287"/>
          <a:ext cx="1877466" cy="2649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10</xdr:col>
      <xdr:colOff>91029</xdr:colOff>
      <xdr:row>49</xdr:row>
      <xdr:rowOff>70757</xdr:rowOff>
    </xdr:from>
    <xdr:to>
      <xdr:col>11</xdr:col>
      <xdr:colOff>351966</xdr:colOff>
      <xdr:row>50</xdr:row>
      <xdr:rowOff>128922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8A05EC0-1137-4C74-A82E-D6166FABEE3A}"/>
            </a:ext>
          </a:extLst>
        </xdr:cNvPr>
        <xdr:cNvSpPr/>
      </xdr:nvSpPr>
      <xdr:spPr>
        <a:xfrm>
          <a:off x="9489029" y="8652328"/>
          <a:ext cx="868723" cy="2395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2022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71076</xdr:colOff>
      <xdr:row>51</xdr:row>
      <xdr:rowOff>34472</xdr:rowOff>
    </xdr:from>
    <xdr:to>
      <xdr:col>11</xdr:col>
      <xdr:colOff>125185</xdr:colOff>
      <xdr:row>52</xdr:row>
      <xdr:rowOff>118038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D86460A-AE8A-443B-851C-0C7023469D82}"/>
            </a:ext>
          </a:extLst>
        </xdr:cNvPr>
        <xdr:cNvSpPr/>
      </xdr:nvSpPr>
      <xdr:spPr>
        <a:xfrm>
          <a:off x="8253505" y="8978901"/>
          <a:ext cx="1877466" cy="2649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11</xdr:col>
      <xdr:colOff>406715</xdr:colOff>
      <xdr:row>49</xdr:row>
      <xdr:rowOff>68943</xdr:rowOff>
    </xdr:from>
    <xdr:to>
      <xdr:col>13</xdr:col>
      <xdr:colOff>59867</xdr:colOff>
      <xdr:row>50</xdr:row>
      <xdr:rowOff>127108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EC37235-C343-4755-84FD-C01EC1CC1FDC}"/>
            </a:ext>
          </a:extLst>
        </xdr:cNvPr>
        <xdr:cNvSpPr/>
      </xdr:nvSpPr>
      <xdr:spPr>
        <a:xfrm>
          <a:off x="10412501" y="8650514"/>
          <a:ext cx="868723" cy="2395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98291</xdr:colOff>
      <xdr:row>62</xdr:row>
      <xdr:rowOff>7258</xdr:rowOff>
    </xdr:from>
    <xdr:to>
      <xdr:col>18</xdr:col>
      <xdr:colOff>152400</xdr:colOff>
      <xdr:row>63</xdr:row>
      <xdr:rowOff>90823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AA4B7CE-4ACC-4324-8722-95FD8A59A29B}"/>
            </a:ext>
          </a:extLst>
        </xdr:cNvPr>
        <xdr:cNvSpPr/>
      </xdr:nvSpPr>
      <xdr:spPr>
        <a:xfrm>
          <a:off x="12181434" y="10403115"/>
          <a:ext cx="1877466" cy="2649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19</xdr:col>
      <xdr:colOff>353785</xdr:colOff>
      <xdr:row>62</xdr:row>
      <xdr:rowOff>18143</xdr:rowOff>
    </xdr:from>
    <xdr:to>
      <xdr:col>21</xdr:col>
      <xdr:colOff>371929</xdr:colOff>
      <xdr:row>63</xdr:row>
      <xdr:rowOff>110779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305FDD03-CE21-4028-80B2-AEE3C0D3398E}"/>
            </a:ext>
          </a:extLst>
        </xdr:cNvPr>
        <xdr:cNvSpPr/>
      </xdr:nvSpPr>
      <xdr:spPr>
        <a:xfrm>
          <a:off x="14868071" y="10414000"/>
          <a:ext cx="1233715" cy="27406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Buat dengan Excel</a:t>
          </a:r>
        </a:p>
      </xdr:txBody>
    </xdr:sp>
    <xdr:clientData/>
  </xdr:twoCellAnchor>
  <xdr:twoCellAnchor>
    <xdr:from>
      <xdr:col>21</xdr:col>
      <xdr:colOff>406399</xdr:colOff>
      <xdr:row>62</xdr:row>
      <xdr:rowOff>36287</xdr:rowOff>
    </xdr:from>
    <xdr:to>
      <xdr:col>23</xdr:col>
      <xdr:colOff>181428</xdr:colOff>
      <xdr:row>63</xdr:row>
      <xdr:rowOff>108965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F394A2BB-9DAB-458D-8916-08C7C09C90D7}"/>
            </a:ext>
          </a:extLst>
        </xdr:cNvPr>
        <xdr:cNvSpPr/>
      </xdr:nvSpPr>
      <xdr:spPr>
        <a:xfrm>
          <a:off x="16136256" y="10976430"/>
          <a:ext cx="990601" cy="25410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Buat</a:t>
          </a:r>
          <a:r>
            <a:rPr lang="en-ID" sz="1100" baseline="0">
              <a:solidFill>
                <a:schemeClr val="tx1"/>
              </a:solidFill>
            </a:rPr>
            <a:t> Manual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99786</xdr:colOff>
      <xdr:row>65</xdr:row>
      <xdr:rowOff>72570</xdr:rowOff>
    </xdr:from>
    <xdr:to>
      <xdr:col>18</xdr:col>
      <xdr:colOff>141493</xdr:colOff>
      <xdr:row>79</xdr:row>
      <xdr:rowOff>138737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BA1EF25-8AEA-2930-940C-CC282B8B5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82929" y="11556999"/>
          <a:ext cx="2246064" cy="2606167"/>
        </a:xfrm>
        <a:prstGeom prst="rect">
          <a:avLst/>
        </a:prstGeom>
      </xdr:spPr>
    </xdr:pic>
    <xdr:clientData/>
  </xdr:twoCellAnchor>
  <xdr:twoCellAnchor>
    <xdr:from>
      <xdr:col>19</xdr:col>
      <xdr:colOff>1061357</xdr:colOff>
      <xdr:row>85</xdr:row>
      <xdr:rowOff>54427</xdr:rowOff>
    </xdr:from>
    <xdr:to>
      <xdr:col>20</xdr:col>
      <xdr:colOff>1106713</xdr:colOff>
      <xdr:row>86</xdr:row>
      <xdr:rowOff>145141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B3FB41E4-40BF-4DE0-86AA-B5C9AC1456D3}"/>
            </a:ext>
          </a:extLst>
        </xdr:cNvPr>
        <xdr:cNvSpPr/>
      </xdr:nvSpPr>
      <xdr:spPr>
        <a:xfrm>
          <a:off x="16020143" y="15357927"/>
          <a:ext cx="1206499" cy="2721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Simpan &amp; Update</a:t>
          </a:r>
        </a:p>
      </xdr:txBody>
    </xdr:sp>
    <xdr:clientData/>
  </xdr:twoCellAnchor>
  <xdr:twoCellAnchor>
    <xdr:from>
      <xdr:col>8</xdr:col>
      <xdr:colOff>63820</xdr:colOff>
      <xdr:row>41</xdr:row>
      <xdr:rowOff>90714</xdr:rowOff>
    </xdr:from>
    <xdr:to>
      <xdr:col>10</xdr:col>
      <xdr:colOff>18143</xdr:colOff>
      <xdr:row>42</xdr:row>
      <xdr:rowOff>147064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1EEC5AA9-D3CB-4587-BA92-A530BE992CE3}"/>
            </a:ext>
          </a:extLst>
        </xdr:cNvPr>
        <xdr:cNvSpPr/>
      </xdr:nvSpPr>
      <xdr:spPr>
        <a:xfrm>
          <a:off x="8246249" y="7220857"/>
          <a:ext cx="1169894" cy="23777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8</xdr:col>
      <xdr:colOff>71078</xdr:colOff>
      <xdr:row>49</xdr:row>
      <xdr:rowOff>70758</xdr:rowOff>
    </xdr:from>
    <xdr:to>
      <xdr:col>10</xdr:col>
      <xdr:colOff>25401</xdr:colOff>
      <xdr:row>50</xdr:row>
      <xdr:rowOff>127107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2820DF1E-F535-4CEF-891D-6A29B74059D7}"/>
            </a:ext>
          </a:extLst>
        </xdr:cNvPr>
        <xdr:cNvSpPr/>
      </xdr:nvSpPr>
      <xdr:spPr>
        <a:xfrm>
          <a:off x="8253507" y="8652329"/>
          <a:ext cx="1169894" cy="23777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14</xdr:col>
      <xdr:colOff>196850</xdr:colOff>
      <xdr:row>88</xdr:row>
      <xdr:rowOff>90714</xdr:rowOff>
    </xdr:from>
    <xdr:to>
      <xdr:col>21</xdr:col>
      <xdr:colOff>222250</xdr:colOff>
      <xdr:row>92</xdr:row>
      <xdr:rowOff>145143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E31B7E46-7DF2-400A-B389-CB34257BCF1C}"/>
            </a:ext>
          </a:extLst>
        </xdr:cNvPr>
        <xdr:cNvSpPr/>
      </xdr:nvSpPr>
      <xdr:spPr>
        <a:xfrm>
          <a:off x="12025993" y="15938500"/>
          <a:ext cx="5477328" cy="780143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273953</xdr:colOff>
      <xdr:row>60</xdr:row>
      <xdr:rowOff>54428</xdr:rowOff>
    </xdr:from>
    <xdr:to>
      <xdr:col>17</xdr:col>
      <xdr:colOff>534891</xdr:colOff>
      <xdr:row>61</xdr:row>
      <xdr:rowOff>112594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64149C62-46A7-4712-9571-E09DF94139FF}"/>
            </a:ext>
          </a:extLst>
        </xdr:cNvPr>
        <xdr:cNvSpPr/>
      </xdr:nvSpPr>
      <xdr:spPr>
        <a:xfrm>
          <a:off x="13345882" y="10631714"/>
          <a:ext cx="868723" cy="2395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99785</xdr:colOff>
      <xdr:row>60</xdr:row>
      <xdr:rowOff>54428</xdr:rowOff>
    </xdr:from>
    <xdr:to>
      <xdr:col>16</xdr:col>
      <xdr:colOff>280893</xdr:colOff>
      <xdr:row>61</xdr:row>
      <xdr:rowOff>110778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DA4B565-B040-4696-9F2D-A8B1CF5035BB}"/>
            </a:ext>
          </a:extLst>
        </xdr:cNvPr>
        <xdr:cNvSpPr/>
      </xdr:nvSpPr>
      <xdr:spPr>
        <a:xfrm>
          <a:off x="12182928" y="10631714"/>
          <a:ext cx="1169894" cy="23777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222250</xdr:colOff>
      <xdr:row>68</xdr:row>
      <xdr:rowOff>101600</xdr:rowOff>
    </xdr:from>
    <xdr:to>
      <xdr:col>8</xdr:col>
      <xdr:colOff>247650</xdr:colOff>
      <xdr:row>76</xdr:row>
      <xdr:rowOff>19050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0F1D27C-1CF6-4D71-8CDA-D1661012DE0A}"/>
            </a:ext>
          </a:extLst>
        </xdr:cNvPr>
        <xdr:cNvSpPr/>
      </xdr:nvSpPr>
      <xdr:spPr>
        <a:xfrm>
          <a:off x="12065000" y="15424150"/>
          <a:ext cx="5473700" cy="139065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67234</xdr:colOff>
      <xdr:row>9</xdr:row>
      <xdr:rowOff>59763</xdr:rowOff>
    </xdr:from>
    <xdr:to>
      <xdr:col>3</xdr:col>
      <xdr:colOff>605116</xdr:colOff>
      <xdr:row>10</xdr:row>
      <xdr:rowOff>134470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B42B416-81E3-4189-9909-8677F4228DEC}"/>
            </a:ext>
          </a:extLst>
        </xdr:cNvPr>
        <xdr:cNvSpPr/>
      </xdr:nvSpPr>
      <xdr:spPr>
        <a:xfrm>
          <a:off x="8252384" y="4517463"/>
          <a:ext cx="1147482" cy="25885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Single Years</a:t>
          </a:r>
        </a:p>
      </xdr:txBody>
    </xdr:sp>
    <xdr:clientData/>
  </xdr:twoCellAnchor>
  <xdr:twoCellAnchor>
    <xdr:from>
      <xdr:col>3</xdr:col>
      <xdr:colOff>410882</xdr:colOff>
      <xdr:row>9</xdr:row>
      <xdr:rowOff>127000</xdr:rowOff>
    </xdr:from>
    <xdr:to>
      <xdr:col>3</xdr:col>
      <xdr:colOff>537882</xdr:colOff>
      <xdr:row>10</xdr:row>
      <xdr:rowOff>89407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10912C78-7B10-414E-9F07-FC231C5E7D70}"/>
            </a:ext>
          </a:extLst>
        </xdr:cNvPr>
        <xdr:cNvSpPr/>
      </xdr:nvSpPr>
      <xdr:spPr>
        <a:xfrm>
          <a:off x="9205632" y="4584700"/>
          <a:ext cx="127000" cy="14655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85163</xdr:colOff>
      <xdr:row>15</xdr:row>
      <xdr:rowOff>77693</xdr:rowOff>
    </xdr:from>
    <xdr:to>
      <xdr:col>4</xdr:col>
      <xdr:colOff>10457</xdr:colOff>
      <xdr:row>16</xdr:row>
      <xdr:rowOff>152399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8F8D86A-AFC9-4FAF-9ED9-C27C33F4C210}"/>
            </a:ext>
          </a:extLst>
        </xdr:cNvPr>
        <xdr:cNvSpPr/>
      </xdr:nvSpPr>
      <xdr:spPr>
        <a:xfrm>
          <a:off x="8270313" y="5640293"/>
          <a:ext cx="1144494" cy="2588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Single Years</a:t>
          </a:r>
        </a:p>
      </xdr:txBody>
    </xdr:sp>
    <xdr:clientData/>
  </xdr:twoCellAnchor>
  <xdr:twoCellAnchor>
    <xdr:from>
      <xdr:col>5</xdr:col>
      <xdr:colOff>58267</xdr:colOff>
      <xdr:row>20</xdr:row>
      <xdr:rowOff>72571</xdr:rowOff>
    </xdr:from>
    <xdr:to>
      <xdr:col>6</xdr:col>
      <xdr:colOff>18143</xdr:colOff>
      <xdr:row>21</xdr:row>
      <xdr:rowOff>154215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926B4D7-1610-44DD-A31F-D478794EE679}"/>
            </a:ext>
          </a:extLst>
        </xdr:cNvPr>
        <xdr:cNvSpPr/>
      </xdr:nvSpPr>
      <xdr:spPr>
        <a:xfrm>
          <a:off x="10072217" y="6555921"/>
          <a:ext cx="569476" cy="26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</a:rPr>
            <a:t>2022</a:t>
          </a:r>
        </a:p>
      </xdr:txBody>
    </xdr:sp>
    <xdr:clientData/>
  </xdr:twoCellAnchor>
  <xdr:twoCellAnchor>
    <xdr:from>
      <xdr:col>2</xdr:col>
      <xdr:colOff>7470</xdr:colOff>
      <xdr:row>20</xdr:row>
      <xdr:rowOff>74706</xdr:rowOff>
    </xdr:from>
    <xdr:to>
      <xdr:col>3</xdr:col>
      <xdr:colOff>545352</xdr:colOff>
      <xdr:row>21</xdr:row>
      <xdr:rowOff>149413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67FB655-1EFE-49EF-BBC3-66F09D3564FE}"/>
            </a:ext>
          </a:extLst>
        </xdr:cNvPr>
        <xdr:cNvSpPr/>
      </xdr:nvSpPr>
      <xdr:spPr>
        <a:xfrm>
          <a:off x="8192620" y="6558056"/>
          <a:ext cx="1147482" cy="25885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Multi Years</a:t>
          </a:r>
        </a:p>
      </xdr:txBody>
    </xdr:sp>
    <xdr:clientData/>
  </xdr:twoCellAnchor>
  <xdr:twoCellAnchor>
    <xdr:from>
      <xdr:col>5</xdr:col>
      <xdr:colOff>38844</xdr:colOff>
      <xdr:row>15</xdr:row>
      <xdr:rowOff>68727</xdr:rowOff>
    </xdr:from>
    <xdr:to>
      <xdr:col>6</xdr:col>
      <xdr:colOff>576727</xdr:colOff>
      <xdr:row>16</xdr:row>
      <xdr:rowOff>143433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0397198-6CC1-43D7-9580-2346B544D9F2}"/>
            </a:ext>
          </a:extLst>
        </xdr:cNvPr>
        <xdr:cNvSpPr/>
      </xdr:nvSpPr>
      <xdr:spPr>
        <a:xfrm>
          <a:off x="10052794" y="5631327"/>
          <a:ext cx="1147483" cy="2588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</a:rPr>
            <a:t>2023</a:t>
          </a:r>
        </a:p>
      </xdr:txBody>
    </xdr:sp>
    <xdr:clientData/>
  </xdr:twoCellAnchor>
  <xdr:twoCellAnchor>
    <xdr:from>
      <xdr:col>6</xdr:col>
      <xdr:colOff>695085</xdr:colOff>
      <xdr:row>20</xdr:row>
      <xdr:rowOff>116114</xdr:rowOff>
    </xdr:from>
    <xdr:to>
      <xdr:col>7</xdr:col>
      <xdr:colOff>30843</xdr:colOff>
      <xdr:row>21</xdr:row>
      <xdr:rowOff>107895</xdr:rowOff>
    </xdr:to>
    <xdr:sp macro="" textlink="">
      <xdr:nvSpPr>
        <xdr:cNvPr id="9" name="Cross 8">
          <a:extLst>
            <a:ext uri="{FF2B5EF4-FFF2-40B4-BE49-F238E27FC236}">
              <a16:creationId xmlns:a16="http://schemas.microsoft.com/office/drawing/2014/main" id="{2472C85A-9C2B-4145-ADF2-15BAE0B44A74}"/>
            </a:ext>
          </a:extLst>
        </xdr:cNvPr>
        <xdr:cNvSpPr/>
      </xdr:nvSpPr>
      <xdr:spPr>
        <a:xfrm>
          <a:off x="3951728" y="3744685"/>
          <a:ext cx="170329" cy="173210"/>
        </a:xfrm>
        <a:prstGeom prst="plus">
          <a:avLst>
            <a:gd name="adj" fmla="val 33031"/>
          </a:avLst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29239</xdr:colOff>
      <xdr:row>20</xdr:row>
      <xdr:rowOff>70757</xdr:rowOff>
    </xdr:from>
    <xdr:to>
      <xdr:col>6</xdr:col>
      <xdr:colOff>596900</xdr:colOff>
      <xdr:row>21</xdr:row>
      <xdr:rowOff>152401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0E37B83-20BD-4F4A-B6C7-A77C0D32D194}"/>
            </a:ext>
          </a:extLst>
        </xdr:cNvPr>
        <xdr:cNvSpPr/>
      </xdr:nvSpPr>
      <xdr:spPr>
        <a:xfrm>
          <a:off x="10652789" y="6554107"/>
          <a:ext cx="567661" cy="26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</a:rPr>
            <a:t>2023</a:t>
          </a:r>
        </a:p>
      </xdr:txBody>
    </xdr:sp>
    <xdr:clientData/>
  </xdr:twoCellAnchor>
  <xdr:twoCellAnchor>
    <xdr:from>
      <xdr:col>4</xdr:col>
      <xdr:colOff>11203</xdr:colOff>
      <xdr:row>29</xdr:row>
      <xdr:rowOff>90714</xdr:rowOff>
    </xdr:from>
    <xdr:to>
      <xdr:col>5</xdr:col>
      <xdr:colOff>272140</xdr:colOff>
      <xdr:row>30</xdr:row>
      <xdr:rowOff>148880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959B615-BDDB-467C-A8D9-1100355CB72A}"/>
            </a:ext>
          </a:extLst>
        </xdr:cNvPr>
        <xdr:cNvSpPr/>
      </xdr:nvSpPr>
      <xdr:spPr>
        <a:xfrm>
          <a:off x="9415553" y="8231414"/>
          <a:ext cx="870537" cy="24231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63819</xdr:colOff>
      <xdr:row>31</xdr:row>
      <xdr:rowOff>36287</xdr:rowOff>
    </xdr:from>
    <xdr:to>
      <xdr:col>5</xdr:col>
      <xdr:colOff>117928</xdr:colOff>
      <xdr:row>32</xdr:row>
      <xdr:rowOff>119852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540D126-82E6-4908-991C-D2174283F5A1}"/>
            </a:ext>
          </a:extLst>
        </xdr:cNvPr>
        <xdr:cNvSpPr/>
      </xdr:nvSpPr>
      <xdr:spPr>
        <a:xfrm>
          <a:off x="8248969" y="8545287"/>
          <a:ext cx="1882909" cy="26771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4</xdr:col>
      <xdr:colOff>91029</xdr:colOff>
      <xdr:row>37</xdr:row>
      <xdr:rowOff>70757</xdr:rowOff>
    </xdr:from>
    <xdr:to>
      <xdr:col>5</xdr:col>
      <xdr:colOff>351966</xdr:colOff>
      <xdr:row>38</xdr:row>
      <xdr:rowOff>128922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D8A3281-CE72-460C-8B04-8C236D6D0D39}"/>
            </a:ext>
          </a:extLst>
        </xdr:cNvPr>
        <xdr:cNvSpPr/>
      </xdr:nvSpPr>
      <xdr:spPr>
        <a:xfrm>
          <a:off x="9495379" y="9684657"/>
          <a:ext cx="870537" cy="24231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2022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71076</xdr:colOff>
      <xdr:row>39</xdr:row>
      <xdr:rowOff>34472</xdr:rowOff>
    </xdr:from>
    <xdr:to>
      <xdr:col>5</xdr:col>
      <xdr:colOff>125185</xdr:colOff>
      <xdr:row>40</xdr:row>
      <xdr:rowOff>118038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2CFD198C-2288-4766-9473-FEEC5E3C3128}"/>
            </a:ext>
          </a:extLst>
        </xdr:cNvPr>
        <xdr:cNvSpPr/>
      </xdr:nvSpPr>
      <xdr:spPr>
        <a:xfrm>
          <a:off x="8256226" y="10016672"/>
          <a:ext cx="1882909" cy="26771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5</xdr:col>
      <xdr:colOff>406715</xdr:colOff>
      <xdr:row>37</xdr:row>
      <xdr:rowOff>68943</xdr:rowOff>
    </xdr:from>
    <xdr:to>
      <xdr:col>7</xdr:col>
      <xdr:colOff>59867</xdr:colOff>
      <xdr:row>38</xdr:row>
      <xdr:rowOff>127108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5BFC115-B61D-4B9E-B86A-65F8A2FE29A0}"/>
            </a:ext>
          </a:extLst>
        </xdr:cNvPr>
        <xdr:cNvSpPr/>
      </xdr:nvSpPr>
      <xdr:spPr>
        <a:xfrm>
          <a:off x="10420665" y="9682843"/>
          <a:ext cx="872352" cy="24231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98291</xdr:colOff>
      <xdr:row>50</xdr:row>
      <xdr:rowOff>7258</xdr:rowOff>
    </xdr:from>
    <xdr:to>
      <xdr:col>5</xdr:col>
      <xdr:colOff>152400</xdr:colOff>
      <xdr:row>51</xdr:row>
      <xdr:rowOff>90823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A65D2BF-BB7A-4B72-8A70-970295921F89}"/>
            </a:ext>
          </a:extLst>
        </xdr:cNvPr>
        <xdr:cNvSpPr/>
      </xdr:nvSpPr>
      <xdr:spPr>
        <a:xfrm>
          <a:off x="606291" y="9078687"/>
          <a:ext cx="2194966" cy="26499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6</xdr:col>
      <xdr:colOff>353785</xdr:colOff>
      <xdr:row>50</xdr:row>
      <xdr:rowOff>18143</xdr:rowOff>
    </xdr:from>
    <xdr:to>
      <xdr:col>8</xdr:col>
      <xdr:colOff>371929</xdr:colOff>
      <xdr:row>51</xdr:row>
      <xdr:rowOff>110779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EE857937-67EC-428C-A638-30A0AF5E37D9}"/>
            </a:ext>
          </a:extLst>
        </xdr:cNvPr>
        <xdr:cNvSpPr/>
      </xdr:nvSpPr>
      <xdr:spPr>
        <a:xfrm>
          <a:off x="15320735" y="12025993"/>
          <a:ext cx="2342244" cy="2767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Buat dengan Excel</a:t>
          </a:r>
        </a:p>
      </xdr:txBody>
    </xdr:sp>
    <xdr:clientData/>
  </xdr:twoCellAnchor>
  <xdr:twoCellAnchor>
    <xdr:from>
      <xdr:col>8</xdr:col>
      <xdr:colOff>406399</xdr:colOff>
      <xdr:row>50</xdr:row>
      <xdr:rowOff>36287</xdr:rowOff>
    </xdr:from>
    <xdr:to>
      <xdr:col>10</xdr:col>
      <xdr:colOff>181428</xdr:colOff>
      <xdr:row>51</xdr:row>
      <xdr:rowOff>108965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C0E759A-70CC-4C5C-8245-18866020C6B9}"/>
            </a:ext>
          </a:extLst>
        </xdr:cNvPr>
        <xdr:cNvSpPr/>
      </xdr:nvSpPr>
      <xdr:spPr>
        <a:xfrm>
          <a:off x="17697449" y="12044137"/>
          <a:ext cx="994229" cy="25682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Buat</a:t>
          </a:r>
          <a:r>
            <a:rPr lang="en-ID" sz="1100" baseline="0">
              <a:solidFill>
                <a:schemeClr val="tx1"/>
              </a:solidFill>
            </a:rPr>
            <a:t> Manual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99786</xdr:colOff>
      <xdr:row>53</xdr:row>
      <xdr:rowOff>72570</xdr:rowOff>
    </xdr:from>
    <xdr:to>
      <xdr:col>4</xdr:col>
      <xdr:colOff>159636</xdr:colOff>
      <xdr:row>67</xdr:row>
      <xdr:rowOff>138737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C55C47-346F-4660-8594-714A72E63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6536" y="12632870"/>
          <a:ext cx="2245157" cy="2644267"/>
        </a:xfrm>
        <a:prstGeom prst="rect">
          <a:avLst/>
        </a:prstGeom>
      </xdr:spPr>
    </xdr:pic>
    <xdr:clientData/>
  </xdr:twoCellAnchor>
  <xdr:twoCellAnchor>
    <xdr:from>
      <xdr:col>6</xdr:col>
      <xdr:colOff>807357</xdr:colOff>
      <xdr:row>74</xdr:row>
      <xdr:rowOff>36287</xdr:rowOff>
    </xdr:from>
    <xdr:to>
      <xdr:col>8</xdr:col>
      <xdr:colOff>5442</xdr:colOff>
      <xdr:row>75</xdr:row>
      <xdr:rowOff>145142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5814E06-E559-4422-BF5B-CD10C60F910C}"/>
            </a:ext>
          </a:extLst>
        </xdr:cNvPr>
        <xdr:cNvSpPr/>
      </xdr:nvSpPr>
      <xdr:spPr>
        <a:xfrm>
          <a:off x="4998357" y="13652501"/>
          <a:ext cx="1275442" cy="29028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Simpan &amp; Update</a:t>
          </a:r>
        </a:p>
      </xdr:txBody>
    </xdr:sp>
    <xdr:clientData/>
  </xdr:twoCellAnchor>
  <xdr:twoCellAnchor>
    <xdr:from>
      <xdr:col>2</xdr:col>
      <xdr:colOff>63820</xdr:colOff>
      <xdr:row>29</xdr:row>
      <xdr:rowOff>90714</xdr:rowOff>
    </xdr:from>
    <xdr:to>
      <xdr:col>4</xdr:col>
      <xdr:colOff>18143</xdr:colOff>
      <xdr:row>30</xdr:row>
      <xdr:rowOff>147064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7C0DADDC-23E8-4B7A-9672-29E545D191A6}"/>
            </a:ext>
          </a:extLst>
        </xdr:cNvPr>
        <xdr:cNvSpPr/>
      </xdr:nvSpPr>
      <xdr:spPr>
        <a:xfrm>
          <a:off x="8248970" y="8231414"/>
          <a:ext cx="1173523" cy="240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2</xdr:col>
      <xdr:colOff>71078</xdr:colOff>
      <xdr:row>37</xdr:row>
      <xdr:rowOff>70758</xdr:rowOff>
    </xdr:from>
    <xdr:to>
      <xdr:col>4</xdr:col>
      <xdr:colOff>25401</xdr:colOff>
      <xdr:row>38</xdr:row>
      <xdr:rowOff>127107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AE25200A-35D6-4F34-BEEB-5277FD27F731}"/>
            </a:ext>
          </a:extLst>
        </xdr:cNvPr>
        <xdr:cNvSpPr/>
      </xdr:nvSpPr>
      <xdr:spPr>
        <a:xfrm>
          <a:off x="8256228" y="9684658"/>
          <a:ext cx="1173523" cy="24049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1</xdr:col>
      <xdr:colOff>196850</xdr:colOff>
      <xdr:row>77</xdr:row>
      <xdr:rowOff>90714</xdr:rowOff>
    </xdr:from>
    <xdr:to>
      <xdr:col>8</xdr:col>
      <xdr:colOff>222250</xdr:colOff>
      <xdr:row>81</xdr:row>
      <xdr:rowOff>145143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D9E3AD92-D5B1-4397-A8B2-BF181B124201}"/>
            </a:ext>
          </a:extLst>
        </xdr:cNvPr>
        <xdr:cNvSpPr/>
      </xdr:nvSpPr>
      <xdr:spPr>
        <a:xfrm>
          <a:off x="12039600" y="17070614"/>
          <a:ext cx="5473700" cy="791029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600523</xdr:colOff>
      <xdr:row>48</xdr:row>
      <xdr:rowOff>54428</xdr:rowOff>
    </xdr:from>
    <xdr:to>
      <xdr:col>5</xdr:col>
      <xdr:colOff>253675</xdr:colOff>
      <xdr:row>49</xdr:row>
      <xdr:rowOff>112594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84BF0A15-B8A8-42BB-8547-974921CD4C5F}"/>
            </a:ext>
          </a:extLst>
        </xdr:cNvPr>
        <xdr:cNvSpPr/>
      </xdr:nvSpPr>
      <xdr:spPr>
        <a:xfrm>
          <a:off x="2033809" y="8762999"/>
          <a:ext cx="868723" cy="2395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99785</xdr:colOff>
      <xdr:row>48</xdr:row>
      <xdr:rowOff>27216</xdr:rowOff>
    </xdr:from>
    <xdr:to>
      <xdr:col>3</xdr:col>
      <xdr:colOff>526143</xdr:colOff>
      <xdr:row>49</xdr:row>
      <xdr:rowOff>110779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4862DAA-D38F-4805-87D4-A55D79575752}"/>
            </a:ext>
          </a:extLst>
        </xdr:cNvPr>
        <xdr:cNvSpPr/>
      </xdr:nvSpPr>
      <xdr:spPr>
        <a:xfrm>
          <a:off x="607785" y="8735787"/>
          <a:ext cx="1351644" cy="26499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4</xdr:col>
      <xdr:colOff>160670</xdr:colOff>
      <xdr:row>9</xdr:row>
      <xdr:rowOff>54320</xdr:rowOff>
    </xdr:from>
    <xdr:to>
      <xdr:col>6</xdr:col>
      <xdr:colOff>90766</xdr:colOff>
      <xdr:row>10</xdr:row>
      <xdr:rowOff>129027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F590B9F-0F04-40F4-8E53-68932F8D64A5}"/>
            </a:ext>
          </a:extLst>
        </xdr:cNvPr>
        <xdr:cNvSpPr/>
      </xdr:nvSpPr>
      <xdr:spPr>
        <a:xfrm>
          <a:off x="1884241" y="1687177"/>
          <a:ext cx="1145668" cy="25613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Dengan TKDN</a:t>
          </a:r>
        </a:p>
      </xdr:txBody>
    </xdr:sp>
    <xdr:clientData/>
  </xdr:twoCellAnchor>
  <xdr:twoCellAnchor>
    <xdr:from>
      <xdr:col>5</xdr:col>
      <xdr:colOff>504318</xdr:colOff>
      <xdr:row>9</xdr:row>
      <xdr:rowOff>121557</xdr:rowOff>
    </xdr:from>
    <xdr:to>
      <xdr:col>6</xdr:col>
      <xdr:colOff>23532</xdr:colOff>
      <xdr:row>10</xdr:row>
      <xdr:rowOff>83964</xdr:rowOff>
    </xdr:to>
    <xdr:sp macro="" textlink="">
      <xdr:nvSpPr>
        <xdr:cNvPr id="27" name="Arrow: Down 26">
          <a:extLst>
            <a:ext uri="{FF2B5EF4-FFF2-40B4-BE49-F238E27FC236}">
              <a16:creationId xmlns:a16="http://schemas.microsoft.com/office/drawing/2014/main" id="{9FB140D0-FACD-4491-B815-BAAF5687C4BD}"/>
            </a:ext>
          </a:extLst>
        </xdr:cNvPr>
        <xdr:cNvSpPr/>
      </xdr:nvSpPr>
      <xdr:spPr>
        <a:xfrm>
          <a:off x="2835675" y="1754414"/>
          <a:ext cx="127000" cy="1438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11203</xdr:colOff>
      <xdr:row>4</xdr:row>
      <xdr:rowOff>90714</xdr:rowOff>
    </xdr:from>
    <xdr:to>
      <xdr:col>4</xdr:col>
      <xdr:colOff>272140</xdr:colOff>
      <xdr:row>5</xdr:row>
      <xdr:rowOff>148880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F34699F-A529-4122-92E6-5B10BAA31ABE}"/>
            </a:ext>
          </a:extLst>
        </xdr:cNvPr>
        <xdr:cNvSpPr/>
      </xdr:nvSpPr>
      <xdr:spPr>
        <a:xfrm>
          <a:off x="2697253" y="5431064"/>
          <a:ext cx="870537" cy="24231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63819</xdr:colOff>
      <xdr:row>6</xdr:row>
      <xdr:rowOff>36287</xdr:rowOff>
    </xdr:from>
    <xdr:to>
      <xdr:col>4</xdr:col>
      <xdr:colOff>117928</xdr:colOff>
      <xdr:row>7</xdr:row>
      <xdr:rowOff>119852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F1C1C84-C4F8-4CAE-8691-8BD0F567816A}"/>
            </a:ext>
          </a:extLst>
        </xdr:cNvPr>
        <xdr:cNvSpPr/>
      </xdr:nvSpPr>
      <xdr:spPr>
        <a:xfrm>
          <a:off x="571819" y="5744937"/>
          <a:ext cx="2841759" cy="26771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1</xdr:col>
      <xdr:colOff>63820</xdr:colOff>
      <xdr:row>4</xdr:row>
      <xdr:rowOff>90714</xdr:rowOff>
    </xdr:from>
    <xdr:to>
      <xdr:col>3</xdr:col>
      <xdr:colOff>18143</xdr:colOff>
      <xdr:row>5</xdr:row>
      <xdr:rowOff>147064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73838A6-037A-4BBD-8872-1F2AA225E580}"/>
            </a:ext>
          </a:extLst>
        </xdr:cNvPr>
        <xdr:cNvSpPr/>
      </xdr:nvSpPr>
      <xdr:spPr>
        <a:xfrm>
          <a:off x="571820" y="5431064"/>
          <a:ext cx="2132373" cy="2405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0</xdr:col>
      <xdr:colOff>514350</xdr:colOff>
      <xdr:row>8</xdr:row>
      <xdr:rowOff>95249</xdr:rowOff>
    </xdr:from>
    <xdr:to>
      <xdr:col>7</xdr:col>
      <xdr:colOff>290286</xdr:colOff>
      <xdr:row>24</xdr:row>
      <xdr:rowOff>163286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2AFC07F-ACD3-48A9-96C7-4803750EB183}"/>
            </a:ext>
          </a:extLst>
        </xdr:cNvPr>
        <xdr:cNvSpPr/>
      </xdr:nvSpPr>
      <xdr:spPr>
        <a:xfrm>
          <a:off x="514350" y="1546678"/>
          <a:ext cx="5091793" cy="3342822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9072</xdr:colOff>
      <xdr:row>14</xdr:row>
      <xdr:rowOff>36285</xdr:rowOff>
    </xdr:from>
    <xdr:to>
      <xdr:col>7</xdr:col>
      <xdr:colOff>5443</xdr:colOff>
      <xdr:row>15</xdr:row>
      <xdr:rowOff>104589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FD71221-7E58-4953-B0C2-9233C57B89D9}"/>
            </a:ext>
          </a:extLst>
        </xdr:cNvPr>
        <xdr:cNvSpPr/>
      </xdr:nvSpPr>
      <xdr:spPr>
        <a:xfrm>
          <a:off x="4227286" y="2948214"/>
          <a:ext cx="1094014" cy="24973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Simpan HPS</a:t>
          </a:r>
        </a:p>
      </xdr:txBody>
    </xdr:sp>
    <xdr:clientData/>
  </xdr:twoCellAnchor>
  <xdr:twoCellAnchor>
    <xdr:from>
      <xdr:col>6</xdr:col>
      <xdr:colOff>261472</xdr:colOff>
      <xdr:row>4</xdr:row>
      <xdr:rowOff>82176</xdr:rowOff>
    </xdr:from>
    <xdr:to>
      <xdr:col>7</xdr:col>
      <xdr:colOff>209015</xdr:colOff>
      <xdr:row>5</xdr:row>
      <xdr:rowOff>140288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09C151F-8E5B-4B0C-B238-29DC013B4BEC}"/>
            </a:ext>
          </a:extLst>
        </xdr:cNvPr>
        <xdr:cNvSpPr/>
      </xdr:nvSpPr>
      <xdr:spPr>
        <a:xfrm>
          <a:off x="4153648" y="829235"/>
          <a:ext cx="1045720" cy="2448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Tanpa TKDN</a:t>
          </a:r>
        </a:p>
      </xdr:txBody>
    </xdr:sp>
    <xdr:clientData/>
  </xdr:twoCellAnchor>
  <xdr:twoCellAnchor>
    <xdr:from>
      <xdr:col>3</xdr:col>
      <xdr:colOff>18673</xdr:colOff>
      <xdr:row>44</xdr:row>
      <xdr:rowOff>98186</xdr:rowOff>
    </xdr:from>
    <xdr:to>
      <xdr:col>4</xdr:col>
      <xdr:colOff>279610</xdr:colOff>
      <xdr:row>45</xdr:row>
      <xdr:rowOff>156352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C680883-FBBA-4EBF-AC56-33B649BA5E05}"/>
            </a:ext>
          </a:extLst>
        </xdr:cNvPr>
        <xdr:cNvSpPr/>
      </xdr:nvSpPr>
      <xdr:spPr>
        <a:xfrm>
          <a:off x="1856438" y="5133362"/>
          <a:ext cx="873525" cy="2449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71289</xdr:colOff>
      <xdr:row>46</xdr:row>
      <xdr:rowOff>43758</xdr:rowOff>
    </xdr:from>
    <xdr:to>
      <xdr:col>4</xdr:col>
      <xdr:colOff>125398</xdr:colOff>
      <xdr:row>47</xdr:row>
      <xdr:rowOff>127323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761CB42-FA30-40F3-80C4-2309FD37841A}"/>
            </a:ext>
          </a:extLst>
        </xdr:cNvPr>
        <xdr:cNvSpPr/>
      </xdr:nvSpPr>
      <xdr:spPr>
        <a:xfrm>
          <a:off x="683877" y="5452464"/>
          <a:ext cx="1891874" cy="27033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1</xdr:col>
      <xdr:colOff>71290</xdr:colOff>
      <xdr:row>44</xdr:row>
      <xdr:rowOff>98186</xdr:rowOff>
    </xdr:from>
    <xdr:to>
      <xdr:col>3</xdr:col>
      <xdr:colOff>25613</xdr:colOff>
      <xdr:row>45</xdr:row>
      <xdr:rowOff>154536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0C72942-CE07-413E-8DF7-7CA42AE425B5}"/>
            </a:ext>
          </a:extLst>
        </xdr:cNvPr>
        <xdr:cNvSpPr/>
      </xdr:nvSpPr>
      <xdr:spPr>
        <a:xfrm>
          <a:off x="683878" y="5133362"/>
          <a:ext cx="1179500" cy="24311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6</xdr:col>
      <xdr:colOff>216648</xdr:colOff>
      <xdr:row>44</xdr:row>
      <xdr:rowOff>82178</xdr:rowOff>
    </xdr:from>
    <xdr:to>
      <xdr:col>7</xdr:col>
      <xdr:colOff>164191</xdr:colOff>
      <xdr:row>45</xdr:row>
      <xdr:rowOff>140290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B83EA04-7B06-48CC-995B-4A3C09839181}"/>
            </a:ext>
          </a:extLst>
        </xdr:cNvPr>
        <xdr:cNvSpPr/>
      </xdr:nvSpPr>
      <xdr:spPr>
        <a:xfrm>
          <a:off x="4108824" y="5117354"/>
          <a:ext cx="1045720" cy="2448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Dengan TKDN</a:t>
          </a:r>
        </a:p>
      </xdr:txBody>
    </xdr:sp>
    <xdr:clientData/>
  </xdr:twoCellAnchor>
  <xdr:twoCellAnchor>
    <xdr:from>
      <xdr:col>0</xdr:col>
      <xdr:colOff>514350</xdr:colOff>
      <xdr:row>48</xdr:row>
      <xdr:rowOff>95250</xdr:rowOff>
    </xdr:from>
    <xdr:to>
      <xdr:col>10</xdr:col>
      <xdr:colOff>321235</xdr:colOff>
      <xdr:row>61</xdr:row>
      <xdr:rowOff>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833CD8C-8B62-4FED-8AC5-13DADF96E098}"/>
            </a:ext>
          </a:extLst>
        </xdr:cNvPr>
        <xdr:cNvSpPr/>
      </xdr:nvSpPr>
      <xdr:spPr>
        <a:xfrm>
          <a:off x="514350" y="5877485"/>
          <a:ext cx="7172885" cy="1944221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621928</xdr:colOff>
      <xdr:row>54</xdr:row>
      <xdr:rowOff>29882</xdr:rowOff>
    </xdr:from>
    <xdr:to>
      <xdr:col>10</xdr:col>
      <xdr:colOff>14941</xdr:colOff>
      <xdr:row>55</xdr:row>
      <xdr:rowOff>145143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1CEDE33-F1B3-4DC6-AFFE-F7EFABCC03AD}"/>
            </a:ext>
          </a:extLst>
        </xdr:cNvPr>
        <xdr:cNvSpPr/>
      </xdr:nvSpPr>
      <xdr:spPr>
        <a:xfrm>
          <a:off x="6568516" y="8964706"/>
          <a:ext cx="1686484" cy="3020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</a:rPr>
            <a:t>Simpan &amp; Update</a:t>
          </a:r>
        </a:p>
      </xdr:txBody>
    </xdr:sp>
    <xdr:clientData/>
  </xdr:twoCellAnchor>
  <xdr:twoCellAnchor>
    <xdr:from>
      <xdr:col>11</xdr:col>
      <xdr:colOff>60191</xdr:colOff>
      <xdr:row>29</xdr:row>
      <xdr:rowOff>41730</xdr:rowOff>
    </xdr:from>
    <xdr:to>
      <xdr:col>14</xdr:col>
      <xdr:colOff>114300</xdr:colOff>
      <xdr:row>30</xdr:row>
      <xdr:rowOff>125295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B1325D63-D5B7-440B-8E89-FDA205739167}"/>
            </a:ext>
          </a:extLst>
        </xdr:cNvPr>
        <xdr:cNvSpPr/>
      </xdr:nvSpPr>
      <xdr:spPr>
        <a:xfrm>
          <a:off x="568191" y="16246930"/>
          <a:ext cx="2841759" cy="26771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13</xdr:col>
      <xdr:colOff>43749</xdr:colOff>
      <xdr:row>27</xdr:row>
      <xdr:rowOff>76627</xdr:rowOff>
    </xdr:from>
    <xdr:to>
      <xdr:col>14</xdr:col>
      <xdr:colOff>309490</xdr:colOff>
      <xdr:row>28</xdr:row>
      <xdr:rowOff>134794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0E72B04-4B88-4EBB-9074-E36A42A40FC2}"/>
            </a:ext>
          </a:extLst>
        </xdr:cNvPr>
        <xdr:cNvSpPr/>
      </xdr:nvSpPr>
      <xdr:spPr>
        <a:xfrm>
          <a:off x="11138106" y="5347127"/>
          <a:ext cx="1435955" cy="23959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61684</xdr:colOff>
      <xdr:row>27</xdr:row>
      <xdr:rowOff>67236</xdr:rowOff>
    </xdr:from>
    <xdr:to>
      <xdr:col>13</xdr:col>
      <xdr:colOff>22410</xdr:colOff>
      <xdr:row>28</xdr:row>
      <xdr:rowOff>145251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B919A9DF-8B4E-4167-B2ED-9CB8CA8E0FF8}"/>
            </a:ext>
          </a:extLst>
        </xdr:cNvPr>
        <xdr:cNvSpPr/>
      </xdr:nvSpPr>
      <xdr:spPr>
        <a:xfrm>
          <a:off x="674272" y="4542118"/>
          <a:ext cx="1185903" cy="2647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5</xdr:col>
      <xdr:colOff>326571</xdr:colOff>
      <xdr:row>23</xdr:row>
      <xdr:rowOff>45357</xdr:rowOff>
    </xdr:from>
    <xdr:to>
      <xdr:col>6</xdr:col>
      <xdr:colOff>1083129</xdr:colOff>
      <xdr:row>24</xdr:row>
      <xdr:rowOff>136072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27F5A22E-3154-421E-963C-9663093D453F}"/>
            </a:ext>
          </a:extLst>
        </xdr:cNvPr>
        <xdr:cNvSpPr/>
      </xdr:nvSpPr>
      <xdr:spPr>
        <a:xfrm>
          <a:off x="3710214" y="4590143"/>
          <a:ext cx="1591129" cy="2721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Simpan HPS dan Pagu</a:t>
          </a:r>
        </a:p>
      </xdr:txBody>
    </xdr:sp>
    <xdr:clientData/>
  </xdr:twoCellAnchor>
  <xdr:twoCellAnchor>
    <xdr:from>
      <xdr:col>11</xdr:col>
      <xdr:colOff>60191</xdr:colOff>
      <xdr:row>66</xdr:row>
      <xdr:rowOff>54428</xdr:rowOff>
    </xdr:from>
    <xdr:to>
      <xdr:col>12</xdr:col>
      <xdr:colOff>698500</xdr:colOff>
      <xdr:row>67</xdr:row>
      <xdr:rowOff>125294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7F47895-1A6F-4047-B67E-6C37F348DD26}"/>
            </a:ext>
          </a:extLst>
        </xdr:cNvPr>
        <xdr:cNvSpPr/>
      </xdr:nvSpPr>
      <xdr:spPr>
        <a:xfrm>
          <a:off x="9040905" y="13334999"/>
          <a:ext cx="1726881" cy="2522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12</xdr:col>
      <xdr:colOff>243321</xdr:colOff>
      <xdr:row>64</xdr:row>
      <xdr:rowOff>126999</xdr:rowOff>
    </xdr:from>
    <xdr:to>
      <xdr:col>12</xdr:col>
      <xdr:colOff>1170215</xdr:colOff>
      <xdr:row>65</xdr:row>
      <xdr:rowOff>162007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C18785E0-1B3E-4B84-AA85-6F196081617C}"/>
            </a:ext>
          </a:extLst>
        </xdr:cNvPr>
        <xdr:cNvSpPr/>
      </xdr:nvSpPr>
      <xdr:spPr>
        <a:xfrm>
          <a:off x="10312607" y="13044713"/>
          <a:ext cx="926894" cy="21643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61684</xdr:colOff>
      <xdr:row>64</xdr:row>
      <xdr:rowOff>127000</xdr:rowOff>
    </xdr:from>
    <xdr:to>
      <xdr:col>12</xdr:col>
      <xdr:colOff>163285</xdr:colOff>
      <xdr:row>65</xdr:row>
      <xdr:rowOff>145250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428089E7-0A06-4CFE-94F8-9B19BCD3A7D9}"/>
            </a:ext>
          </a:extLst>
        </xdr:cNvPr>
        <xdr:cNvSpPr/>
      </xdr:nvSpPr>
      <xdr:spPr>
        <a:xfrm>
          <a:off x="9042398" y="13044714"/>
          <a:ext cx="1190173" cy="19967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4</xdr:col>
      <xdr:colOff>482598</xdr:colOff>
      <xdr:row>81</xdr:row>
      <xdr:rowOff>81110</xdr:rowOff>
    </xdr:from>
    <xdr:to>
      <xdr:col>5</xdr:col>
      <xdr:colOff>743535</xdr:colOff>
      <xdr:row>82</xdr:row>
      <xdr:rowOff>139276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FBEED3B0-55AE-4AEC-903F-8D3DAE12FAE0}"/>
            </a:ext>
          </a:extLst>
        </xdr:cNvPr>
        <xdr:cNvSpPr/>
      </xdr:nvSpPr>
      <xdr:spPr>
        <a:xfrm>
          <a:off x="3258455" y="16473181"/>
          <a:ext cx="868723" cy="2395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181428</xdr:colOff>
      <xdr:row>83</xdr:row>
      <xdr:rowOff>17610</xdr:rowOff>
    </xdr:from>
    <xdr:to>
      <xdr:col>4</xdr:col>
      <xdr:colOff>235537</xdr:colOff>
      <xdr:row>84</xdr:row>
      <xdr:rowOff>101176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58F5BFD5-5FF7-4AC0-AC7C-66E98DD025B9}"/>
            </a:ext>
          </a:extLst>
        </xdr:cNvPr>
        <xdr:cNvSpPr/>
      </xdr:nvSpPr>
      <xdr:spPr>
        <a:xfrm>
          <a:off x="789214" y="16772539"/>
          <a:ext cx="2222180" cy="2649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1</xdr:col>
      <xdr:colOff>181429</xdr:colOff>
      <xdr:row>81</xdr:row>
      <xdr:rowOff>72038</xdr:rowOff>
    </xdr:from>
    <xdr:to>
      <xdr:col>3</xdr:col>
      <xdr:colOff>135752</xdr:colOff>
      <xdr:row>82</xdr:row>
      <xdr:rowOff>128388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D9F2C1C4-6397-4334-9476-9F147DDB8C27}"/>
            </a:ext>
          </a:extLst>
        </xdr:cNvPr>
        <xdr:cNvSpPr/>
      </xdr:nvSpPr>
      <xdr:spPr>
        <a:xfrm>
          <a:off x="789215" y="16464109"/>
          <a:ext cx="1514608" cy="23777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6</xdr:col>
      <xdr:colOff>379081</xdr:colOff>
      <xdr:row>81</xdr:row>
      <xdr:rowOff>63500</xdr:rowOff>
    </xdr:from>
    <xdr:to>
      <xdr:col>7</xdr:col>
      <xdr:colOff>326624</xdr:colOff>
      <xdr:row>82</xdr:row>
      <xdr:rowOff>121612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F201FB59-EA60-4EF0-9E85-E2A2BAA0FC9F}"/>
            </a:ext>
          </a:extLst>
        </xdr:cNvPr>
        <xdr:cNvSpPr/>
      </xdr:nvSpPr>
      <xdr:spPr>
        <a:xfrm>
          <a:off x="4597295" y="16455571"/>
          <a:ext cx="1045186" cy="23954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Tanpa TKDN</a:t>
          </a:r>
        </a:p>
      </xdr:txBody>
    </xdr:sp>
    <xdr:clientData/>
  </xdr:twoCellAnchor>
  <xdr:twoCellAnchor>
    <xdr:from>
      <xdr:col>3</xdr:col>
      <xdr:colOff>190498</xdr:colOff>
      <xdr:row>81</xdr:row>
      <xdr:rowOff>70223</xdr:rowOff>
    </xdr:from>
    <xdr:to>
      <xdr:col>4</xdr:col>
      <xdr:colOff>451435</xdr:colOff>
      <xdr:row>82</xdr:row>
      <xdr:rowOff>128389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E0EF53EB-4ED9-4985-8408-0B1F492C0514}"/>
            </a:ext>
          </a:extLst>
        </xdr:cNvPr>
        <xdr:cNvSpPr/>
      </xdr:nvSpPr>
      <xdr:spPr>
        <a:xfrm>
          <a:off x="2358569" y="16462294"/>
          <a:ext cx="868723" cy="2395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2022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1433284</xdr:colOff>
      <xdr:row>87</xdr:row>
      <xdr:rowOff>70225</xdr:rowOff>
    </xdr:from>
    <xdr:to>
      <xdr:col>13</xdr:col>
      <xdr:colOff>514936</xdr:colOff>
      <xdr:row>88</xdr:row>
      <xdr:rowOff>128392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2DEBF120-EB02-41E3-A80A-27151BE1E49C}"/>
            </a:ext>
          </a:extLst>
        </xdr:cNvPr>
        <xdr:cNvSpPr/>
      </xdr:nvSpPr>
      <xdr:spPr>
        <a:xfrm>
          <a:off x="11502570" y="17550868"/>
          <a:ext cx="868723" cy="2395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2023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52615</xdr:colOff>
      <xdr:row>89</xdr:row>
      <xdr:rowOff>6726</xdr:rowOff>
    </xdr:from>
    <xdr:to>
      <xdr:col>12</xdr:col>
      <xdr:colOff>1186223</xdr:colOff>
      <xdr:row>90</xdr:row>
      <xdr:rowOff>90291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C5971DD6-E232-48D4-83C1-D184701054AC}"/>
            </a:ext>
          </a:extLst>
        </xdr:cNvPr>
        <xdr:cNvSpPr/>
      </xdr:nvSpPr>
      <xdr:spPr>
        <a:xfrm>
          <a:off x="9033329" y="17850226"/>
          <a:ext cx="2222180" cy="2649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Pemeliharaan Periodik SFO</a:t>
          </a:r>
        </a:p>
      </xdr:txBody>
    </xdr:sp>
    <xdr:clientData/>
  </xdr:twoCellAnchor>
  <xdr:twoCellAnchor>
    <xdr:from>
      <xdr:col>11</xdr:col>
      <xdr:colOff>52616</xdr:colOff>
      <xdr:row>87</xdr:row>
      <xdr:rowOff>61153</xdr:rowOff>
    </xdr:from>
    <xdr:to>
      <xdr:col>12</xdr:col>
      <xdr:colOff>478652</xdr:colOff>
      <xdr:row>88</xdr:row>
      <xdr:rowOff>117504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6FEEDF-86D3-4EA7-A3A8-62A2AD103B73}"/>
            </a:ext>
          </a:extLst>
        </xdr:cNvPr>
        <xdr:cNvSpPr/>
      </xdr:nvSpPr>
      <xdr:spPr>
        <a:xfrm>
          <a:off x="9033330" y="17541796"/>
          <a:ext cx="1514608" cy="23777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Rekap Pekerjaan</a:t>
          </a:r>
        </a:p>
      </xdr:txBody>
    </xdr:sp>
    <xdr:clientData/>
  </xdr:twoCellAnchor>
  <xdr:twoCellAnchor>
    <xdr:from>
      <xdr:col>13</xdr:col>
      <xdr:colOff>975981</xdr:colOff>
      <xdr:row>87</xdr:row>
      <xdr:rowOff>70758</xdr:rowOff>
    </xdr:from>
    <xdr:to>
      <xdr:col>14</xdr:col>
      <xdr:colOff>850953</xdr:colOff>
      <xdr:row>88</xdr:row>
      <xdr:rowOff>128871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6FBA1A6E-4A82-4B8F-85FC-28F913CB7461}"/>
            </a:ext>
          </a:extLst>
        </xdr:cNvPr>
        <xdr:cNvSpPr/>
      </xdr:nvSpPr>
      <xdr:spPr>
        <a:xfrm>
          <a:off x="12832338" y="17551401"/>
          <a:ext cx="1045186" cy="23954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Tanpa TKDN</a:t>
          </a:r>
        </a:p>
      </xdr:txBody>
    </xdr:sp>
    <xdr:clientData/>
  </xdr:twoCellAnchor>
  <xdr:twoCellAnchor>
    <xdr:from>
      <xdr:col>12</xdr:col>
      <xdr:colOff>533398</xdr:colOff>
      <xdr:row>87</xdr:row>
      <xdr:rowOff>59338</xdr:rowOff>
    </xdr:from>
    <xdr:to>
      <xdr:col>12</xdr:col>
      <xdr:colOff>1402121</xdr:colOff>
      <xdr:row>88</xdr:row>
      <xdr:rowOff>117505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317B2302-0BC8-4325-B6CE-ECE9F7025D52}"/>
            </a:ext>
          </a:extLst>
        </xdr:cNvPr>
        <xdr:cNvSpPr/>
      </xdr:nvSpPr>
      <xdr:spPr>
        <a:xfrm>
          <a:off x="10602684" y="17539981"/>
          <a:ext cx="868723" cy="2395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</a:rPr>
            <a:t>Tahun</a:t>
          </a:r>
          <a:r>
            <a:rPr lang="en-ID" sz="1100" baseline="0">
              <a:solidFill>
                <a:schemeClr val="tx1"/>
              </a:solidFill>
            </a:rPr>
            <a:t> 2022</a:t>
          </a:r>
          <a:endParaRPr lang="en-ID" sz="1100">
            <a:solidFill>
              <a:schemeClr val="tx1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62675</xdr:colOff>
      <xdr:row>27</xdr:row>
      <xdr:rowOff>133598</xdr:rowOff>
    </xdr:from>
    <xdr:to>
      <xdr:col>11</xdr:col>
      <xdr:colOff>26160</xdr:colOff>
      <xdr:row>44</xdr:row>
      <xdr:rowOff>87416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B4C397-8AD0-77FF-A4BF-45E80066D6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499"/>
        <a:stretch/>
      </xdr:blipFill>
      <xdr:spPr>
        <a:xfrm>
          <a:off x="316675" y="5449455"/>
          <a:ext cx="6041342" cy="3038104"/>
        </a:xfrm>
        <a:prstGeom prst="rect">
          <a:avLst/>
        </a:prstGeom>
      </xdr:spPr>
    </xdr:pic>
    <xdr:clientData/>
  </xdr:twoCellAnchor>
  <xdr:twoCellAnchor>
    <xdr:from>
      <xdr:col>0</xdr:col>
      <xdr:colOff>243115</xdr:colOff>
      <xdr:row>0</xdr:row>
      <xdr:rowOff>181429</xdr:rowOff>
    </xdr:from>
    <xdr:to>
      <xdr:col>11</xdr:col>
      <xdr:colOff>0</xdr:colOff>
      <xdr:row>23</xdr:row>
      <xdr:rowOff>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D75E9814-6048-EA2B-DA87-B8168EA0E608}"/>
            </a:ext>
          </a:extLst>
        </xdr:cNvPr>
        <xdr:cNvGrpSpPr/>
      </xdr:nvGrpSpPr>
      <xdr:grpSpPr>
        <a:xfrm>
          <a:off x="233590" y="181429"/>
          <a:ext cx="6107339" cy="4581071"/>
          <a:chOff x="243115" y="181429"/>
          <a:chExt cx="6088742" cy="4408714"/>
        </a:xfrm>
      </xdr:grpSpPr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id="{02FD06D4-342A-556B-8687-5690176A9E47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2B078E5F-9F68-4A24-BB00-D57FFDD7DB0E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100"/>
              <a:t>L</a:t>
            </a:r>
          </a:p>
        </xdr:txBody>
      </xdr:sp>
      <xdr:grpSp>
        <xdr:nvGrpSpPr>
          <xdr:cNvPr id="37" name="Group 36">
            <a:extLst>
              <a:ext uri="{FF2B5EF4-FFF2-40B4-BE49-F238E27FC236}">
                <a16:creationId xmlns:a16="http://schemas.microsoft.com/office/drawing/2014/main" id="{20378542-4815-5243-167A-6B4A2A59578F}"/>
              </a:ext>
            </a:extLst>
          </xdr:cNvPr>
          <xdr:cNvGrpSpPr/>
        </xdr:nvGrpSpPr>
        <xdr:grpSpPr>
          <a:xfrm>
            <a:off x="260350" y="193260"/>
            <a:ext cx="6071507" cy="4396883"/>
            <a:chOff x="260350" y="193260"/>
            <a:chExt cx="6071507" cy="4396883"/>
          </a:xfrm>
        </xdr:grpSpPr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62EB5088-92BB-2F1C-CA36-9E67FCBE43B0}"/>
                </a:ext>
              </a:extLst>
            </xdr:cNvPr>
            <xdr:cNvSpPr/>
          </xdr:nvSpPr>
          <xdr:spPr>
            <a:xfrm>
              <a:off x="266700" y="193260"/>
              <a:ext cx="1185636" cy="1275916"/>
            </a:xfrm>
            <a:prstGeom prst="rect">
              <a:avLst/>
            </a:prstGeom>
            <a:solidFill>
              <a:srgbClr val="002060">
                <a:alpha val="60000"/>
              </a:srgb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C4591B3D-92D5-4950-8807-A289CF81A1F4}"/>
                </a:ext>
              </a:extLst>
            </xdr:cNvPr>
            <xdr:cNvSpPr/>
          </xdr:nvSpPr>
          <xdr:spPr>
            <a:xfrm>
              <a:off x="260350" y="1474699"/>
              <a:ext cx="1185636" cy="3115444"/>
            </a:xfrm>
            <a:prstGeom prst="rect">
              <a:avLst/>
            </a:prstGeom>
            <a:solidFill>
              <a:schemeClr val="bg1">
                <a:alpha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4" name="Oval 3">
              <a:extLst>
                <a:ext uri="{FF2B5EF4-FFF2-40B4-BE49-F238E27FC236}">
                  <a16:creationId xmlns:a16="http://schemas.microsoft.com/office/drawing/2014/main" id="{6AF2C27E-C102-3530-0378-51E84538155A}"/>
                </a:ext>
              </a:extLst>
            </xdr:cNvPr>
            <xdr:cNvSpPr/>
          </xdr:nvSpPr>
          <xdr:spPr>
            <a:xfrm>
              <a:off x="502477" y="1111842"/>
              <a:ext cx="651960" cy="616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6" name="Rectangle: Rounded Corners 5">
              <a:extLst>
                <a:ext uri="{FF2B5EF4-FFF2-40B4-BE49-F238E27FC236}">
                  <a16:creationId xmlns:a16="http://schemas.microsoft.com/office/drawing/2014/main" id="{FDBF5F6C-0418-0BD7-8F3F-5A313F7E5C06}"/>
                </a:ext>
              </a:extLst>
            </xdr:cNvPr>
            <xdr:cNvSpPr/>
          </xdr:nvSpPr>
          <xdr:spPr>
            <a:xfrm>
              <a:off x="1513744" y="3662885"/>
              <a:ext cx="4745935" cy="577414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9C6CF9FC-95F0-86BD-779F-E6D4D4E85C2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63441" y="3682309"/>
              <a:ext cx="2889448" cy="510905"/>
            </a:xfrm>
            <a:prstGeom prst="rect">
              <a:avLst/>
            </a:prstGeom>
          </xdr:spPr>
        </xdr:pic>
        <xdr:sp macro="" textlink="">
          <xdr:nvSpPr>
            <xdr:cNvPr id="9" name="Rectangle: Rounded Corners 8">
              <a:extLst>
                <a:ext uri="{FF2B5EF4-FFF2-40B4-BE49-F238E27FC236}">
                  <a16:creationId xmlns:a16="http://schemas.microsoft.com/office/drawing/2014/main" id="{0C303DA9-027C-42D7-BC60-699E12E81C7A}"/>
                </a:ext>
              </a:extLst>
            </xdr:cNvPr>
            <xdr:cNvSpPr/>
          </xdr:nvSpPr>
          <xdr:spPr>
            <a:xfrm>
              <a:off x="1500492" y="1821543"/>
              <a:ext cx="4745935" cy="1794959"/>
            </a:xfrm>
            <a:prstGeom prst="roundRect">
              <a:avLst>
                <a:gd name="adj" fmla="val 0"/>
              </a:avLst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ID" sz="1100"/>
                <a:t>v</a:t>
              </a:r>
            </a:p>
          </xdr:txBody>
        </xdr:sp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DAC6C6D8-AD77-6E13-2379-CF8846F61F40}"/>
                </a:ext>
              </a:extLst>
            </xdr:cNvPr>
            <xdr:cNvSpPr/>
          </xdr:nvSpPr>
          <xdr:spPr>
            <a:xfrm>
              <a:off x="6092372" y="1827893"/>
              <a:ext cx="167308" cy="1785297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C0FBAC83-D07E-4A18-AD08-D44D909E384A}"/>
                </a:ext>
              </a:extLst>
            </xdr:cNvPr>
            <xdr:cNvSpPr/>
          </xdr:nvSpPr>
          <xdr:spPr>
            <a:xfrm rot="16200000">
              <a:off x="3809805" y="1179876"/>
              <a:ext cx="129525" cy="4743727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12" name="Rectangle: Rounded Corners 11">
              <a:extLst>
                <a:ext uri="{FF2B5EF4-FFF2-40B4-BE49-F238E27FC236}">
                  <a16:creationId xmlns:a16="http://schemas.microsoft.com/office/drawing/2014/main" id="{41A6D644-FCAF-4B01-A203-F5F58CD8B5BB}"/>
                </a:ext>
              </a:extLst>
            </xdr:cNvPr>
            <xdr:cNvSpPr/>
          </xdr:nvSpPr>
          <xdr:spPr>
            <a:xfrm>
              <a:off x="1530309" y="869674"/>
              <a:ext cx="4740414" cy="390466"/>
            </a:xfrm>
            <a:prstGeom prst="roundRect">
              <a:avLst>
                <a:gd name="adj" fmla="val 0"/>
              </a:avLst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pic>
          <xdr:nvPicPr>
            <xdr:cNvPr id="14" name="Picture 13">
              <a:extLst>
                <a:ext uri="{FF2B5EF4-FFF2-40B4-BE49-F238E27FC236}">
                  <a16:creationId xmlns:a16="http://schemas.microsoft.com/office/drawing/2014/main" id="{D331B53A-5D4D-D3DC-F6AF-FDC3AB06364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58134" y="811695"/>
              <a:ext cx="4873723" cy="448724"/>
            </a:xfrm>
            <a:prstGeom prst="rect">
              <a:avLst/>
            </a:prstGeom>
          </xdr:spPr>
        </xdr:pic>
        <xdr:sp macro="" textlink="">
          <xdr:nvSpPr>
            <xdr:cNvPr id="15" name="Rectangle: Rounded Corners 14">
              <a:extLst>
                <a:ext uri="{FF2B5EF4-FFF2-40B4-BE49-F238E27FC236}">
                  <a16:creationId xmlns:a16="http://schemas.microsoft.com/office/drawing/2014/main" id="{B995C619-27D9-4EA8-8AFE-9A5AB39CA4D3}"/>
                </a:ext>
              </a:extLst>
            </xdr:cNvPr>
            <xdr:cNvSpPr/>
          </xdr:nvSpPr>
          <xdr:spPr>
            <a:xfrm>
              <a:off x="1481442" y="1296308"/>
              <a:ext cx="4750629" cy="455386"/>
            </a:xfrm>
            <a:prstGeom prst="roundRect">
              <a:avLst>
                <a:gd name="adj" fmla="val 0"/>
              </a:avLst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</xdr:grp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5DF66B9-C75A-431F-B9EB-2FF05C9A41E6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1</xdr:row>
      <xdr:rowOff>80819</xdr:rowOff>
    </xdr:from>
    <xdr:to>
      <xdr:col>11</xdr:col>
      <xdr:colOff>16028</xdr:colOff>
      <xdr:row>25</xdr:row>
      <xdr:rowOff>46264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EB1DB599-ACE0-43B2-A4EB-563A58D62172}"/>
            </a:ext>
          </a:extLst>
        </xdr:cNvPr>
        <xdr:cNvGrpSpPr/>
      </xdr:nvGrpSpPr>
      <xdr:grpSpPr>
        <a:xfrm>
          <a:off x="639754" y="271319"/>
          <a:ext cx="6570450" cy="4537445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87B56F1B-85EC-53C4-8CDF-1BEA8B84D4D7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41941D6C-B11F-3AE5-45DD-EF073618D5E8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Kontrak) (Tahun Anggaran) - </a:t>
            </a:r>
            <a:r>
              <a:rPr lang="en-ID" sz="1100" b="1" baseline="0">
                <a:solidFill>
                  <a:schemeClr val="tx1"/>
                </a:solidFill>
              </a:rPr>
              <a:t>Lembar Kerja - Pra Pengadaan - Isi Nilai HPS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4070034D-7674-12DC-C341-F66FEB2C854A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70922</xdr:colOff>
      <xdr:row>8</xdr:row>
      <xdr:rowOff>117929</xdr:rowOff>
    </xdr:from>
    <xdr:to>
      <xdr:col>11</xdr:col>
      <xdr:colOff>17858</xdr:colOff>
      <xdr:row>10</xdr:row>
      <xdr:rowOff>154214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2138E8D-68C1-4203-8CF1-98F15D10DBDC}"/>
            </a:ext>
          </a:extLst>
        </xdr:cNvPr>
        <xdr:cNvSpPr/>
      </xdr:nvSpPr>
      <xdr:spPr>
        <a:xfrm>
          <a:off x="1899722" y="1591129"/>
          <a:ext cx="4823736" cy="40458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just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Setelah Anda Selesai Membuat DKH Harap Lakukan Validasi Dengan Menekan Tombol Simpan Dan Update Yang Berada Pada Bawah Table</a:t>
          </a:r>
        </a:p>
      </xdr:txBody>
    </xdr:sp>
    <xdr:clientData/>
  </xdr:twoCellAnchor>
  <xdr:twoCellAnchor>
    <xdr:from>
      <xdr:col>3</xdr:col>
      <xdr:colOff>97642</xdr:colOff>
      <xdr:row>25</xdr:row>
      <xdr:rowOff>132283</xdr:rowOff>
    </xdr:from>
    <xdr:to>
      <xdr:col>11</xdr:col>
      <xdr:colOff>44578</xdr:colOff>
      <xdr:row>30</xdr:row>
      <xdr:rowOff>69276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20A03E3F-161F-4E4D-9A68-D0F5CA57EB1F}"/>
            </a:ext>
          </a:extLst>
        </xdr:cNvPr>
        <xdr:cNvSpPr/>
      </xdr:nvSpPr>
      <xdr:spPr>
        <a:xfrm>
          <a:off x="1926442" y="4736033"/>
          <a:ext cx="4823736" cy="857743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*Buat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Uraian Manual dengan melakukan input per baris sesuai Daftar Kuantitas Harga yang diinginkan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Buat Uraian Excel dengan melakukan download dan upload excel pada format yang telah disediakan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DKH dalam sistem tidak dapat dilakukan pembulatan untuk menghindari error pada sistem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5</xdr:row>
      <xdr:rowOff>35462</xdr:rowOff>
    </xdr:from>
    <xdr:to>
      <xdr:col>10</xdr:col>
      <xdr:colOff>607501</xdr:colOff>
      <xdr:row>8</xdr:row>
      <xdr:rowOff>90714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AFE63FA-821D-4974-A4CC-A302149E2934}"/>
            </a:ext>
          </a:extLst>
        </xdr:cNvPr>
        <xdr:cNvSpPr/>
      </xdr:nvSpPr>
      <xdr:spPr>
        <a:xfrm>
          <a:off x="1881579" y="956212"/>
          <a:ext cx="4821922" cy="60770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Nama Pekerjaan</a:t>
          </a:r>
        </a:p>
      </xdr:txBody>
    </xdr:sp>
    <xdr:clientData/>
  </xdr:twoCellAnchor>
  <xdr:twoCellAnchor>
    <xdr:from>
      <xdr:col>3</xdr:col>
      <xdr:colOff>78180</xdr:colOff>
      <xdr:row>15</xdr:row>
      <xdr:rowOff>23095</xdr:rowOff>
    </xdr:from>
    <xdr:to>
      <xdr:col>11</xdr:col>
      <xdr:colOff>25116</xdr:colOff>
      <xdr:row>22</xdr:row>
      <xdr:rowOff>22160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DC9E602F-C13F-4CDC-893C-FC1970F8975B}"/>
            </a:ext>
          </a:extLst>
        </xdr:cNvPr>
        <xdr:cNvGrpSpPr/>
      </xdr:nvGrpSpPr>
      <xdr:grpSpPr>
        <a:xfrm>
          <a:off x="1893533" y="2880595"/>
          <a:ext cx="5325759" cy="1332565"/>
          <a:chOff x="1913907" y="2655459"/>
          <a:chExt cx="4842209" cy="1292156"/>
        </a:xfrm>
      </xdr:grpSpPr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764D6DA3-3E78-5FE4-10DC-44C0B6FC88E9}"/>
              </a:ext>
            </a:extLst>
          </xdr:cNvPr>
          <xdr:cNvSpPr/>
        </xdr:nvSpPr>
        <xdr:spPr>
          <a:xfrm>
            <a:off x="1913907" y="2655459"/>
            <a:ext cx="4842209" cy="1281545"/>
          </a:xfrm>
          <a:prstGeom prst="roundRect">
            <a:avLst>
              <a:gd name="adj" fmla="val 0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100">
                <a:solidFill>
                  <a:schemeClr val="tx1"/>
                </a:solidFill>
                <a:latin typeface="RNS Sanz Black" panose="00000A00000000000000" pitchFamily="50" charset="0"/>
              </a:rPr>
              <a:t>Daftar Kuantitas dan Harga</a:t>
            </a:r>
          </a:p>
          <a:p>
            <a:pPr algn="l"/>
            <a:r>
              <a:rPr lang="en-ID" sz="1100">
                <a:solidFill>
                  <a:schemeClr val="tx1"/>
                </a:solidFill>
                <a:latin typeface="RNS Sanz Bold" panose="00000800000000000000" pitchFamily="50" charset="0"/>
              </a:rPr>
              <a:t>Nama Pekerjaan : </a:t>
            </a:r>
          </a:p>
          <a:p>
            <a:pPr algn="l"/>
            <a:r>
              <a:rPr lang="en-ID" sz="1100">
                <a:solidFill>
                  <a:schemeClr val="tx1"/>
                </a:solidFill>
                <a:latin typeface="RNS Sanz Bold" panose="00000800000000000000" pitchFamily="50" charset="0"/>
              </a:rPr>
              <a:t>Nama Mata</a:t>
            </a:r>
            <a:r>
              <a:rPr lang="en-ID" sz="1100" baseline="0">
                <a:solidFill>
                  <a:schemeClr val="tx1"/>
                </a:solidFill>
                <a:latin typeface="RNS Sanz Bold" panose="00000800000000000000" pitchFamily="50" charset="0"/>
              </a:rPr>
              <a:t> Anggaran dalam Kontrak Manajemen : </a:t>
            </a:r>
            <a:endParaRPr lang="en-ID" sz="1100">
              <a:solidFill>
                <a:schemeClr val="tx1"/>
              </a:solidFill>
              <a:latin typeface="RNS Sanz Bold" panose="00000800000000000000" pitchFamily="50" charset="0"/>
            </a:endParaRPr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6F8D175C-24EE-5793-169F-A6E84B7CE7BE}"/>
              </a:ext>
            </a:extLst>
          </xdr:cNvPr>
          <xdr:cNvSpPr/>
        </xdr:nvSpPr>
        <xdr:spPr>
          <a:xfrm>
            <a:off x="6590331" y="2667004"/>
            <a:ext cx="163760" cy="1279072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783126B6-7C6A-3EE5-2A9C-1598C6EE8EB2}"/>
              </a:ext>
            </a:extLst>
          </xdr:cNvPr>
          <xdr:cNvSpPr/>
        </xdr:nvSpPr>
        <xdr:spPr>
          <a:xfrm>
            <a:off x="1917370" y="3806706"/>
            <a:ext cx="4831773" cy="140909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 editAs="oneCell">
    <xdr:from>
      <xdr:col>13</xdr:col>
      <xdr:colOff>80819</xdr:colOff>
      <xdr:row>11</xdr:row>
      <xdr:rowOff>92364</xdr:rowOff>
    </xdr:from>
    <xdr:to>
      <xdr:col>15</xdr:col>
      <xdr:colOff>95784</xdr:colOff>
      <xdr:row>25</xdr:row>
      <xdr:rowOff>26182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53D109-1FEC-419F-B5F0-02AB40A3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5619" y="2118014"/>
          <a:ext cx="4396465" cy="25119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87086</xdr:colOff>
      <xdr:row>13</xdr:row>
      <xdr:rowOff>20951</xdr:rowOff>
    </xdr:from>
    <xdr:to>
      <xdr:col>11</xdr:col>
      <xdr:colOff>34022</xdr:colOff>
      <xdr:row>14</xdr:row>
      <xdr:rowOff>138549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508F3F21-0800-4EB4-A9DD-806DF77F9960}"/>
            </a:ext>
          </a:extLst>
        </xdr:cNvPr>
        <xdr:cNvGrpSpPr/>
      </xdr:nvGrpSpPr>
      <xdr:grpSpPr>
        <a:xfrm>
          <a:off x="1902439" y="2497451"/>
          <a:ext cx="5325759" cy="308098"/>
          <a:chOff x="1922813" y="2283861"/>
          <a:chExt cx="4842209" cy="302325"/>
        </a:xfrm>
      </xdr:grpSpPr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F3FF2EC3-5493-742B-6384-975BB2F3430D}"/>
              </a:ext>
            </a:extLst>
          </xdr:cNvPr>
          <xdr:cNvSpPr/>
        </xdr:nvSpPr>
        <xdr:spPr>
          <a:xfrm>
            <a:off x="1922813" y="2283861"/>
            <a:ext cx="4842209" cy="302325"/>
          </a:xfrm>
          <a:prstGeom prst="roundRect">
            <a:avLst>
              <a:gd name="adj" fmla="val 0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ID" sz="1000">
                <a:solidFill>
                  <a:schemeClr val="tx1"/>
                </a:solidFill>
                <a:latin typeface="RNS Sanz Bold" panose="00000800000000000000" pitchFamily="50" charset="0"/>
              </a:rPr>
              <a:t>(Card</a:t>
            </a:r>
            <a:r>
              <a:rPr lang="en-ID" sz="1000" baseline="0">
                <a:solidFill>
                  <a:schemeClr val="tx1"/>
                </a:solidFill>
                <a:latin typeface="RNS Sanz Bold" panose="00000800000000000000" pitchFamily="50" charset="0"/>
              </a:rPr>
              <a:t> untuk Pilih Mata Anggaran)</a:t>
            </a:r>
            <a:endParaRPr lang="en-ID" sz="1000">
              <a:solidFill>
                <a:schemeClr val="tx1"/>
              </a:solidFill>
              <a:latin typeface="RNS Sanz Bold" panose="00000800000000000000" pitchFamily="50" charset="0"/>
            </a:endParaRPr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E4C378DF-B722-98CC-5E21-8A6A45122D8E}"/>
              </a:ext>
            </a:extLst>
          </xdr:cNvPr>
          <xdr:cNvSpPr/>
        </xdr:nvSpPr>
        <xdr:spPr>
          <a:xfrm>
            <a:off x="2690092" y="2309096"/>
            <a:ext cx="681181" cy="219364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100" b="1">
                <a:solidFill>
                  <a:schemeClr val="bg1"/>
                </a:solidFill>
              </a:rPr>
              <a:t>SFO A</a:t>
            </a:r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71D3F767-047D-B63A-4B48-6B3749A348A4}"/>
              </a:ext>
            </a:extLst>
          </xdr:cNvPr>
          <xdr:cNvSpPr/>
        </xdr:nvSpPr>
        <xdr:spPr>
          <a:xfrm>
            <a:off x="1988128" y="2311405"/>
            <a:ext cx="681181" cy="219364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100" b="1">
                <a:solidFill>
                  <a:schemeClr val="bg1"/>
                </a:solidFill>
              </a:rPr>
              <a:t>Rekap</a:t>
            </a:r>
          </a:p>
        </xdr:txBody>
      </xdr:sp>
    </xdr:grpSp>
    <xdr:clientData/>
  </xdr:twoCellAnchor>
  <xdr:twoCellAnchor>
    <xdr:from>
      <xdr:col>3</xdr:col>
      <xdr:colOff>80818</xdr:colOff>
      <xdr:row>22</xdr:row>
      <xdr:rowOff>57731</xdr:rowOff>
    </xdr:from>
    <xdr:to>
      <xdr:col>10</xdr:col>
      <xdr:colOff>606676</xdr:colOff>
      <xdr:row>25</xdr:row>
      <xdr:rowOff>92367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5C949112-38D9-4E1C-A608-43D2F5E0AF13}"/>
            </a:ext>
          </a:extLst>
        </xdr:cNvPr>
        <xdr:cNvSpPr/>
      </xdr:nvSpPr>
      <xdr:spPr>
        <a:xfrm>
          <a:off x="1909618" y="4109031"/>
          <a:ext cx="4793058" cy="587086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SUBTOTAL (SEBELUM PPN)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PPN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TOTAL</a:t>
          </a:r>
          <a:r>
            <a:rPr lang="en-ID" sz="900" b="1" baseline="0">
              <a:solidFill>
                <a:schemeClr val="tx1"/>
              </a:solidFill>
              <a:latin typeface="RNS Sanz Medium" panose="00000600000000000000" pitchFamily="50" charset="0"/>
            </a:rPr>
            <a:t> (SETELAH PPN)</a:t>
          </a:r>
          <a:endParaRPr lang="en-ID" sz="900" b="1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endParaRPr lang="en-ID" sz="900" baseline="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77850</xdr:colOff>
      <xdr:row>11</xdr:row>
      <xdr:rowOff>170</xdr:rowOff>
    </xdr:from>
    <xdr:to>
      <xdr:col>11</xdr:col>
      <xdr:colOff>24786</xdr:colOff>
      <xdr:row>12</xdr:row>
      <xdr:rowOff>117768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FC0ECC24-AF23-4F17-902A-28D9D3D5CA87}"/>
            </a:ext>
          </a:extLst>
        </xdr:cNvPr>
        <xdr:cNvSpPr/>
      </xdr:nvSpPr>
      <xdr:spPr>
        <a:xfrm>
          <a:off x="1906650" y="2025820"/>
          <a:ext cx="4823736" cy="301748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(Card</a:t>
          </a:r>
          <a:r>
            <a:rPr lang="en-ID" sz="1000" baseline="0">
              <a:solidFill>
                <a:schemeClr val="tx1"/>
              </a:solidFill>
              <a:latin typeface="RNS Sanz Bold" panose="00000800000000000000" pitchFamily="50" charset="0"/>
            </a:rPr>
            <a:t> untuk Pilih Periode Kontrak)</a:t>
          </a:r>
          <a:endParaRPr lang="en-ID" sz="10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133268</xdr:colOff>
      <xdr:row>11</xdr:row>
      <xdr:rowOff>32497</xdr:rowOff>
    </xdr:from>
    <xdr:to>
      <xdr:col>4</xdr:col>
      <xdr:colOff>202540</xdr:colOff>
      <xdr:row>12</xdr:row>
      <xdr:rowOff>67134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074BC74-8967-4947-9003-04EDD38D3CF5}"/>
            </a:ext>
          </a:extLst>
        </xdr:cNvPr>
        <xdr:cNvSpPr/>
      </xdr:nvSpPr>
      <xdr:spPr>
        <a:xfrm>
          <a:off x="1962068" y="2058147"/>
          <a:ext cx="678872" cy="21878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HPS</a:t>
          </a:r>
        </a:p>
      </xdr:txBody>
    </xdr:sp>
    <xdr:clientData/>
  </xdr:twoCellAnchor>
  <xdr:twoCellAnchor>
    <xdr:from>
      <xdr:col>4</xdr:col>
      <xdr:colOff>237177</xdr:colOff>
      <xdr:row>11</xdr:row>
      <xdr:rowOff>46182</xdr:rowOff>
    </xdr:from>
    <xdr:to>
      <xdr:col>6</xdr:col>
      <xdr:colOff>323272</xdr:colOff>
      <xdr:row>12</xdr:row>
      <xdr:rowOff>67133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32F291F-4B08-4075-AD1E-8B820967AE2D}"/>
            </a:ext>
          </a:extLst>
        </xdr:cNvPr>
        <xdr:cNvSpPr/>
      </xdr:nvSpPr>
      <xdr:spPr>
        <a:xfrm>
          <a:off x="2675577" y="2071832"/>
          <a:ext cx="1305295" cy="205101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KONTRAK AWAL</a:t>
          </a:r>
        </a:p>
      </xdr:txBody>
    </xdr:sp>
    <xdr:clientData/>
  </xdr:twoCellAnchor>
  <xdr:twoCellAnchor>
    <xdr:from>
      <xdr:col>13</xdr:col>
      <xdr:colOff>49307</xdr:colOff>
      <xdr:row>54</xdr:row>
      <xdr:rowOff>149878</xdr:rowOff>
    </xdr:from>
    <xdr:to>
      <xdr:col>13</xdr:col>
      <xdr:colOff>731167</xdr:colOff>
      <xdr:row>56</xdr:row>
      <xdr:rowOff>3445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7478BAD5-B8E4-4BB0-B9B3-A9D4AF6B2C89}"/>
            </a:ext>
          </a:extLst>
        </xdr:cNvPr>
        <xdr:cNvSpPr/>
      </xdr:nvSpPr>
      <xdr:spPr>
        <a:xfrm>
          <a:off x="7974107" y="10093978"/>
          <a:ext cx="681860" cy="22186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13</xdr:col>
      <xdr:colOff>63839</xdr:colOff>
      <xdr:row>53</xdr:row>
      <xdr:rowOff>16564</xdr:rowOff>
    </xdr:from>
    <xdr:to>
      <xdr:col>13</xdr:col>
      <xdr:colOff>745699</xdr:colOff>
      <xdr:row>54</xdr:row>
      <xdr:rowOff>52351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BADAB1A3-A040-4739-A583-702CF71D4D57}"/>
            </a:ext>
          </a:extLst>
        </xdr:cNvPr>
        <xdr:cNvSpPr/>
      </xdr:nvSpPr>
      <xdr:spPr>
        <a:xfrm>
          <a:off x="7988639" y="9776514"/>
          <a:ext cx="681860" cy="2199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Rekap</a:t>
          </a:r>
        </a:p>
      </xdr:txBody>
    </xdr:sp>
    <xdr:clientData/>
  </xdr:twoCellAnchor>
  <xdr:twoCellAnchor>
    <xdr:from>
      <xdr:col>13</xdr:col>
      <xdr:colOff>0</xdr:colOff>
      <xdr:row>56</xdr:row>
      <xdr:rowOff>62528</xdr:rowOff>
    </xdr:from>
    <xdr:to>
      <xdr:col>14</xdr:col>
      <xdr:colOff>174175</xdr:colOff>
      <xdr:row>57</xdr:row>
      <xdr:rowOff>101300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B7A75F2-19B6-4C12-9ECC-4E122D1ACD56}"/>
            </a:ext>
          </a:extLst>
        </xdr:cNvPr>
        <xdr:cNvSpPr/>
      </xdr:nvSpPr>
      <xdr:spPr>
        <a:xfrm>
          <a:off x="7924800" y="10374928"/>
          <a:ext cx="974275" cy="22292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14</xdr:col>
      <xdr:colOff>232853</xdr:colOff>
      <xdr:row>56</xdr:row>
      <xdr:rowOff>58045</xdr:rowOff>
    </xdr:from>
    <xdr:to>
      <xdr:col>14</xdr:col>
      <xdr:colOff>1208105</xdr:colOff>
      <xdr:row>57</xdr:row>
      <xdr:rowOff>96817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A62D7ECB-D13A-428C-ADB6-2F524A09BE0C}"/>
            </a:ext>
          </a:extLst>
        </xdr:cNvPr>
        <xdr:cNvSpPr/>
      </xdr:nvSpPr>
      <xdr:spPr>
        <a:xfrm>
          <a:off x="8957753" y="10370445"/>
          <a:ext cx="975252" cy="22292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2023</a:t>
          </a:r>
        </a:p>
      </xdr:txBody>
    </xdr:sp>
    <xdr:clientData/>
  </xdr:twoCellAnchor>
  <xdr:twoCellAnchor>
    <xdr:from>
      <xdr:col>14</xdr:col>
      <xdr:colOff>1342982</xdr:colOff>
      <xdr:row>54</xdr:row>
      <xdr:rowOff>152866</xdr:rowOff>
    </xdr:from>
    <xdr:to>
      <xdr:col>14</xdr:col>
      <xdr:colOff>2024842</xdr:colOff>
      <xdr:row>56</xdr:row>
      <xdr:rowOff>6433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15B6E937-C8FC-4F40-B7D0-1FF22FF7F8A9}"/>
            </a:ext>
          </a:extLst>
        </xdr:cNvPr>
        <xdr:cNvSpPr/>
      </xdr:nvSpPr>
      <xdr:spPr>
        <a:xfrm>
          <a:off x="10067882" y="10096966"/>
          <a:ext cx="681860" cy="22186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14</xdr:col>
      <xdr:colOff>1293675</xdr:colOff>
      <xdr:row>56</xdr:row>
      <xdr:rowOff>65516</xdr:rowOff>
    </xdr:from>
    <xdr:to>
      <xdr:col>14</xdr:col>
      <xdr:colOff>2268927</xdr:colOff>
      <xdr:row>57</xdr:row>
      <xdr:rowOff>104288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EA5840DB-9484-4461-A9BB-1D6BB4505E6D}"/>
            </a:ext>
          </a:extLst>
        </xdr:cNvPr>
        <xdr:cNvSpPr/>
      </xdr:nvSpPr>
      <xdr:spPr>
        <a:xfrm>
          <a:off x="10018575" y="10377916"/>
          <a:ext cx="975252" cy="22292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14</xdr:col>
      <xdr:colOff>2327605</xdr:colOff>
      <xdr:row>56</xdr:row>
      <xdr:rowOff>61033</xdr:rowOff>
    </xdr:from>
    <xdr:to>
      <xdr:col>14</xdr:col>
      <xdr:colOff>3302857</xdr:colOff>
      <xdr:row>57</xdr:row>
      <xdr:rowOff>99805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38CB7AD7-3F87-4F1A-966E-AC13EA3C1974}"/>
            </a:ext>
          </a:extLst>
        </xdr:cNvPr>
        <xdr:cNvSpPr/>
      </xdr:nvSpPr>
      <xdr:spPr>
        <a:xfrm>
          <a:off x="11052505" y="10373433"/>
          <a:ext cx="975252" cy="22292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2023</a:t>
          </a:r>
        </a:p>
      </xdr:txBody>
    </xdr:sp>
    <xdr:clientData/>
  </xdr:twoCellAnchor>
  <xdr:twoCellAnchor>
    <xdr:from>
      <xdr:col>13</xdr:col>
      <xdr:colOff>50162</xdr:colOff>
      <xdr:row>51</xdr:row>
      <xdr:rowOff>32196</xdr:rowOff>
    </xdr:from>
    <xdr:to>
      <xdr:col>13</xdr:col>
      <xdr:colOff>732022</xdr:colOff>
      <xdr:row>52</xdr:row>
      <xdr:rowOff>67981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A815570A-955E-4F74-924C-80894B03DA83}"/>
            </a:ext>
          </a:extLst>
        </xdr:cNvPr>
        <xdr:cNvSpPr/>
      </xdr:nvSpPr>
      <xdr:spPr>
        <a:xfrm>
          <a:off x="7974962" y="9423846"/>
          <a:ext cx="681860" cy="21993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HPS</a:t>
          </a:r>
        </a:p>
      </xdr:txBody>
    </xdr:sp>
    <xdr:clientData/>
  </xdr:twoCellAnchor>
  <xdr:twoCellAnchor>
    <xdr:from>
      <xdr:col>14</xdr:col>
      <xdr:colOff>12061</xdr:colOff>
      <xdr:row>51</xdr:row>
      <xdr:rowOff>28288</xdr:rowOff>
    </xdr:from>
    <xdr:to>
      <xdr:col>14</xdr:col>
      <xdr:colOff>1055076</xdr:colOff>
      <xdr:row>52</xdr:row>
      <xdr:rowOff>64073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B2573D00-DFD6-4131-9CE0-7EA68A90953C}"/>
            </a:ext>
          </a:extLst>
        </xdr:cNvPr>
        <xdr:cNvSpPr/>
      </xdr:nvSpPr>
      <xdr:spPr>
        <a:xfrm>
          <a:off x="8736961" y="9419938"/>
          <a:ext cx="1043015" cy="21993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Kontrak Awal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23</xdr:row>
      <xdr:rowOff>108034</xdr:rowOff>
    </xdr:from>
    <xdr:to>
      <xdr:col>11</xdr:col>
      <xdr:colOff>5148</xdr:colOff>
      <xdr:row>25</xdr:row>
      <xdr:rowOff>75771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30AB21-2FC6-425E-B3E2-86F4EFD28907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1</xdr:row>
      <xdr:rowOff>80819</xdr:rowOff>
    </xdr:from>
    <xdr:to>
      <xdr:col>11</xdr:col>
      <xdr:colOff>16028</xdr:colOff>
      <xdr:row>25</xdr:row>
      <xdr:rowOff>46264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B350D6C2-7F7F-4A9B-8875-8CF1657922BF}"/>
            </a:ext>
          </a:extLst>
        </xdr:cNvPr>
        <xdr:cNvGrpSpPr/>
      </xdr:nvGrpSpPr>
      <xdr:grpSpPr>
        <a:xfrm>
          <a:off x="640772" y="271319"/>
          <a:ext cx="6042756" cy="4537445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CCBA5A6B-30A3-E7C1-4632-DE8A106B1FA2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16CD36A1-2024-4F5F-C948-4C077C88A7FE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Kontrak) (Tahun Anggaran) - </a:t>
            </a:r>
            <a:r>
              <a:rPr lang="en-ID" sz="1100" b="1" baseline="0">
                <a:solidFill>
                  <a:schemeClr val="tx1"/>
                </a:solidFill>
              </a:rPr>
              <a:t>Lembar Kerja - Pra Pengadaan - Isi Nilai HPS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299B0206-AB08-AD26-A4D3-2C19C43A8C34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70922</xdr:colOff>
      <xdr:row>8</xdr:row>
      <xdr:rowOff>117929</xdr:rowOff>
    </xdr:from>
    <xdr:to>
      <xdr:col>11</xdr:col>
      <xdr:colOff>17858</xdr:colOff>
      <xdr:row>10</xdr:row>
      <xdr:rowOff>154214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5B1CFD2-45DB-466D-BB62-FE9D1A1DC607}"/>
            </a:ext>
          </a:extLst>
        </xdr:cNvPr>
        <xdr:cNvSpPr/>
      </xdr:nvSpPr>
      <xdr:spPr>
        <a:xfrm>
          <a:off x="1899722" y="1591129"/>
          <a:ext cx="4823736" cy="40458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just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Setelah Anda Selesai Membuat DKH Harap Lakukan Validasi Dengan Menekan Tombol Simpan Dan Update Yang Berada Pada Bawah Table</a:t>
          </a:r>
        </a:p>
      </xdr:txBody>
    </xdr:sp>
    <xdr:clientData/>
  </xdr:twoCellAnchor>
  <xdr:twoCellAnchor>
    <xdr:from>
      <xdr:col>3</xdr:col>
      <xdr:colOff>78180</xdr:colOff>
      <xdr:row>13</xdr:row>
      <xdr:rowOff>11545</xdr:rowOff>
    </xdr:from>
    <xdr:to>
      <xdr:col>11</xdr:col>
      <xdr:colOff>25116</xdr:colOff>
      <xdr:row>20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45EE146E-2338-47D2-A1C2-5F8B92FD09D8}"/>
            </a:ext>
          </a:extLst>
        </xdr:cNvPr>
        <xdr:cNvSpPr/>
      </xdr:nvSpPr>
      <xdr:spPr>
        <a:xfrm>
          <a:off x="1906980" y="2405495"/>
          <a:ext cx="4823736" cy="127750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97642</xdr:colOff>
      <xdr:row>23</xdr:row>
      <xdr:rowOff>120734</xdr:rowOff>
    </xdr:from>
    <xdr:to>
      <xdr:col>11</xdr:col>
      <xdr:colOff>44578</xdr:colOff>
      <xdr:row>28</xdr:row>
      <xdr:rowOff>57726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AD1D810-2D1A-4447-9478-E9415859ED7D}"/>
            </a:ext>
          </a:extLst>
        </xdr:cNvPr>
        <xdr:cNvSpPr/>
      </xdr:nvSpPr>
      <xdr:spPr>
        <a:xfrm>
          <a:off x="1926442" y="4356184"/>
          <a:ext cx="4823736" cy="85774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*Buat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Uraian Manual dengan melakukan input per baris sesuai Daftar Kuantitas Harga yang diinginkan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Buat Uraian Excel dengan melakukan download dan upload excel pada format yang telah disediakan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DKH dalam sistem tidak dapat dilakukan pembulatan untuk menghindari error pada sistem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5</xdr:row>
      <xdr:rowOff>35462</xdr:rowOff>
    </xdr:from>
    <xdr:to>
      <xdr:col>10</xdr:col>
      <xdr:colOff>607501</xdr:colOff>
      <xdr:row>8</xdr:row>
      <xdr:rowOff>90714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7309BB70-4E8B-4F89-B02D-5E6E3EDBAB2B}"/>
            </a:ext>
          </a:extLst>
        </xdr:cNvPr>
        <xdr:cNvSpPr/>
      </xdr:nvSpPr>
      <xdr:spPr>
        <a:xfrm>
          <a:off x="1881579" y="956212"/>
          <a:ext cx="4821922" cy="60770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Nama Pekerjaan</a:t>
          </a:r>
        </a:p>
      </xdr:txBody>
    </xdr:sp>
    <xdr:clientData/>
  </xdr:twoCellAnchor>
  <xdr:twoCellAnchor>
    <xdr:from>
      <xdr:col>10</xdr:col>
      <xdr:colOff>471240</xdr:colOff>
      <xdr:row>13</xdr:row>
      <xdr:rowOff>23090</xdr:rowOff>
    </xdr:from>
    <xdr:to>
      <xdr:col>11</xdr:col>
      <xdr:colOff>23091</xdr:colOff>
      <xdr:row>20</xdr:row>
      <xdr:rowOff>9072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38E2DB26-7A49-4EB3-B891-FF7507AB8C71}"/>
            </a:ext>
          </a:extLst>
        </xdr:cNvPr>
        <xdr:cNvSpPr/>
      </xdr:nvSpPr>
      <xdr:spPr>
        <a:xfrm>
          <a:off x="6567240" y="2417040"/>
          <a:ext cx="161451" cy="127503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81643</xdr:colOff>
      <xdr:row>19</xdr:row>
      <xdr:rowOff>54429</xdr:rowOff>
    </xdr:from>
    <xdr:to>
      <xdr:col>11</xdr:col>
      <xdr:colOff>18143</xdr:colOff>
      <xdr:row>20</xdr:row>
      <xdr:rowOff>10611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7417D7B-6C43-422C-A102-0B1B7E898CB0}"/>
            </a:ext>
          </a:extLst>
        </xdr:cNvPr>
        <xdr:cNvSpPr/>
      </xdr:nvSpPr>
      <xdr:spPr>
        <a:xfrm>
          <a:off x="1910443" y="3553279"/>
          <a:ext cx="4813300" cy="14033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87086</xdr:colOff>
      <xdr:row>11</xdr:row>
      <xdr:rowOff>9402</xdr:rowOff>
    </xdr:from>
    <xdr:to>
      <xdr:col>11</xdr:col>
      <xdr:colOff>34022</xdr:colOff>
      <xdr:row>12</xdr:row>
      <xdr:rowOff>127000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2AFFBB2A-C466-416A-898F-613159F6A85F}"/>
            </a:ext>
          </a:extLst>
        </xdr:cNvPr>
        <xdr:cNvSpPr/>
      </xdr:nvSpPr>
      <xdr:spPr>
        <a:xfrm>
          <a:off x="1915886" y="2035052"/>
          <a:ext cx="4823736" cy="301748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(Card</a:t>
          </a:r>
          <a:r>
            <a:rPr lang="en-ID" sz="1000" baseline="0">
              <a:solidFill>
                <a:schemeClr val="tx1"/>
              </a:solidFill>
              <a:latin typeface="RNS Sanz Bold" panose="00000800000000000000" pitchFamily="50" charset="0"/>
            </a:rPr>
            <a:t> untuk Pilih Mata Anggaran)</a:t>
          </a:r>
          <a:endParaRPr lang="en-ID" sz="10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4</xdr:col>
      <xdr:colOff>242456</xdr:colOff>
      <xdr:row>11</xdr:row>
      <xdr:rowOff>34637</xdr:rowOff>
    </xdr:from>
    <xdr:to>
      <xdr:col>5</xdr:col>
      <xdr:colOff>311728</xdr:colOff>
      <xdr:row>12</xdr:row>
      <xdr:rowOff>69274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FC6F70E-D504-44F9-8117-564DBAF67D60}"/>
            </a:ext>
          </a:extLst>
        </xdr:cNvPr>
        <xdr:cNvSpPr/>
      </xdr:nvSpPr>
      <xdr:spPr>
        <a:xfrm>
          <a:off x="2680856" y="2060287"/>
          <a:ext cx="678872" cy="21878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 editAs="oneCell">
    <xdr:from>
      <xdr:col>13</xdr:col>
      <xdr:colOff>80819</xdr:colOff>
      <xdr:row>11</xdr:row>
      <xdr:rowOff>92364</xdr:rowOff>
    </xdr:from>
    <xdr:to>
      <xdr:col>15</xdr:col>
      <xdr:colOff>95784</xdr:colOff>
      <xdr:row>25</xdr:row>
      <xdr:rowOff>26182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1EA42F-7094-4391-8226-6FB3FCDBE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5619" y="2118014"/>
          <a:ext cx="4396465" cy="25119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152401</xdr:colOff>
      <xdr:row>11</xdr:row>
      <xdr:rowOff>36946</xdr:rowOff>
    </xdr:from>
    <xdr:to>
      <xdr:col>4</xdr:col>
      <xdr:colOff>221673</xdr:colOff>
      <xdr:row>12</xdr:row>
      <xdr:rowOff>71583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E05ACCB-F88A-4F87-88B7-FE35FD4F15F0}"/>
            </a:ext>
          </a:extLst>
        </xdr:cNvPr>
        <xdr:cNvSpPr/>
      </xdr:nvSpPr>
      <xdr:spPr>
        <a:xfrm>
          <a:off x="1981201" y="2062596"/>
          <a:ext cx="678872" cy="21878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Rekap</a:t>
          </a:r>
        </a:p>
      </xdr:txBody>
    </xdr:sp>
    <xdr:clientData/>
  </xdr:twoCellAnchor>
  <xdr:twoCellAnchor>
    <xdr:from>
      <xdr:col>3</xdr:col>
      <xdr:colOff>80818</xdr:colOff>
      <xdr:row>20</xdr:row>
      <xdr:rowOff>46182</xdr:rowOff>
    </xdr:from>
    <xdr:to>
      <xdr:col>10</xdr:col>
      <xdr:colOff>606676</xdr:colOff>
      <xdr:row>23</xdr:row>
      <xdr:rowOff>80818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5B93056F-A2A0-4DB6-AE28-B604309B3EA4}"/>
            </a:ext>
          </a:extLst>
        </xdr:cNvPr>
        <xdr:cNvSpPr/>
      </xdr:nvSpPr>
      <xdr:spPr>
        <a:xfrm>
          <a:off x="1909618" y="3729182"/>
          <a:ext cx="4793058" cy="587086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SUBTOTAL (SEBELUM PPN)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PPN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TOTAL</a:t>
          </a:r>
          <a:r>
            <a:rPr lang="en-ID" sz="900" b="1" baseline="0">
              <a:solidFill>
                <a:schemeClr val="tx1"/>
              </a:solidFill>
              <a:latin typeface="RNS Sanz Medium" panose="00000600000000000000" pitchFamily="50" charset="0"/>
            </a:rPr>
            <a:t> (SETELAH PPN)</a:t>
          </a:r>
          <a:endParaRPr lang="en-ID" sz="900" b="1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endParaRPr lang="en-ID" sz="900" baseline="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12</xdr:col>
      <xdr:colOff>194644</xdr:colOff>
      <xdr:row>99</xdr:row>
      <xdr:rowOff>20104</xdr:rowOff>
    </xdr:from>
    <xdr:to>
      <xdr:col>13</xdr:col>
      <xdr:colOff>263916</xdr:colOff>
      <xdr:row>100</xdr:row>
      <xdr:rowOff>54740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478CF07-A8C5-4820-9707-CD425F6E9D89}"/>
            </a:ext>
          </a:extLst>
        </xdr:cNvPr>
        <xdr:cNvSpPr/>
      </xdr:nvSpPr>
      <xdr:spPr>
        <a:xfrm>
          <a:off x="7509844" y="18250954"/>
          <a:ext cx="678872" cy="218786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12</xdr:col>
      <xdr:colOff>209176</xdr:colOff>
      <xdr:row>97</xdr:row>
      <xdr:rowOff>74706</xdr:rowOff>
    </xdr:from>
    <xdr:to>
      <xdr:col>13</xdr:col>
      <xdr:colOff>278448</xdr:colOff>
      <xdr:row>98</xdr:row>
      <xdr:rowOff>109342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37D7884-D474-483C-B52C-C5C1C110BA46}"/>
            </a:ext>
          </a:extLst>
        </xdr:cNvPr>
        <xdr:cNvSpPr/>
      </xdr:nvSpPr>
      <xdr:spPr>
        <a:xfrm>
          <a:off x="7524376" y="17937256"/>
          <a:ext cx="678872" cy="218786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Rekap</a:t>
          </a:r>
        </a:p>
      </xdr:txBody>
    </xdr:sp>
    <xdr:clientData/>
  </xdr:twoCellAnchor>
  <xdr:twoCellAnchor>
    <xdr:from>
      <xdr:col>12</xdr:col>
      <xdr:colOff>145337</xdr:colOff>
      <xdr:row>100</xdr:row>
      <xdr:rowOff>117220</xdr:rowOff>
    </xdr:from>
    <xdr:to>
      <xdr:col>13</xdr:col>
      <xdr:colOff>508001</xdr:colOff>
      <xdr:row>101</xdr:row>
      <xdr:rowOff>154844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944907C7-A8E4-4D46-B345-561AAE7E0483}"/>
            </a:ext>
          </a:extLst>
        </xdr:cNvPr>
        <xdr:cNvSpPr/>
      </xdr:nvSpPr>
      <xdr:spPr>
        <a:xfrm>
          <a:off x="7460537" y="18532220"/>
          <a:ext cx="972264" cy="221774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13</xdr:col>
      <xdr:colOff>566679</xdr:colOff>
      <xdr:row>100</xdr:row>
      <xdr:rowOff>112737</xdr:rowOff>
    </xdr:from>
    <xdr:to>
      <xdr:col>14</xdr:col>
      <xdr:colOff>742578</xdr:colOff>
      <xdr:row>101</xdr:row>
      <xdr:rowOff>150361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B81FD07F-2A68-4A28-87AD-F6C396E820B0}"/>
            </a:ext>
          </a:extLst>
        </xdr:cNvPr>
        <xdr:cNvSpPr/>
      </xdr:nvSpPr>
      <xdr:spPr>
        <a:xfrm>
          <a:off x="8491479" y="18527737"/>
          <a:ext cx="975999" cy="221774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2023</a:t>
          </a:r>
        </a:p>
      </xdr:txBody>
    </xdr:sp>
    <xdr:clientData/>
  </xdr:twoCellAnchor>
  <xdr:twoCellAnchor>
    <xdr:from>
      <xdr:col>14</xdr:col>
      <xdr:colOff>877455</xdr:colOff>
      <xdr:row>99</xdr:row>
      <xdr:rowOff>23092</xdr:rowOff>
    </xdr:from>
    <xdr:to>
      <xdr:col>14</xdr:col>
      <xdr:colOff>1559315</xdr:colOff>
      <xdr:row>100</xdr:row>
      <xdr:rowOff>57728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812EEB1-6982-4717-8067-170ED034818E}"/>
            </a:ext>
          </a:extLst>
        </xdr:cNvPr>
        <xdr:cNvSpPr/>
      </xdr:nvSpPr>
      <xdr:spPr>
        <a:xfrm>
          <a:off x="9602355" y="18253942"/>
          <a:ext cx="681860" cy="218786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14</xdr:col>
      <xdr:colOff>828148</xdr:colOff>
      <xdr:row>100</xdr:row>
      <xdr:rowOff>120208</xdr:rowOff>
    </xdr:from>
    <xdr:to>
      <xdr:col>14</xdr:col>
      <xdr:colOff>1803400</xdr:colOff>
      <xdr:row>101</xdr:row>
      <xdr:rowOff>157832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5086C646-B0CD-4E8B-A9F8-DF4E966A9E00}"/>
            </a:ext>
          </a:extLst>
        </xdr:cNvPr>
        <xdr:cNvSpPr/>
      </xdr:nvSpPr>
      <xdr:spPr>
        <a:xfrm>
          <a:off x="9553048" y="18535208"/>
          <a:ext cx="975252" cy="221774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14</xdr:col>
      <xdr:colOff>1862078</xdr:colOff>
      <xdr:row>100</xdr:row>
      <xdr:rowOff>115725</xdr:rowOff>
    </xdr:from>
    <xdr:to>
      <xdr:col>14</xdr:col>
      <xdr:colOff>2837330</xdr:colOff>
      <xdr:row>101</xdr:row>
      <xdr:rowOff>153349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05BAC9A-87BA-4296-AB28-A1338E39613C}"/>
            </a:ext>
          </a:extLst>
        </xdr:cNvPr>
        <xdr:cNvSpPr/>
      </xdr:nvSpPr>
      <xdr:spPr>
        <a:xfrm>
          <a:off x="10586978" y="18530725"/>
          <a:ext cx="975252" cy="221774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2023</a:t>
          </a:r>
        </a:p>
      </xdr:txBody>
    </xdr:sp>
    <xdr:clientData/>
  </xdr:twoCellAnchor>
  <xdr:twoCellAnchor>
    <xdr:from>
      <xdr:col>2</xdr:col>
      <xdr:colOff>605118</xdr:colOff>
      <xdr:row>60</xdr:row>
      <xdr:rowOff>81496</xdr:rowOff>
    </xdr:from>
    <xdr:to>
      <xdr:col>10</xdr:col>
      <xdr:colOff>552054</xdr:colOff>
      <xdr:row>67</xdr:row>
      <xdr:rowOff>69952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93C055A8-CAD4-4E50-B00F-DED24CD7BCE9}"/>
            </a:ext>
          </a:extLst>
        </xdr:cNvPr>
        <xdr:cNvSpPr/>
      </xdr:nvSpPr>
      <xdr:spPr>
        <a:xfrm>
          <a:off x="1824318" y="11130496"/>
          <a:ext cx="4823736" cy="1277506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10</xdr:col>
      <xdr:colOff>385589</xdr:colOff>
      <xdr:row>60</xdr:row>
      <xdr:rowOff>93041</xdr:rowOff>
    </xdr:from>
    <xdr:to>
      <xdr:col>10</xdr:col>
      <xdr:colOff>550029</xdr:colOff>
      <xdr:row>67</xdr:row>
      <xdr:rowOff>79024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B6F93725-2A87-4B9D-B519-660642DD5AB6}"/>
            </a:ext>
          </a:extLst>
        </xdr:cNvPr>
        <xdr:cNvSpPr/>
      </xdr:nvSpPr>
      <xdr:spPr>
        <a:xfrm>
          <a:off x="6481589" y="11142041"/>
          <a:ext cx="164440" cy="1275033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608581</xdr:colOff>
      <xdr:row>66</xdr:row>
      <xdr:rowOff>124380</xdr:rowOff>
    </xdr:from>
    <xdr:to>
      <xdr:col>10</xdr:col>
      <xdr:colOff>545081</xdr:colOff>
      <xdr:row>67</xdr:row>
      <xdr:rowOff>80563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5CD336F8-1F42-45CB-8340-BABC14421727}"/>
            </a:ext>
          </a:extLst>
        </xdr:cNvPr>
        <xdr:cNvSpPr/>
      </xdr:nvSpPr>
      <xdr:spPr>
        <a:xfrm>
          <a:off x="1827781" y="12278280"/>
          <a:ext cx="4813300" cy="140333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37276</xdr:colOff>
      <xdr:row>57</xdr:row>
      <xdr:rowOff>0</xdr:rowOff>
    </xdr:from>
    <xdr:to>
      <xdr:col>4</xdr:col>
      <xdr:colOff>106548</xdr:colOff>
      <xdr:row>58</xdr:row>
      <xdr:rowOff>34636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DB503195-5555-48B1-A1A0-F81AA9D91560}"/>
            </a:ext>
          </a:extLst>
        </xdr:cNvPr>
        <xdr:cNvSpPr/>
      </xdr:nvSpPr>
      <xdr:spPr>
        <a:xfrm>
          <a:off x="1866076" y="10496550"/>
          <a:ext cx="678872" cy="218786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3</xdr:col>
      <xdr:colOff>32871</xdr:colOff>
      <xdr:row>49</xdr:row>
      <xdr:rowOff>121837</xdr:rowOff>
    </xdr:from>
    <xdr:to>
      <xdr:col>10</xdr:col>
      <xdr:colOff>592396</xdr:colOff>
      <xdr:row>56</xdr:row>
      <xdr:rowOff>110292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DA58A04A-4805-4874-86C3-760D864E6216}"/>
            </a:ext>
          </a:extLst>
        </xdr:cNvPr>
        <xdr:cNvSpPr/>
      </xdr:nvSpPr>
      <xdr:spPr>
        <a:xfrm>
          <a:off x="1861671" y="9145187"/>
          <a:ext cx="4826725" cy="127750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Rekapitulasi 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 editAs="oneCell">
    <xdr:from>
      <xdr:col>3</xdr:col>
      <xdr:colOff>186766</xdr:colOff>
      <xdr:row>52</xdr:row>
      <xdr:rowOff>157478</xdr:rowOff>
    </xdr:from>
    <xdr:to>
      <xdr:col>10</xdr:col>
      <xdr:colOff>493061</xdr:colOff>
      <xdr:row>55</xdr:row>
      <xdr:rowOff>88526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D35CC00-12A1-4208-9D7B-20CD873AA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5566" y="9733278"/>
          <a:ext cx="4573495" cy="483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67644</xdr:colOff>
      <xdr:row>105</xdr:row>
      <xdr:rowOff>64926</xdr:rowOff>
    </xdr:from>
    <xdr:to>
      <xdr:col>13</xdr:col>
      <xdr:colOff>136916</xdr:colOff>
      <xdr:row>106</xdr:row>
      <xdr:rowOff>99562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85D6DD24-5F4B-4F5E-BFB0-46DBECA27252}"/>
            </a:ext>
          </a:extLst>
        </xdr:cNvPr>
        <xdr:cNvSpPr/>
      </xdr:nvSpPr>
      <xdr:spPr>
        <a:xfrm>
          <a:off x="7382844" y="19400676"/>
          <a:ext cx="678872" cy="218786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13</xdr:col>
      <xdr:colOff>257395</xdr:colOff>
      <xdr:row>105</xdr:row>
      <xdr:rowOff>82856</xdr:rowOff>
    </xdr:from>
    <xdr:to>
      <xdr:col>14</xdr:col>
      <xdr:colOff>139902</xdr:colOff>
      <xdr:row>106</xdr:row>
      <xdr:rowOff>117492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CC6863D-2F2E-4ED4-8458-3B2279499A02}"/>
            </a:ext>
          </a:extLst>
        </xdr:cNvPr>
        <xdr:cNvSpPr/>
      </xdr:nvSpPr>
      <xdr:spPr>
        <a:xfrm>
          <a:off x="8182195" y="19418606"/>
          <a:ext cx="682607" cy="218786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12</xdr:col>
      <xdr:colOff>97118</xdr:colOff>
      <xdr:row>107</xdr:row>
      <xdr:rowOff>82177</xdr:rowOff>
    </xdr:from>
    <xdr:to>
      <xdr:col>14</xdr:col>
      <xdr:colOff>132433</xdr:colOff>
      <xdr:row>108</xdr:row>
      <xdr:rowOff>139905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9ECD55A7-10A1-4911-A31A-FF82EF7068ED}"/>
            </a:ext>
          </a:extLst>
        </xdr:cNvPr>
        <xdr:cNvSpPr/>
      </xdr:nvSpPr>
      <xdr:spPr>
        <a:xfrm>
          <a:off x="7412318" y="19786227"/>
          <a:ext cx="1445015" cy="241878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tx1"/>
              </a:solidFill>
            </a:rPr>
            <a:t>GABUNGAN TAHUN </a:t>
          </a:r>
        </a:p>
      </xdr:txBody>
    </xdr:sp>
    <xdr:clientData/>
  </xdr:twoCellAnchor>
  <xdr:twoCellAnchor>
    <xdr:from>
      <xdr:col>2</xdr:col>
      <xdr:colOff>365983</xdr:colOff>
      <xdr:row>58</xdr:row>
      <xdr:rowOff>127001</xdr:rowOff>
    </xdr:from>
    <xdr:to>
      <xdr:col>4</xdr:col>
      <xdr:colOff>224118</xdr:colOff>
      <xdr:row>59</xdr:row>
      <xdr:rowOff>164353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4C118419-49F6-4701-B6FF-22ADD5C6AEFD}"/>
            </a:ext>
          </a:extLst>
        </xdr:cNvPr>
        <xdr:cNvSpPr/>
      </xdr:nvSpPr>
      <xdr:spPr>
        <a:xfrm>
          <a:off x="1585183" y="10807701"/>
          <a:ext cx="1077335" cy="22150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4</xdr:col>
      <xdr:colOff>343571</xdr:colOff>
      <xdr:row>57</xdr:row>
      <xdr:rowOff>22412</xdr:rowOff>
    </xdr:from>
    <xdr:to>
      <xdr:col>5</xdr:col>
      <xdr:colOff>412843</xdr:colOff>
      <xdr:row>58</xdr:row>
      <xdr:rowOff>57048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41D1E6B2-4D48-4AB8-878B-E5716DB766E4}"/>
            </a:ext>
          </a:extLst>
        </xdr:cNvPr>
        <xdr:cNvSpPr/>
      </xdr:nvSpPr>
      <xdr:spPr>
        <a:xfrm>
          <a:off x="2781971" y="10518962"/>
          <a:ext cx="678872" cy="218786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4</xdr:col>
      <xdr:colOff>346558</xdr:colOff>
      <xdr:row>58</xdr:row>
      <xdr:rowOff>129989</xdr:rowOff>
    </xdr:from>
    <xdr:to>
      <xdr:col>6</xdr:col>
      <xdr:colOff>204694</xdr:colOff>
      <xdr:row>60</xdr:row>
      <xdr:rowOff>7471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8DADD1F-B7DE-4842-8F77-D471D3F35135}"/>
            </a:ext>
          </a:extLst>
        </xdr:cNvPr>
        <xdr:cNvSpPr/>
      </xdr:nvSpPr>
      <xdr:spPr>
        <a:xfrm>
          <a:off x="2784958" y="10810689"/>
          <a:ext cx="1077336" cy="24578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0</xdr:row>
      <xdr:rowOff>0</xdr:rowOff>
    </xdr:from>
    <xdr:to>
      <xdr:col>11</xdr:col>
      <xdr:colOff>5148</xdr:colOff>
      <xdr:row>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D5F1B6E-24A5-4F9F-8DF3-7F6642627954}"/>
            </a:ext>
          </a:extLst>
        </xdr:cNvPr>
        <xdr:cNvSpPr/>
      </xdr:nvSpPr>
      <xdr:spPr>
        <a:xfrm>
          <a:off x="635164" y="4343484"/>
          <a:ext cx="6075584" cy="33603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0</xdr:row>
      <xdr:rowOff>0</xdr:rowOff>
    </xdr:from>
    <xdr:to>
      <xdr:col>11</xdr:col>
      <xdr:colOff>16028</xdr:colOff>
      <xdr:row>0</xdr:row>
      <xdr:rowOff>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E1E42569-DB3D-4BB5-AA69-F5FB2B080EB4}"/>
            </a:ext>
          </a:extLst>
        </xdr:cNvPr>
        <xdr:cNvGrpSpPr/>
      </xdr:nvGrpSpPr>
      <xdr:grpSpPr>
        <a:xfrm>
          <a:off x="646957" y="0"/>
          <a:ext cx="7955178" cy="0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8C921B5-EAD1-3657-BF15-7623C3DB2BA6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A6C22B20-9F1E-3A69-032B-198AA2E18CB9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Kontrak) (Tahun Anggaran) - </a:t>
            </a:r>
            <a:r>
              <a:rPr lang="en-ID" sz="1100" b="1" baseline="0">
                <a:solidFill>
                  <a:schemeClr val="tx1"/>
                </a:solidFill>
              </a:rPr>
              <a:t>Lembar Kerja - Pra Pengadaan - Isi Nilai HPS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1FA32C4-92F9-D9A8-EE09-A2C277D7A561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70922</xdr:colOff>
      <xdr:row>0</xdr:row>
      <xdr:rowOff>0</xdr:rowOff>
    </xdr:from>
    <xdr:to>
      <xdr:col>11</xdr:col>
      <xdr:colOff>17858</xdr:colOff>
      <xdr:row>0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F6401837-80D5-4707-961C-B9251759100A}"/>
            </a:ext>
          </a:extLst>
        </xdr:cNvPr>
        <xdr:cNvSpPr/>
      </xdr:nvSpPr>
      <xdr:spPr>
        <a:xfrm>
          <a:off x="1899722" y="1591129"/>
          <a:ext cx="4823736" cy="40458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just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Setelah Anda Selesai Membuat DKH Harap Lakukan Validasi Dengan Menekan Tombol Simpan Dan Update Yang Berada Pada Bawah Table</a:t>
          </a:r>
        </a:p>
      </xdr:txBody>
    </xdr:sp>
    <xdr:clientData/>
  </xdr:twoCellAnchor>
  <xdr:twoCellAnchor>
    <xdr:from>
      <xdr:col>3</xdr:col>
      <xdr:colOff>78180</xdr:colOff>
      <xdr:row>0</xdr:row>
      <xdr:rowOff>0</xdr:rowOff>
    </xdr:from>
    <xdr:to>
      <xdr:col>11</xdr:col>
      <xdr:colOff>25116</xdr:colOff>
      <xdr:row>0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4174718E-9886-430A-8463-48EA41B9A56F}"/>
            </a:ext>
          </a:extLst>
        </xdr:cNvPr>
        <xdr:cNvSpPr/>
      </xdr:nvSpPr>
      <xdr:spPr>
        <a:xfrm>
          <a:off x="1906980" y="2405495"/>
          <a:ext cx="4823736" cy="127750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97642</xdr:colOff>
      <xdr:row>0</xdr:row>
      <xdr:rowOff>0</xdr:rowOff>
    </xdr:from>
    <xdr:to>
      <xdr:col>11</xdr:col>
      <xdr:colOff>44578</xdr:colOff>
      <xdr:row>0</xdr:row>
      <xdr:rowOff>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A45021E2-3599-44FA-8BA8-803D5C1D36ED}"/>
            </a:ext>
          </a:extLst>
        </xdr:cNvPr>
        <xdr:cNvSpPr/>
      </xdr:nvSpPr>
      <xdr:spPr>
        <a:xfrm>
          <a:off x="1926442" y="4356184"/>
          <a:ext cx="4823736" cy="85774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*Buat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Uraian Manual dengan melakukan input per baris sesuai Daftar Kuantitas Harga yang diinginkan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Buat Uraian Excel dengan melakukan download dan upload excel pada format yang telah disediakan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DKH dalam sistem tidak dapat dilakukan pembulatan untuk menghindari error pada sistem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0</xdr:row>
      <xdr:rowOff>0</xdr:rowOff>
    </xdr:from>
    <xdr:to>
      <xdr:col>10</xdr:col>
      <xdr:colOff>607501</xdr:colOff>
      <xdr:row>0</xdr:row>
      <xdr:rowOff>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E2311784-8B8D-49E4-A704-BFD50FD54ED3}"/>
            </a:ext>
          </a:extLst>
        </xdr:cNvPr>
        <xdr:cNvSpPr/>
      </xdr:nvSpPr>
      <xdr:spPr>
        <a:xfrm>
          <a:off x="1881579" y="956212"/>
          <a:ext cx="4821922" cy="60770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Nama Pekerjaan</a:t>
          </a:r>
        </a:p>
      </xdr:txBody>
    </xdr:sp>
    <xdr:clientData/>
  </xdr:twoCellAnchor>
  <xdr:twoCellAnchor>
    <xdr:from>
      <xdr:col>10</xdr:col>
      <xdr:colOff>471240</xdr:colOff>
      <xdr:row>0</xdr:row>
      <xdr:rowOff>0</xdr:rowOff>
    </xdr:from>
    <xdr:to>
      <xdr:col>11</xdr:col>
      <xdr:colOff>23091</xdr:colOff>
      <xdr:row>0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6455FB6-913E-4F21-A241-C9397DC84189}"/>
            </a:ext>
          </a:extLst>
        </xdr:cNvPr>
        <xdr:cNvSpPr/>
      </xdr:nvSpPr>
      <xdr:spPr>
        <a:xfrm>
          <a:off x="6567240" y="2417040"/>
          <a:ext cx="161451" cy="127503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81643</xdr:colOff>
      <xdr:row>0</xdr:row>
      <xdr:rowOff>0</xdr:rowOff>
    </xdr:from>
    <xdr:to>
      <xdr:col>11</xdr:col>
      <xdr:colOff>18143</xdr:colOff>
      <xdr:row>0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EA9B8CB-1B4B-4318-ADE7-EC47989DEE55}"/>
            </a:ext>
          </a:extLst>
        </xdr:cNvPr>
        <xdr:cNvSpPr/>
      </xdr:nvSpPr>
      <xdr:spPr>
        <a:xfrm>
          <a:off x="1910443" y="3553279"/>
          <a:ext cx="4813300" cy="14033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87086</xdr:colOff>
      <xdr:row>0</xdr:row>
      <xdr:rowOff>0</xdr:rowOff>
    </xdr:from>
    <xdr:to>
      <xdr:col>11</xdr:col>
      <xdr:colOff>34022</xdr:colOff>
      <xdr:row>0</xdr:row>
      <xdr:rowOff>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0D2F98B-75BF-4FA4-A358-877949692B11}"/>
            </a:ext>
          </a:extLst>
        </xdr:cNvPr>
        <xdr:cNvSpPr/>
      </xdr:nvSpPr>
      <xdr:spPr>
        <a:xfrm>
          <a:off x="1915886" y="2035052"/>
          <a:ext cx="4823736" cy="301748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(Card</a:t>
          </a:r>
          <a:r>
            <a:rPr lang="en-ID" sz="1000" baseline="0">
              <a:solidFill>
                <a:schemeClr val="tx1"/>
              </a:solidFill>
              <a:latin typeface="RNS Sanz Bold" panose="00000800000000000000" pitchFamily="50" charset="0"/>
            </a:rPr>
            <a:t> untuk Pilih Mata Anggaran)</a:t>
          </a:r>
          <a:endParaRPr lang="en-ID" sz="10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4</xdr:col>
      <xdr:colOff>242456</xdr:colOff>
      <xdr:row>0</xdr:row>
      <xdr:rowOff>0</xdr:rowOff>
    </xdr:from>
    <xdr:to>
      <xdr:col>5</xdr:col>
      <xdr:colOff>311728</xdr:colOff>
      <xdr:row>0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9522E73-966A-4E11-BA3C-9633873A6A89}"/>
            </a:ext>
          </a:extLst>
        </xdr:cNvPr>
        <xdr:cNvSpPr/>
      </xdr:nvSpPr>
      <xdr:spPr>
        <a:xfrm>
          <a:off x="2680856" y="2060287"/>
          <a:ext cx="678872" cy="21878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3</xdr:col>
      <xdr:colOff>152401</xdr:colOff>
      <xdr:row>0</xdr:row>
      <xdr:rowOff>0</xdr:rowOff>
    </xdr:from>
    <xdr:to>
      <xdr:col>4</xdr:col>
      <xdr:colOff>221673</xdr:colOff>
      <xdr:row>0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1B443447-1639-4849-B01A-9CB6E6071009}"/>
            </a:ext>
          </a:extLst>
        </xdr:cNvPr>
        <xdr:cNvSpPr/>
      </xdr:nvSpPr>
      <xdr:spPr>
        <a:xfrm>
          <a:off x="1981201" y="2062596"/>
          <a:ext cx="678872" cy="218787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Rekap</a:t>
          </a:r>
        </a:p>
      </xdr:txBody>
    </xdr:sp>
    <xdr:clientData/>
  </xdr:twoCellAnchor>
  <xdr:twoCellAnchor>
    <xdr:from>
      <xdr:col>3</xdr:col>
      <xdr:colOff>80818</xdr:colOff>
      <xdr:row>0</xdr:row>
      <xdr:rowOff>0</xdr:rowOff>
    </xdr:from>
    <xdr:to>
      <xdr:col>10</xdr:col>
      <xdr:colOff>606676</xdr:colOff>
      <xdr:row>0</xdr:row>
      <xdr:rowOff>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A8618C38-44AB-46CE-A445-969346F972D4}"/>
            </a:ext>
          </a:extLst>
        </xdr:cNvPr>
        <xdr:cNvSpPr/>
      </xdr:nvSpPr>
      <xdr:spPr>
        <a:xfrm>
          <a:off x="1909618" y="3729182"/>
          <a:ext cx="4793058" cy="587086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SUBTOTAL (SEBELUM PPN)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PPN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TOTAL</a:t>
          </a:r>
          <a:r>
            <a:rPr lang="en-ID" sz="900" b="1" baseline="0">
              <a:solidFill>
                <a:schemeClr val="tx1"/>
              </a:solidFill>
              <a:latin typeface="RNS Sanz Medium" panose="00000600000000000000" pitchFamily="50" charset="0"/>
            </a:rPr>
            <a:t> (SETELAH PPN)</a:t>
          </a:r>
          <a:endParaRPr lang="en-ID" sz="900" b="1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endParaRPr lang="en-ID" sz="900" baseline="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2</xdr:col>
      <xdr:colOff>605118</xdr:colOff>
      <xdr:row>0</xdr:row>
      <xdr:rowOff>0</xdr:rowOff>
    </xdr:from>
    <xdr:to>
      <xdr:col>10</xdr:col>
      <xdr:colOff>552054</xdr:colOff>
      <xdr:row>0</xdr:row>
      <xdr:rowOff>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301C0EB7-6AC7-41A2-8DB8-B1EFAED9AD12}"/>
            </a:ext>
          </a:extLst>
        </xdr:cNvPr>
        <xdr:cNvSpPr/>
      </xdr:nvSpPr>
      <xdr:spPr>
        <a:xfrm>
          <a:off x="1824318" y="11130496"/>
          <a:ext cx="4823736" cy="1277506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10</xdr:col>
      <xdr:colOff>385589</xdr:colOff>
      <xdr:row>0</xdr:row>
      <xdr:rowOff>0</xdr:rowOff>
    </xdr:from>
    <xdr:to>
      <xdr:col>10</xdr:col>
      <xdr:colOff>550029</xdr:colOff>
      <xdr:row>0</xdr:row>
      <xdr:rowOff>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5E77EE28-3466-4572-BBDA-765108CE5CD8}"/>
            </a:ext>
          </a:extLst>
        </xdr:cNvPr>
        <xdr:cNvSpPr/>
      </xdr:nvSpPr>
      <xdr:spPr>
        <a:xfrm>
          <a:off x="6481589" y="11142041"/>
          <a:ext cx="164440" cy="1275033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608581</xdr:colOff>
      <xdr:row>0</xdr:row>
      <xdr:rowOff>0</xdr:rowOff>
    </xdr:from>
    <xdr:to>
      <xdr:col>10</xdr:col>
      <xdr:colOff>545081</xdr:colOff>
      <xdr:row>0</xdr:row>
      <xdr:rowOff>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4EF83F76-B582-4359-87D8-9DE14BCB8579}"/>
            </a:ext>
          </a:extLst>
        </xdr:cNvPr>
        <xdr:cNvSpPr/>
      </xdr:nvSpPr>
      <xdr:spPr>
        <a:xfrm>
          <a:off x="1827781" y="12278280"/>
          <a:ext cx="4813300" cy="140333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37276</xdr:colOff>
      <xdr:row>0</xdr:row>
      <xdr:rowOff>0</xdr:rowOff>
    </xdr:from>
    <xdr:to>
      <xdr:col>4</xdr:col>
      <xdr:colOff>106548</xdr:colOff>
      <xdr:row>0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A510DEC-2047-4613-B0E5-D3E9DBE516CE}"/>
            </a:ext>
          </a:extLst>
        </xdr:cNvPr>
        <xdr:cNvSpPr/>
      </xdr:nvSpPr>
      <xdr:spPr>
        <a:xfrm>
          <a:off x="1866076" y="10496550"/>
          <a:ext cx="678872" cy="218786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3</xdr:col>
      <xdr:colOff>32871</xdr:colOff>
      <xdr:row>0</xdr:row>
      <xdr:rowOff>0</xdr:rowOff>
    </xdr:from>
    <xdr:to>
      <xdr:col>10</xdr:col>
      <xdr:colOff>592396</xdr:colOff>
      <xdr:row>0</xdr:row>
      <xdr:rowOff>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4CF58A54-C0FF-47A8-B345-677176C44BBF}"/>
            </a:ext>
          </a:extLst>
        </xdr:cNvPr>
        <xdr:cNvSpPr/>
      </xdr:nvSpPr>
      <xdr:spPr>
        <a:xfrm>
          <a:off x="1861671" y="9145187"/>
          <a:ext cx="4826725" cy="1277505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Rekapitulasi 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2</xdr:col>
      <xdr:colOff>365983</xdr:colOff>
      <xdr:row>0</xdr:row>
      <xdr:rowOff>0</xdr:rowOff>
    </xdr:from>
    <xdr:to>
      <xdr:col>4</xdr:col>
      <xdr:colOff>224118</xdr:colOff>
      <xdr:row>0</xdr:row>
      <xdr:rowOff>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1DFC0105-3547-484F-B633-09311E215E4A}"/>
            </a:ext>
          </a:extLst>
        </xdr:cNvPr>
        <xdr:cNvSpPr/>
      </xdr:nvSpPr>
      <xdr:spPr>
        <a:xfrm>
          <a:off x="1585183" y="10807701"/>
          <a:ext cx="1077335" cy="22150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4</xdr:col>
      <xdr:colOff>343571</xdr:colOff>
      <xdr:row>0</xdr:row>
      <xdr:rowOff>0</xdr:rowOff>
    </xdr:from>
    <xdr:to>
      <xdr:col>5</xdr:col>
      <xdr:colOff>412843</xdr:colOff>
      <xdr:row>0</xdr:row>
      <xdr:rowOff>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1A4BD7C9-19DE-4172-871B-67F5DA9A6753}"/>
            </a:ext>
          </a:extLst>
        </xdr:cNvPr>
        <xdr:cNvSpPr/>
      </xdr:nvSpPr>
      <xdr:spPr>
        <a:xfrm>
          <a:off x="2781971" y="10518962"/>
          <a:ext cx="678872" cy="218786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4</xdr:col>
      <xdr:colOff>346558</xdr:colOff>
      <xdr:row>0</xdr:row>
      <xdr:rowOff>0</xdr:rowOff>
    </xdr:from>
    <xdr:to>
      <xdr:col>6</xdr:col>
      <xdr:colOff>204694</xdr:colOff>
      <xdr:row>0</xdr:row>
      <xdr:rowOff>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F5F83706-5B7C-43A8-8734-BD46AC8DA14E}"/>
            </a:ext>
          </a:extLst>
        </xdr:cNvPr>
        <xdr:cNvSpPr/>
      </xdr:nvSpPr>
      <xdr:spPr>
        <a:xfrm>
          <a:off x="2784958" y="10810689"/>
          <a:ext cx="1077336" cy="245782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0</xdr:col>
      <xdr:colOff>560294</xdr:colOff>
      <xdr:row>0</xdr:row>
      <xdr:rowOff>104589</xdr:rowOff>
    </xdr:from>
    <xdr:to>
      <xdr:col>7</xdr:col>
      <xdr:colOff>435969</xdr:colOff>
      <xdr:row>23</xdr:row>
      <xdr:rowOff>163077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7BE0F91B-6013-D15E-3155-8539DB6E2DC2}"/>
            </a:ext>
          </a:extLst>
        </xdr:cNvPr>
        <xdr:cNvGrpSpPr/>
      </xdr:nvGrpSpPr>
      <xdr:grpSpPr>
        <a:xfrm>
          <a:off x="560294" y="104589"/>
          <a:ext cx="6012496" cy="4494417"/>
          <a:chOff x="560294" y="104589"/>
          <a:chExt cx="6098675" cy="4285774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009FDF46-E500-4125-A960-C7E132AB6CB6}"/>
              </a:ext>
            </a:extLst>
          </xdr:cNvPr>
          <xdr:cNvSpPr/>
        </xdr:nvSpPr>
        <xdr:spPr>
          <a:xfrm>
            <a:off x="582706" y="4053328"/>
            <a:ext cx="6076263" cy="331856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BE576DBC-D758-4459-86D1-48FBB98AF5B4}"/>
              </a:ext>
            </a:extLst>
          </xdr:cNvPr>
          <xdr:cNvGrpSpPr/>
        </xdr:nvGrpSpPr>
        <xdr:grpSpPr>
          <a:xfrm>
            <a:off x="560294" y="104589"/>
            <a:ext cx="6078071" cy="4285774"/>
            <a:chOff x="243115" y="169920"/>
            <a:chExt cx="6079671" cy="4385692"/>
          </a:xfrm>
        </xdr:grpSpPr>
        <xdr:sp macro="" textlink="">
          <xdr:nvSpPr>
            <xdr:cNvPr id="39" name="Rectangle 38">
              <a:extLst>
                <a:ext uri="{FF2B5EF4-FFF2-40B4-BE49-F238E27FC236}">
                  <a16:creationId xmlns:a16="http://schemas.microsoft.com/office/drawing/2014/main" id="{CA93E5C4-1D1D-04B0-939C-4B8D16D57B90}"/>
                </a:ext>
              </a:extLst>
            </xdr:cNvPr>
            <xdr:cNvSpPr/>
          </xdr:nvSpPr>
          <xdr:spPr>
            <a:xfrm>
              <a:off x="244929" y="181429"/>
              <a:ext cx="6077857" cy="335642"/>
            </a:xfrm>
            <a:prstGeom prst="rect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40" name="Rectangle 39">
              <a:extLst>
                <a:ext uri="{FF2B5EF4-FFF2-40B4-BE49-F238E27FC236}">
                  <a16:creationId xmlns:a16="http://schemas.microsoft.com/office/drawing/2014/main" id="{32F76190-1EDB-0A86-472B-500F70F2AA87}"/>
                </a:ext>
              </a:extLst>
            </xdr:cNvPr>
            <xdr:cNvSpPr/>
          </xdr:nvSpPr>
          <xdr:spPr>
            <a:xfrm>
              <a:off x="243115" y="497115"/>
              <a:ext cx="6077857" cy="335642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ID" sz="1100" b="1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Modul 4 - Checklist dan To Do List</a:t>
              </a:r>
              <a:endParaRPr lang="en-ID" sz="11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1" name="Rectangle 40">
              <a:extLst>
                <a:ext uri="{FF2B5EF4-FFF2-40B4-BE49-F238E27FC236}">
                  <a16:creationId xmlns:a16="http://schemas.microsoft.com/office/drawing/2014/main" id="{713DDBC7-01BF-632E-B34F-3112556654BB}"/>
                </a:ext>
              </a:extLst>
            </xdr:cNvPr>
            <xdr:cNvSpPr/>
          </xdr:nvSpPr>
          <xdr:spPr>
            <a:xfrm>
              <a:off x="248843" y="169920"/>
              <a:ext cx="1185636" cy="4385692"/>
            </a:xfrm>
            <a:prstGeom prst="rect">
              <a:avLst/>
            </a:prstGeom>
            <a:solidFill>
              <a:schemeClr val="bg1">
                <a:alpha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</xdr:grpSp>
    </xdr:grpSp>
    <xdr:clientData/>
  </xdr:twoCellAnchor>
  <xdr:twoCellAnchor>
    <xdr:from>
      <xdr:col>1</xdr:col>
      <xdr:colOff>1200727</xdr:colOff>
      <xdr:row>9</xdr:row>
      <xdr:rowOff>127001</xdr:rowOff>
    </xdr:from>
    <xdr:to>
      <xdr:col>7</xdr:col>
      <xdr:colOff>408754</xdr:colOff>
      <xdr:row>14</xdr:row>
      <xdr:rowOff>138546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7857632B-1CB9-448A-B2B1-39B30986061B}"/>
            </a:ext>
          </a:extLst>
        </xdr:cNvPr>
        <xdr:cNvSpPr/>
      </xdr:nvSpPr>
      <xdr:spPr>
        <a:xfrm>
          <a:off x="1812636" y="1835728"/>
          <a:ext cx="4842209" cy="93518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="1" baseline="0">
              <a:solidFill>
                <a:schemeClr val="tx1"/>
              </a:solidFill>
              <a:latin typeface="RNS Sanz Black" panose="00000A00000000000000" pitchFamily="50" charset="0"/>
            </a:rPr>
            <a:t> 1 - DOKUMEN KONTRAK MANAJEMEN</a:t>
          </a:r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</xdr:col>
      <xdr:colOff>1177636</xdr:colOff>
      <xdr:row>4</xdr:row>
      <xdr:rowOff>23091</xdr:rowOff>
    </xdr:from>
    <xdr:to>
      <xdr:col>7</xdr:col>
      <xdr:colOff>381540</xdr:colOff>
      <xdr:row>7</xdr:row>
      <xdr:rowOff>78343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B9700E0-EE02-462B-B120-146F98B95B1E}"/>
            </a:ext>
          </a:extLst>
        </xdr:cNvPr>
        <xdr:cNvSpPr/>
      </xdr:nvSpPr>
      <xdr:spPr>
        <a:xfrm>
          <a:off x="1789545" y="808182"/>
          <a:ext cx="4838086" cy="609434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4 - CHECKLIST DAN TO DO LIST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Modul ini bertujuan untuk melihat aktivitas yang telah dikerjakan dan belum di kerjakan dalam Aplikasi Kontrak Manajemen</a:t>
          </a:r>
          <a:endParaRPr lang="en-ID" sz="1100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</xdr:col>
      <xdr:colOff>1343397</xdr:colOff>
      <xdr:row>11</xdr:row>
      <xdr:rowOff>51130</xdr:rowOff>
    </xdr:from>
    <xdr:to>
      <xdr:col>2</xdr:col>
      <xdr:colOff>288637</xdr:colOff>
      <xdr:row>13</xdr:row>
      <xdr:rowOff>163286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1FD027C5-775F-7B33-E9C3-993E0883B92B}"/>
            </a:ext>
          </a:extLst>
        </xdr:cNvPr>
        <xdr:cNvSpPr/>
      </xdr:nvSpPr>
      <xdr:spPr>
        <a:xfrm>
          <a:off x="1951183" y="2101273"/>
          <a:ext cx="1521525" cy="475013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Done</a:t>
          </a:r>
        </a:p>
      </xdr:txBody>
    </xdr:sp>
    <xdr:clientData/>
  </xdr:twoCellAnchor>
  <xdr:twoCellAnchor editAs="oneCell">
    <xdr:from>
      <xdr:col>9</xdr:col>
      <xdr:colOff>392545</xdr:colOff>
      <xdr:row>4</xdr:row>
      <xdr:rowOff>103909</xdr:rowOff>
    </xdr:from>
    <xdr:to>
      <xdr:col>24</xdr:col>
      <xdr:colOff>574216</xdr:colOff>
      <xdr:row>10</xdr:row>
      <xdr:rowOff>157450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84E1120-670E-A9E4-0652-2E72164CD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2454" y="889000"/>
          <a:ext cx="12904762" cy="1161905"/>
        </a:xfrm>
        <a:prstGeom prst="rect">
          <a:avLst/>
        </a:prstGeom>
      </xdr:spPr>
    </xdr:pic>
    <xdr:clientData/>
  </xdr:twoCellAnchor>
  <xdr:twoCellAnchor>
    <xdr:from>
      <xdr:col>2</xdr:col>
      <xdr:colOff>396503</xdr:colOff>
      <xdr:row>11</xdr:row>
      <xdr:rowOff>35297</xdr:rowOff>
    </xdr:from>
    <xdr:to>
      <xdr:col>5</xdr:col>
      <xdr:colOff>404585</xdr:colOff>
      <xdr:row>13</xdr:row>
      <xdr:rowOff>147453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54BC46C7-6C6C-411C-ABBF-1B0F5D412F41}"/>
            </a:ext>
          </a:extLst>
        </xdr:cNvPr>
        <xdr:cNvSpPr/>
      </xdr:nvSpPr>
      <xdr:spPr>
        <a:xfrm>
          <a:off x="3580574" y="2085440"/>
          <a:ext cx="1831440" cy="475013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On Progres</a:t>
          </a:r>
        </a:p>
      </xdr:txBody>
    </xdr:sp>
    <xdr:clientData/>
  </xdr:twoCellAnchor>
  <xdr:twoCellAnchor>
    <xdr:from>
      <xdr:col>1</xdr:col>
      <xdr:colOff>1203036</xdr:colOff>
      <xdr:row>15</xdr:row>
      <xdr:rowOff>13855</xdr:rowOff>
    </xdr:from>
    <xdr:to>
      <xdr:col>7</xdr:col>
      <xdr:colOff>411063</xdr:colOff>
      <xdr:row>20</xdr:row>
      <xdr:rowOff>25401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759B3E1F-B9F8-45DF-9021-F416A7FCD570}"/>
            </a:ext>
          </a:extLst>
        </xdr:cNvPr>
        <xdr:cNvSpPr/>
      </xdr:nvSpPr>
      <xdr:spPr>
        <a:xfrm>
          <a:off x="1814945" y="2830946"/>
          <a:ext cx="4842209" cy="93518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="1" baseline="0">
              <a:solidFill>
                <a:schemeClr val="tx1"/>
              </a:solidFill>
              <a:latin typeface="RNS Sanz Black" panose="00000A00000000000000" pitchFamily="50" charset="0"/>
            </a:rPr>
            <a:t> 2 - DOKUMEN PRA PENGADAAN</a:t>
          </a:r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</xdr:col>
      <xdr:colOff>1216890</xdr:colOff>
      <xdr:row>20</xdr:row>
      <xdr:rowOff>96983</xdr:rowOff>
    </xdr:from>
    <xdr:to>
      <xdr:col>7</xdr:col>
      <xdr:colOff>424917</xdr:colOff>
      <xdr:row>25</xdr:row>
      <xdr:rowOff>108528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92295B1D-BC2C-464F-9607-63C105E23B65}"/>
            </a:ext>
          </a:extLst>
        </xdr:cNvPr>
        <xdr:cNvSpPr/>
      </xdr:nvSpPr>
      <xdr:spPr>
        <a:xfrm>
          <a:off x="1828799" y="3837710"/>
          <a:ext cx="4842209" cy="93518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="1" baseline="0">
              <a:solidFill>
                <a:schemeClr val="tx1"/>
              </a:solidFill>
              <a:latin typeface="RNS Sanz Black" panose="00000A00000000000000" pitchFamily="50" charset="0"/>
            </a:rPr>
            <a:t> 2 - DOKUMEN PASCA PENGADAAN</a:t>
          </a:r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</xdr:col>
      <xdr:colOff>1184562</xdr:colOff>
      <xdr:row>26</xdr:row>
      <xdr:rowOff>6929</xdr:rowOff>
    </xdr:from>
    <xdr:to>
      <xdr:col>7</xdr:col>
      <xdr:colOff>392589</xdr:colOff>
      <xdr:row>31</xdr:row>
      <xdr:rowOff>18475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108E3B47-0581-4784-897F-44A41885C1B6}"/>
            </a:ext>
          </a:extLst>
        </xdr:cNvPr>
        <xdr:cNvSpPr/>
      </xdr:nvSpPr>
      <xdr:spPr>
        <a:xfrm>
          <a:off x="1796471" y="4856020"/>
          <a:ext cx="4842209" cy="93518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="1" baseline="0">
              <a:solidFill>
                <a:schemeClr val="tx1"/>
              </a:solidFill>
              <a:latin typeface="RNS Sanz Black" panose="00000A00000000000000" pitchFamily="50" charset="0"/>
            </a:rPr>
            <a:t> 3 - DOKUMEN TAGIHAN</a:t>
          </a:r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</xdr:col>
      <xdr:colOff>1212273</xdr:colOff>
      <xdr:row>31</xdr:row>
      <xdr:rowOff>80817</xdr:rowOff>
    </xdr:from>
    <xdr:to>
      <xdr:col>7</xdr:col>
      <xdr:colOff>420300</xdr:colOff>
      <xdr:row>39</xdr:row>
      <xdr:rowOff>36285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B3FEC585-C943-4DC1-8719-1C5717FCF52D}"/>
            </a:ext>
          </a:extLst>
        </xdr:cNvPr>
        <xdr:cNvSpPr/>
      </xdr:nvSpPr>
      <xdr:spPr>
        <a:xfrm>
          <a:off x="1820059" y="5759531"/>
          <a:ext cx="4823241" cy="1406897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 b="1" u="sng">
              <a:solidFill>
                <a:schemeClr val="tx1"/>
              </a:solidFill>
              <a:latin typeface="RNS Sanz Medium" panose="00000600000000000000" pitchFamily="50" charset="0"/>
            </a:rPr>
            <a:t>PETUNJUK UMUM</a:t>
          </a:r>
        </a:p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1.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Dokumen Kontrak Manajemen dihitung melalui berkas Kontrak Manajemen yang sudah di upload ke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2. Dokumen Pra Pengadaan dihitung melalui berkas Pra Pengadaan (Ijin Prinsip, HPS, Nota Dinas) yang sudah di upload ke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3. Dokumen Pasca Pengadaan dihitung melalui berkas Pasca Pengadaan (Kontrak, SPMK, SHO, Gunning, LoI) yang sudah di upload ke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4. Dokumen Tagihan dihitung melalui 18 checklist Tagihan yang sudah di upload  ke dalam sistem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1</xdr:col>
      <xdr:colOff>2111747</xdr:colOff>
      <xdr:row>11</xdr:row>
      <xdr:rowOff>41894</xdr:rowOff>
    </xdr:from>
    <xdr:to>
      <xdr:col>2</xdr:col>
      <xdr:colOff>292101</xdr:colOff>
      <xdr:row>13</xdr:row>
      <xdr:rowOff>156771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95F357B3-E911-40E4-8897-8EC51A947472}"/>
            </a:ext>
          </a:extLst>
        </xdr:cNvPr>
        <xdr:cNvSpPr/>
      </xdr:nvSpPr>
      <xdr:spPr>
        <a:xfrm>
          <a:off x="2719533" y="2092037"/>
          <a:ext cx="756639" cy="477734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10</a:t>
          </a:r>
        </a:p>
      </xdr:txBody>
    </xdr:sp>
    <xdr:clientData/>
  </xdr:twoCellAnchor>
  <xdr:twoCellAnchor>
    <xdr:from>
      <xdr:col>4</xdr:col>
      <xdr:colOff>410358</xdr:colOff>
      <xdr:row>11</xdr:row>
      <xdr:rowOff>32411</xdr:rowOff>
    </xdr:from>
    <xdr:to>
      <xdr:col>5</xdr:col>
      <xdr:colOff>398236</xdr:colOff>
      <xdr:row>13</xdr:row>
      <xdr:rowOff>147288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777C2DCC-8E0B-48FF-9447-F7C56E103CC2}"/>
            </a:ext>
          </a:extLst>
        </xdr:cNvPr>
        <xdr:cNvSpPr/>
      </xdr:nvSpPr>
      <xdr:spPr>
        <a:xfrm>
          <a:off x="4810001" y="2082554"/>
          <a:ext cx="595664" cy="477734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20</a:t>
          </a:r>
        </a:p>
      </xdr:txBody>
    </xdr:sp>
    <xdr:clientData/>
  </xdr:twoCellAnchor>
  <xdr:twoCellAnchor editAs="oneCell">
    <xdr:from>
      <xdr:col>9</xdr:col>
      <xdr:colOff>86180</xdr:colOff>
      <xdr:row>38</xdr:row>
      <xdr:rowOff>20051</xdr:rowOff>
    </xdr:from>
    <xdr:to>
      <xdr:col>21</xdr:col>
      <xdr:colOff>793338</xdr:colOff>
      <xdr:row>47</xdr:row>
      <xdr:rowOff>24645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94C434D-F360-CD33-DD49-090BD26D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1" y="6968765"/>
          <a:ext cx="7996464" cy="1637451"/>
        </a:xfrm>
        <a:prstGeom prst="rect">
          <a:avLst/>
        </a:prstGeom>
      </xdr:spPr>
    </xdr:pic>
    <xdr:clientData/>
  </xdr:twoCellAnchor>
  <xdr:twoCellAnchor>
    <xdr:from>
      <xdr:col>22</xdr:col>
      <xdr:colOff>289296</xdr:colOff>
      <xdr:row>42</xdr:row>
      <xdr:rowOff>109848</xdr:rowOff>
    </xdr:from>
    <xdr:to>
      <xdr:col>24</xdr:col>
      <xdr:colOff>595250</xdr:colOff>
      <xdr:row>45</xdr:row>
      <xdr:rowOff>40575</xdr:rowOff>
    </xdr:to>
    <xdr:sp macro="" textlink="">
      <xdr:nvSpPr>
        <xdr:cNvPr id="69" name="Rectangle: Rounded Corners 68">
          <a:extLst>
            <a:ext uri="{FF2B5EF4-FFF2-40B4-BE49-F238E27FC236}">
              <a16:creationId xmlns:a16="http://schemas.microsoft.com/office/drawing/2014/main" id="{F63F7AEE-1F61-4E5E-B132-B891593F7209}"/>
            </a:ext>
          </a:extLst>
        </xdr:cNvPr>
        <xdr:cNvSpPr/>
      </xdr:nvSpPr>
      <xdr:spPr>
        <a:xfrm>
          <a:off x="15629082" y="7784277"/>
          <a:ext cx="1521525" cy="475012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Done</a:t>
          </a:r>
        </a:p>
      </xdr:txBody>
    </xdr:sp>
    <xdr:clientData/>
  </xdr:twoCellAnchor>
  <xdr:twoCellAnchor>
    <xdr:from>
      <xdr:col>26</xdr:col>
      <xdr:colOff>186045</xdr:colOff>
      <xdr:row>42</xdr:row>
      <xdr:rowOff>112157</xdr:rowOff>
    </xdr:from>
    <xdr:to>
      <xdr:col>29</xdr:col>
      <xdr:colOff>177387</xdr:colOff>
      <xdr:row>45</xdr:row>
      <xdr:rowOff>42884</xdr:rowOff>
    </xdr:to>
    <xdr:sp macro="" textlink="">
      <xdr:nvSpPr>
        <xdr:cNvPr id="70" name="Rectangle: Rounded Corners 69">
          <a:extLst>
            <a:ext uri="{FF2B5EF4-FFF2-40B4-BE49-F238E27FC236}">
              <a16:creationId xmlns:a16="http://schemas.microsoft.com/office/drawing/2014/main" id="{63C65DDD-301A-4982-8C0F-0858560F1F71}"/>
            </a:ext>
          </a:extLst>
        </xdr:cNvPr>
        <xdr:cNvSpPr/>
      </xdr:nvSpPr>
      <xdr:spPr>
        <a:xfrm>
          <a:off x="17956974" y="7786586"/>
          <a:ext cx="1814699" cy="475012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On Progres</a:t>
          </a:r>
        </a:p>
      </xdr:txBody>
    </xdr:sp>
    <xdr:clientData/>
  </xdr:twoCellAnchor>
  <xdr:twoCellAnchor>
    <xdr:from>
      <xdr:col>23</xdr:col>
      <xdr:colOff>439470</xdr:colOff>
      <xdr:row>42</xdr:row>
      <xdr:rowOff>108116</xdr:rowOff>
    </xdr:from>
    <xdr:to>
      <xdr:col>24</xdr:col>
      <xdr:colOff>588323</xdr:colOff>
      <xdr:row>45</xdr:row>
      <xdr:rowOff>38843</xdr:rowOff>
    </xdr:to>
    <xdr:sp macro="" textlink="">
      <xdr:nvSpPr>
        <xdr:cNvPr id="71" name="Rectangle: Rounded Corners 70">
          <a:extLst>
            <a:ext uri="{FF2B5EF4-FFF2-40B4-BE49-F238E27FC236}">
              <a16:creationId xmlns:a16="http://schemas.microsoft.com/office/drawing/2014/main" id="{35163642-456B-4119-AEEB-9F7F881F65C3}"/>
            </a:ext>
          </a:extLst>
        </xdr:cNvPr>
        <xdr:cNvSpPr/>
      </xdr:nvSpPr>
      <xdr:spPr>
        <a:xfrm>
          <a:off x="16387041" y="7782545"/>
          <a:ext cx="756639" cy="475012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0</a:t>
          </a:r>
        </a:p>
      </xdr:txBody>
    </xdr:sp>
    <xdr:clientData/>
  </xdr:twoCellAnchor>
  <xdr:twoCellAnchor>
    <xdr:from>
      <xdr:col>28</xdr:col>
      <xdr:colOff>189510</xdr:colOff>
      <xdr:row>42</xdr:row>
      <xdr:rowOff>116775</xdr:rowOff>
    </xdr:from>
    <xdr:to>
      <xdr:col>29</xdr:col>
      <xdr:colOff>177388</xdr:colOff>
      <xdr:row>45</xdr:row>
      <xdr:rowOff>47502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575F5BEB-D93B-4BC4-86C4-2C1597BB8BAA}"/>
            </a:ext>
          </a:extLst>
        </xdr:cNvPr>
        <xdr:cNvSpPr/>
      </xdr:nvSpPr>
      <xdr:spPr>
        <a:xfrm>
          <a:off x="19176010" y="7791204"/>
          <a:ext cx="595664" cy="475012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 editAs="oneCell">
    <xdr:from>
      <xdr:col>9</xdr:col>
      <xdr:colOff>66222</xdr:colOff>
      <xdr:row>45</xdr:row>
      <xdr:rowOff>136166</xdr:rowOff>
    </xdr:from>
    <xdr:to>
      <xdr:col>21</xdr:col>
      <xdr:colOff>773380</xdr:colOff>
      <xdr:row>54</xdr:row>
      <xdr:rowOff>140760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2C0D259-860B-48BA-86AE-B3492BE5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4793" y="8354880"/>
          <a:ext cx="7996464" cy="1637451"/>
        </a:xfrm>
        <a:prstGeom prst="rect">
          <a:avLst/>
        </a:prstGeom>
      </xdr:spPr>
    </xdr:pic>
    <xdr:clientData/>
  </xdr:twoCellAnchor>
  <xdr:twoCellAnchor>
    <xdr:from>
      <xdr:col>22</xdr:col>
      <xdr:colOff>369124</xdr:colOff>
      <xdr:row>49</xdr:row>
      <xdr:rowOff>62677</xdr:rowOff>
    </xdr:from>
    <xdr:to>
      <xdr:col>25</xdr:col>
      <xdr:colOff>67292</xdr:colOff>
      <xdr:row>51</xdr:row>
      <xdr:rowOff>174832</xdr:rowOff>
    </xdr:to>
    <xdr:sp macro="" textlink="">
      <xdr:nvSpPr>
        <xdr:cNvPr id="82" name="Rectangle: Rounded Corners 81">
          <a:extLst>
            <a:ext uri="{FF2B5EF4-FFF2-40B4-BE49-F238E27FC236}">
              <a16:creationId xmlns:a16="http://schemas.microsoft.com/office/drawing/2014/main" id="{C4602982-A487-467A-BFE6-65C76F49AA0E}"/>
            </a:ext>
          </a:extLst>
        </xdr:cNvPr>
        <xdr:cNvSpPr/>
      </xdr:nvSpPr>
      <xdr:spPr>
        <a:xfrm>
          <a:off x="15708910" y="9007106"/>
          <a:ext cx="1521525" cy="475012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Done</a:t>
          </a:r>
        </a:p>
      </xdr:txBody>
    </xdr:sp>
    <xdr:clientData/>
  </xdr:twoCellAnchor>
  <xdr:twoCellAnchor>
    <xdr:from>
      <xdr:col>26</xdr:col>
      <xdr:colOff>265873</xdr:colOff>
      <xdr:row>49</xdr:row>
      <xdr:rowOff>64986</xdr:rowOff>
    </xdr:from>
    <xdr:to>
      <xdr:col>29</xdr:col>
      <xdr:colOff>257215</xdr:colOff>
      <xdr:row>51</xdr:row>
      <xdr:rowOff>177141</xdr:rowOff>
    </xdr:to>
    <xdr:sp macro="" textlink="">
      <xdr:nvSpPr>
        <xdr:cNvPr id="83" name="Rectangle: Rounded Corners 82">
          <a:extLst>
            <a:ext uri="{FF2B5EF4-FFF2-40B4-BE49-F238E27FC236}">
              <a16:creationId xmlns:a16="http://schemas.microsoft.com/office/drawing/2014/main" id="{CDC19D29-2E2B-46DB-BE33-C8A5554CC0E9}"/>
            </a:ext>
          </a:extLst>
        </xdr:cNvPr>
        <xdr:cNvSpPr/>
      </xdr:nvSpPr>
      <xdr:spPr>
        <a:xfrm>
          <a:off x="18036802" y="9009415"/>
          <a:ext cx="1814699" cy="475012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On Progres</a:t>
          </a:r>
        </a:p>
      </xdr:txBody>
    </xdr:sp>
    <xdr:clientData/>
  </xdr:twoCellAnchor>
  <xdr:twoCellAnchor>
    <xdr:from>
      <xdr:col>23</xdr:col>
      <xdr:colOff>519298</xdr:colOff>
      <xdr:row>49</xdr:row>
      <xdr:rowOff>60945</xdr:rowOff>
    </xdr:from>
    <xdr:to>
      <xdr:col>25</xdr:col>
      <xdr:colOff>60365</xdr:colOff>
      <xdr:row>51</xdr:row>
      <xdr:rowOff>173100</xdr:rowOff>
    </xdr:to>
    <xdr:sp macro="" textlink="">
      <xdr:nvSpPr>
        <xdr:cNvPr id="84" name="Rectangle: Rounded Corners 83">
          <a:extLst>
            <a:ext uri="{FF2B5EF4-FFF2-40B4-BE49-F238E27FC236}">
              <a16:creationId xmlns:a16="http://schemas.microsoft.com/office/drawing/2014/main" id="{31233405-0D8D-47F7-8613-C91BF1497015}"/>
            </a:ext>
          </a:extLst>
        </xdr:cNvPr>
        <xdr:cNvSpPr/>
      </xdr:nvSpPr>
      <xdr:spPr>
        <a:xfrm>
          <a:off x="16466869" y="9005374"/>
          <a:ext cx="756639" cy="475012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28</xdr:col>
      <xdr:colOff>269338</xdr:colOff>
      <xdr:row>49</xdr:row>
      <xdr:rowOff>69604</xdr:rowOff>
    </xdr:from>
    <xdr:to>
      <xdr:col>29</xdr:col>
      <xdr:colOff>257216</xdr:colOff>
      <xdr:row>52</xdr:row>
      <xdr:rowOff>331</xdr:rowOff>
    </xdr:to>
    <xdr:sp macro="" textlink="">
      <xdr:nvSpPr>
        <xdr:cNvPr id="85" name="Rectangle: Rounded Corners 84">
          <a:extLst>
            <a:ext uri="{FF2B5EF4-FFF2-40B4-BE49-F238E27FC236}">
              <a16:creationId xmlns:a16="http://schemas.microsoft.com/office/drawing/2014/main" id="{EE905499-225C-4A40-9226-1AB30DA0089E}"/>
            </a:ext>
          </a:extLst>
        </xdr:cNvPr>
        <xdr:cNvSpPr/>
      </xdr:nvSpPr>
      <xdr:spPr>
        <a:xfrm>
          <a:off x="19255838" y="9014033"/>
          <a:ext cx="595664" cy="475012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0</a:t>
          </a:r>
        </a:p>
      </xdr:txBody>
    </xdr:sp>
    <xdr:clientData/>
  </xdr:twoCellAnchor>
  <xdr:twoCellAnchor>
    <xdr:from>
      <xdr:col>5</xdr:col>
      <xdr:colOff>525153</xdr:colOff>
      <xdr:row>12</xdr:row>
      <xdr:rowOff>9071</xdr:rowOff>
    </xdr:from>
    <xdr:to>
      <xdr:col>7</xdr:col>
      <xdr:colOff>317499</xdr:colOff>
      <xdr:row>13</xdr:row>
      <xdr:rowOff>145144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5F4080CD-96E5-479B-BF08-419C96F3961F}"/>
            </a:ext>
          </a:extLst>
        </xdr:cNvPr>
        <xdr:cNvSpPr/>
      </xdr:nvSpPr>
      <xdr:spPr>
        <a:xfrm>
          <a:off x="5532582" y="2240642"/>
          <a:ext cx="1007917" cy="317502"/>
        </a:xfrm>
        <a:prstGeom prst="roundRect">
          <a:avLst>
            <a:gd name="adj" fmla="val 13039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b="1">
              <a:solidFill>
                <a:schemeClr val="bg1"/>
              </a:solidFill>
            </a:rPr>
            <a:t>Lihat Detail</a:t>
          </a:r>
        </a:p>
      </xdr:txBody>
    </xdr:sp>
    <xdr:clientData/>
  </xdr:twoCellAnchor>
  <xdr:twoCellAnchor>
    <xdr:from>
      <xdr:col>1</xdr:col>
      <xdr:colOff>1386940</xdr:colOff>
      <xdr:row>16</xdr:row>
      <xdr:rowOff>112815</xdr:rowOff>
    </xdr:from>
    <xdr:to>
      <xdr:col>2</xdr:col>
      <xdr:colOff>332180</xdr:colOff>
      <xdr:row>19</xdr:row>
      <xdr:rowOff>43543</xdr:rowOff>
    </xdr:to>
    <xdr:sp macro="" textlink="">
      <xdr:nvSpPr>
        <xdr:cNvPr id="87" name="Rectangle: Rounded Corners 86">
          <a:extLst>
            <a:ext uri="{FF2B5EF4-FFF2-40B4-BE49-F238E27FC236}">
              <a16:creationId xmlns:a16="http://schemas.microsoft.com/office/drawing/2014/main" id="{ECAF9F74-9EDD-44A7-B89F-0C682C30B29A}"/>
            </a:ext>
          </a:extLst>
        </xdr:cNvPr>
        <xdr:cNvSpPr/>
      </xdr:nvSpPr>
      <xdr:spPr>
        <a:xfrm>
          <a:off x="1994726" y="3070101"/>
          <a:ext cx="1521525" cy="475013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Done</a:t>
          </a:r>
        </a:p>
      </xdr:txBody>
    </xdr:sp>
    <xdr:clientData/>
  </xdr:twoCellAnchor>
  <xdr:twoCellAnchor>
    <xdr:from>
      <xdr:col>2</xdr:col>
      <xdr:colOff>440046</xdr:colOff>
      <xdr:row>16</xdr:row>
      <xdr:rowOff>96982</xdr:rowOff>
    </xdr:from>
    <xdr:to>
      <xdr:col>5</xdr:col>
      <xdr:colOff>448128</xdr:colOff>
      <xdr:row>19</xdr:row>
      <xdr:rowOff>27710</xdr:rowOff>
    </xdr:to>
    <xdr:sp macro="" textlink="">
      <xdr:nvSpPr>
        <xdr:cNvPr id="88" name="Rectangle: Rounded Corners 87">
          <a:extLst>
            <a:ext uri="{FF2B5EF4-FFF2-40B4-BE49-F238E27FC236}">
              <a16:creationId xmlns:a16="http://schemas.microsoft.com/office/drawing/2014/main" id="{F380B3DB-EB47-48C2-A313-F82D28AB6B0B}"/>
            </a:ext>
          </a:extLst>
        </xdr:cNvPr>
        <xdr:cNvSpPr/>
      </xdr:nvSpPr>
      <xdr:spPr>
        <a:xfrm>
          <a:off x="3624117" y="3054268"/>
          <a:ext cx="1831440" cy="475013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On Progres</a:t>
          </a:r>
        </a:p>
      </xdr:txBody>
    </xdr:sp>
    <xdr:clientData/>
  </xdr:twoCellAnchor>
  <xdr:twoCellAnchor>
    <xdr:from>
      <xdr:col>1</xdr:col>
      <xdr:colOff>2155290</xdr:colOff>
      <xdr:row>16</xdr:row>
      <xdr:rowOff>103579</xdr:rowOff>
    </xdr:from>
    <xdr:to>
      <xdr:col>2</xdr:col>
      <xdr:colOff>335644</xdr:colOff>
      <xdr:row>19</xdr:row>
      <xdr:rowOff>37028</xdr:rowOff>
    </xdr:to>
    <xdr:sp macro="" textlink="">
      <xdr:nvSpPr>
        <xdr:cNvPr id="89" name="Rectangle: Rounded Corners 88">
          <a:extLst>
            <a:ext uri="{FF2B5EF4-FFF2-40B4-BE49-F238E27FC236}">
              <a16:creationId xmlns:a16="http://schemas.microsoft.com/office/drawing/2014/main" id="{CF5D954F-9CBD-48D1-84D4-160AE2464AC3}"/>
            </a:ext>
          </a:extLst>
        </xdr:cNvPr>
        <xdr:cNvSpPr/>
      </xdr:nvSpPr>
      <xdr:spPr>
        <a:xfrm>
          <a:off x="2763076" y="3060865"/>
          <a:ext cx="756639" cy="477734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10</a:t>
          </a:r>
        </a:p>
      </xdr:txBody>
    </xdr:sp>
    <xdr:clientData/>
  </xdr:twoCellAnchor>
  <xdr:twoCellAnchor>
    <xdr:from>
      <xdr:col>4</xdr:col>
      <xdr:colOff>453901</xdr:colOff>
      <xdr:row>16</xdr:row>
      <xdr:rowOff>94096</xdr:rowOff>
    </xdr:from>
    <xdr:to>
      <xdr:col>5</xdr:col>
      <xdr:colOff>441779</xdr:colOff>
      <xdr:row>19</xdr:row>
      <xdr:rowOff>27545</xdr:rowOff>
    </xdr:to>
    <xdr:sp macro="" textlink="">
      <xdr:nvSpPr>
        <xdr:cNvPr id="90" name="Rectangle: Rounded Corners 89">
          <a:extLst>
            <a:ext uri="{FF2B5EF4-FFF2-40B4-BE49-F238E27FC236}">
              <a16:creationId xmlns:a16="http://schemas.microsoft.com/office/drawing/2014/main" id="{1940FA37-B4E7-48FE-A966-342285FF27C9}"/>
            </a:ext>
          </a:extLst>
        </xdr:cNvPr>
        <xdr:cNvSpPr/>
      </xdr:nvSpPr>
      <xdr:spPr>
        <a:xfrm>
          <a:off x="4853544" y="3051382"/>
          <a:ext cx="595664" cy="477734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20</a:t>
          </a:r>
        </a:p>
      </xdr:txBody>
    </xdr:sp>
    <xdr:clientData/>
  </xdr:twoCellAnchor>
  <xdr:twoCellAnchor>
    <xdr:from>
      <xdr:col>5</xdr:col>
      <xdr:colOff>568696</xdr:colOff>
      <xdr:row>17</xdr:row>
      <xdr:rowOff>70756</xdr:rowOff>
    </xdr:from>
    <xdr:to>
      <xdr:col>7</xdr:col>
      <xdr:colOff>361042</xdr:colOff>
      <xdr:row>19</xdr:row>
      <xdr:rowOff>25401</xdr:rowOff>
    </xdr:to>
    <xdr:sp macro="" textlink="">
      <xdr:nvSpPr>
        <xdr:cNvPr id="91" name="Rectangle: Rounded Corners 90">
          <a:extLst>
            <a:ext uri="{FF2B5EF4-FFF2-40B4-BE49-F238E27FC236}">
              <a16:creationId xmlns:a16="http://schemas.microsoft.com/office/drawing/2014/main" id="{2A92FA10-CD8A-49F5-B083-D3E6216B374D}"/>
            </a:ext>
          </a:extLst>
        </xdr:cNvPr>
        <xdr:cNvSpPr/>
      </xdr:nvSpPr>
      <xdr:spPr>
        <a:xfrm>
          <a:off x="5576125" y="3209470"/>
          <a:ext cx="1007917" cy="317502"/>
        </a:xfrm>
        <a:prstGeom prst="roundRect">
          <a:avLst>
            <a:gd name="adj" fmla="val 13039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b="1">
              <a:solidFill>
                <a:schemeClr val="bg1"/>
              </a:solidFill>
            </a:rPr>
            <a:t>Lihat Detail</a:t>
          </a:r>
        </a:p>
      </xdr:txBody>
    </xdr:sp>
    <xdr:clientData/>
  </xdr:twoCellAnchor>
  <xdr:twoCellAnchor>
    <xdr:from>
      <xdr:col>1</xdr:col>
      <xdr:colOff>1394197</xdr:colOff>
      <xdr:row>22</xdr:row>
      <xdr:rowOff>29358</xdr:rowOff>
    </xdr:from>
    <xdr:to>
      <xdr:col>2</xdr:col>
      <xdr:colOff>339437</xdr:colOff>
      <xdr:row>24</xdr:row>
      <xdr:rowOff>141514</xdr:rowOff>
    </xdr:to>
    <xdr:sp macro="" textlink="">
      <xdr:nvSpPr>
        <xdr:cNvPr id="92" name="Rectangle: Rounded Corners 91">
          <a:extLst>
            <a:ext uri="{FF2B5EF4-FFF2-40B4-BE49-F238E27FC236}">
              <a16:creationId xmlns:a16="http://schemas.microsoft.com/office/drawing/2014/main" id="{2E0B09F6-D28F-4EB8-BB83-B6F312E9918F}"/>
            </a:ext>
          </a:extLst>
        </xdr:cNvPr>
        <xdr:cNvSpPr/>
      </xdr:nvSpPr>
      <xdr:spPr>
        <a:xfrm>
          <a:off x="2001983" y="4075215"/>
          <a:ext cx="1521525" cy="475013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Done</a:t>
          </a:r>
        </a:p>
      </xdr:txBody>
    </xdr:sp>
    <xdr:clientData/>
  </xdr:twoCellAnchor>
  <xdr:twoCellAnchor>
    <xdr:from>
      <xdr:col>2</xdr:col>
      <xdr:colOff>447303</xdr:colOff>
      <xdr:row>22</xdr:row>
      <xdr:rowOff>13525</xdr:rowOff>
    </xdr:from>
    <xdr:to>
      <xdr:col>5</xdr:col>
      <xdr:colOff>455385</xdr:colOff>
      <xdr:row>24</xdr:row>
      <xdr:rowOff>125681</xdr:rowOff>
    </xdr:to>
    <xdr:sp macro="" textlink="">
      <xdr:nvSpPr>
        <xdr:cNvPr id="93" name="Rectangle: Rounded Corners 92">
          <a:extLst>
            <a:ext uri="{FF2B5EF4-FFF2-40B4-BE49-F238E27FC236}">
              <a16:creationId xmlns:a16="http://schemas.microsoft.com/office/drawing/2014/main" id="{BCAB6D98-4287-48ED-BD9C-1978DAAAE183}"/>
            </a:ext>
          </a:extLst>
        </xdr:cNvPr>
        <xdr:cNvSpPr/>
      </xdr:nvSpPr>
      <xdr:spPr>
        <a:xfrm>
          <a:off x="3631374" y="4059382"/>
          <a:ext cx="1831440" cy="475013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On Progres</a:t>
          </a:r>
        </a:p>
      </xdr:txBody>
    </xdr:sp>
    <xdr:clientData/>
  </xdr:twoCellAnchor>
  <xdr:twoCellAnchor>
    <xdr:from>
      <xdr:col>1</xdr:col>
      <xdr:colOff>2162547</xdr:colOff>
      <xdr:row>22</xdr:row>
      <xdr:rowOff>20122</xdr:rowOff>
    </xdr:from>
    <xdr:to>
      <xdr:col>2</xdr:col>
      <xdr:colOff>342901</xdr:colOff>
      <xdr:row>24</xdr:row>
      <xdr:rowOff>134999</xdr:rowOff>
    </xdr:to>
    <xdr:sp macro="" textlink="">
      <xdr:nvSpPr>
        <xdr:cNvPr id="94" name="Rectangle: Rounded Corners 93">
          <a:extLst>
            <a:ext uri="{FF2B5EF4-FFF2-40B4-BE49-F238E27FC236}">
              <a16:creationId xmlns:a16="http://schemas.microsoft.com/office/drawing/2014/main" id="{744D7382-7BF8-4DC1-B02A-5364FBC14553}"/>
            </a:ext>
          </a:extLst>
        </xdr:cNvPr>
        <xdr:cNvSpPr/>
      </xdr:nvSpPr>
      <xdr:spPr>
        <a:xfrm>
          <a:off x="2770333" y="4065979"/>
          <a:ext cx="756639" cy="477734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10</a:t>
          </a:r>
        </a:p>
      </xdr:txBody>
    </xdr:sp>
    <xdr:clientData/>
  </xdr:twoCellAnchor>
  <xdr:twoCellAnchor>
    <xdr:from>
      <xdr:col>4</xdr:col>
      <xdr:colOff>461158</xdr:colOff>
      <xdr:row>22</xdr:row>
      <xdr:rowOff>10639</xdr:rowOff>
    </xdr:from>
    <xdr:to>
      <xdr:col>5</xdr:col>
      <xdr:colOff>449036</xdr:colOff>
      <xdr:row>24</xdr:row>
      <xdr:rowOff>125516</xdr:rowOff>
    </xdr:to>
    <xdr:sp macro="" textlink="">
      <xdr:nvSpPr>
        <xdr:cNvPr id="95" name="Rectangle: Rounded Corners 94">
          <a:extLst>
            <a:ext uri="{FF2B5EF4-FFF2-40B4-BE49-F238E27FC236}">
              <a16:creationId xmlns:a16="http://schemas.microsoft.com/office/drawing/2014/main" id="{F84D7EDC-6248-4DC9-B293-0890662F7AE6}"/>
            </a:ext>
          </a:extLst>
        </xdr:cNvPr>
        <xdr:cNvSpPr/>
      </xdr:nvSpPr>
      <xdr:spPr>
        <a:xfrm>
          <a:off x="4860801" y="4056496"/>
          <a:ext cx="595664" cy="477734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20</a:t>
          </a:r>
        </a:p>
      </xdr:txBody>
    </xdr:sp>
    <xdr:clientData/>
  </xdr:twoCellAnchor>
  <xdr:twoCellAnchor>
    <xdr:from>
      <xdr:col>5</xdr:col>
      <xdr:colOff>575953</xdr:colOff>
      <xdr:row>22</xdr:row>
      <xdr:rowOff>168727</xdr:rowOff>
    </xdr:from>
    <xdr:to>
      <xdr:col>7</xdr:col>
      <xdr:colOff>368299</xdr:colOff>
      <xdr:row>24</xdr:row>
      <xdr:rowOff>123372</xdr:rowOff>
    </xdr:to>
    <xdr:sp macro="" textlink="">
      <xdr:nvSpPr>
        <xdr:cNvPr id="96" name="Rectangle: Rounded Corners 95">
          <a:extLst>
            <a:ext uri="{FF2B5EF4-FFF2-40B4-BE49-F238E27FC236}">
              <a16:creationId xmlns:a16="http://schemas.microsoft.com/office/drawing/2014/main" id="{FC1A8477-911C-41F2-AAD7-EBF3E5161F68}"/>
            </a:ext>
          </a:extLst>
        </xdr:cNvPr>
        <xdr:cNvSpPr/>
      </xdr:nvSpPr>
      <xdr:spPr>
        <a:xfrm>
          <a:off x="5583382" y="4214584"/>
          <a:ext cx="1007917" cy="317502"/>
        </a:xfrm>
        <a:prstGeom prst="roundRect">
          <a:avLst>
            <a:gd name="adj" fmla="val 13039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b="1">
              <a:solidFill>
                <a:schemeClr val="bg1"/>
              </a:solidFill>
            </a:rPr>
            <a:t>Lihat Detail</a:t>
          </a:r>
        </a:p>
      </xdr:txBody>
    </xdr:sp>
    <xdr:clientData/>
  </xdr:twoCellAnchor>
  <xdr:twoCellAnchor>
    <xdr:from>
      <xdr:col>1</xdr:col>
      <xdr:colOff>1365169</xdr:colOff>
      <xdr:row>27</xdr:row>
      <xdr:rowOff>109186</xdr:rowOff>
    </xdr:from>
    <xdr:to>
      <xdr:col>2</xdr:col>
      <xdr:colOff>310409</xdr:colOff>
      <xdr:row>30</xdr:row>
      <xdr:rowOff>39913</xdr:rowOff>
    </xdr:to>
    <xdr:sp macro="" textlink="">
      <xdr:nvSpPr>
        <xdr:cNvPr id="97" name="Rectangle: Rounded Corners 96">
          <a:extLst>
            <a:ext uri="{FF2B5EF4-FFF2-40B4-BE49-F238E27FC236}">
              <a16:creationId xmlns:a16="http://schemas.microsoft.com/office/drawing/2014/main" id="{15BCCA1A-B4F1-45C4-9019-5AEE7EFF9F7F}"/>
            </a:ext>
          </a:extLst>
        </xdr:cNvPr>
        <xdr:cNvSpPr/>
      </xdr:nvSpPr>
      <xdr:spPr>
        <a:xfrm>
          <a:off x="1972955" y="5062186"/>
          <a:ext cx="1521525" cy="475013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Done</a:t>
          </a:r>
        </a:p>
      </xdr:txBody>
    </xdr:sp>
    <xdr:clientData/>
  </xdr:twoCellAnchor>
  <xdr:twoCellAnchor>
    <xdr:from>
      <xdr:col>2</xdr:col>
      <xdr:colOff>418275</xdr:colOff>
      <xdr:row>27</xdr:row>
      <xdr:rowOff>93353</xdr:rowOff>
    </xdr:from>
    <xdr:to>
      <xdr:col>5</xdr:col>
      <xdr:colOff>426357</xdr:colOff>
      <xdr:row>30</xdr:row>
      <xdr:rowOff>24080</xdr:rowOff>
    </xdr:to>
    <xdr:sp macro="" textlink="">
      <xdr:nvSpPr>
        <xdr:cNvPr id="98" name="Rectangle: Rounded Corners 97">
          <a:extLst>
            <a:ext uri="{FF2B5EF4-FFF2-40B4-BE49-F238E27FC236}">
              <a16:creationId xmlns:a16="http://schemas.microsoft.com/office/drawing/2014/main" id="{82779EB7-37CB-43C2-A205-8BA1C270AD48}"/>
            </a:ext>
          </a:extLst>
        </xdr:cNvPr>
        <xdr:cNvSpPr/>
      </xdr:nvSpPr>
      <xdr:spPr>
        <a:xfrm>
          <a:off x="3602346" y="5046353"/>
          <a:ext cx="1831440" cy="475013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600" b="1">
              <a:solidFill>
                <a:schemeClr val="bg1"/>
              </a:solidFill>
            </a:rPr>
            <a:t>On Progres</a:t>
          </a:r>
        </a:p>
      </xdr:txBody>
    </xdr:sp>
    <xdr:clientData/>
  </xdr:twoCellAnchor>
  <xdr:twoCellAnchor>
    <xdr:from>
      <xdr:col>1</xdr:col>
      <xdr:colOff>2133519</xdr:colOff>
      <xdr:row>27</xdr:row>
      <xdr:rowOff>99950</xdr:rowOff>
    </xdr:from>
    <xdr:to>
      <xdr:col>2</xdr:col>
      <xdr:colOff>313873</xdr:colOff>
      <xdr:row>30</xdr:row>
      <xdr:rowOff>33398</xdr:rowOff>
    </xdr:to>
    <xdr:sp macro="" textlink="">
      <xdr:nvSpPr>
        <xdr:cNvPr id="99" name="Rectangle: Rounded Corners 98">
          <a:extLst>
            <a:ext uri="{FF2B5EF4-FFF2-40B4-BE49-F238E27FC236}">
              <a16:creationId xmlns:a16="http://schemas.microsoft.com/office/drawing/2014/main" id="{EAB2AFEF-BBCA-4F21-B357-9368F00E7D43}"/>
            </a:ext>
          </a:extLst>
        </xdr:cNvPr>
        <xdr:cNvSpPr/>
      </xdr:nvSpPr>
      <xdr:spPr>
        <a:xfrm>
          <a:off x="2741305" y="5052950"/>
          <a:ext cx="756639" cy="477734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10</a:t>
          </a:r>
        </a:p>
      </xdr:txBody>
    </xdr:sp>
    <xdr:clientData/>
  </xdr:twoCellAnchor>
  <xdr:twoCellAnchor>
    <xdr:from>
      <xdr:col>4</xdr:col>
      <xdr:colOff>432130</xdr:colOff>
      <xdr:row>27</xdr:row>
      <xdr:rowOff>90467</xdr:rowOff>
    </xdr:from>
    <xdr:to>
      <xdr:col>5</xdr:col>
      <xdr:colOff>420008</xdr:colOff>
      <xdr:row>30</xdr:row>
      <xdr:rowOff>23915</xdr:rowOff>
    </xdr:to>
    <xdr:sp macro="" textlink="">
      <xdr:nvSpPr>
        <xdr:cNvPr id="100" name="Rectangle: Rounded Corners 99">
          <a:extLst>
            <a:ext uri="{FF2B5EF4-FFF2-40B4-BE49-F238E27FC236}">
              <a16:creationId xmlns:a16="http://schemas.microsoft.com/office/drawing/2014/main" id="{A01A7C57-F8FF-4298-BC6B-CDD155F4716A}"/>
            </a:ext>
          </a:extLst>
        </xdr:cNvPr>
        <xdr:cNvSpPr/>
      </xdr:nvSpPr>
      <xdr:spPr>
        <a:xfrm>
          <a:off x="4831773" y="5043467"/>
          <a:ext cx="595664" cy="477734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20</a:t>
          </a:r>
        </a:p>
      </xdr:txBody>
    </xdr:sp>
    <xdr:clientData/>
  </xdr:twoCellAnchor>
  <xdr:twoCellAnchor>
    <xdr:from>
      <xdr:col>5</xdr:col>
      <xdr:colOff>546925</xdr:colOff>
      <xdr:row>28</xdr:row>
      <xdr:rowOff>67126</xdr:rowOff>
    </xdr:from>
    <xdr:to>
      <xdr:col>7</xdr:col>
      <xdr:colOff>339271</xdr:colOff>
      <xdr:row>30</xdr:row>
      <xdr:rowOff>21771</xdr:rowOff>
    </xdr:to>
    <xdr:sp macro="" textlink="">
      <xdr:nvSpPr>
        <xdr:cNvPr id="101" name="Rectangle: Rounded Corners 100">
          <a:extLst>
            <a:ext uri="{FF2B5EF4-FFF2-40B4-BE49-F238E27FC236}">
              <a16:creationId xmlns:a16="http://schemas.microsoft.com/office/drawing/2014/main" id="{D7493A8D-9A5F-436E-94CC-FE58007A388E}"/>
            </a:ext>
          </a:extLst>
        </xdr:cNvPr>
        <xdr:cNvSpPr/>
      </xdr:nvSpPr>
      <xdr:spPr>
        <a:xfrm>
          <a:off x="5554354" y="5201555"/>
          <a:ext cx="1007917" cy="317502"/>
        </a:xfrm>
        <a:prstGeom prst="roundRect">
          <a:avLst>
            <a:gd name="adj" fmla="val 13039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200" b="1">
              <a:solidFill>
                <a:schemeClr val="bg1"/>
              </a:solidFill>
            </a:rPr>
            <a:t>Lihat Detail</a:t>
          </a:r>
        </a:p>
      </xdr:txBody>
    </xdr:sp>
    <xdr:clientData/>
  </xdr:twoCellAnchor>
  <xdr:twoCellAnchor editAs="oneCell">
    <xdr:from>
      <xdr:col>9</xdr:col>
      <xdr:colOff>163858</xdr:colOff>
      <xdr:row>61</xdr:row>
      <xdr:rowOff>207819</xdr:rowOff>
    </xdr:from>
    <xdr:to>
      <xdr:col>19</xdr:col>
      <xdr:colOff>151417</xdr:colOff>
      <xdr:row>83</xdr:row>
      <xdr:rowOff>126336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EF14F29-FE89-0AF0-D15E-62820C64C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3767" y="11522364"/>
          <a:ext cx="6106650" cy="4167245"/>
        </a:xfrm>
        <a:prstGeom prst="rect">
          <a:avLst/>
        </a:prstGeom>
      </xdr:spPr>
    </xdr:pic>
    <xdr:clientData/>
  </xdr:twoCellAnchor>
  <xdr:twoCellAnchor editAs="oneCell">
    <xdr:from>
      <xdr:col>7</xdr:col>
      <xdr:colOff>554494</xdr:colOff>
      <xdr:row>86</xdr:row>
      <xdr:rowOff>23089</xdr:rowOff>
    </xdr:from>
    <xdr:to>
      <xdr:col>19</xdr:col>
      <xdr:colOff>485060</xdr:colOff>
      <xdr:row>112</xdr:row>
      <xdr:rowOff>2868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28A3D2C-BF9A-D9C7-E802-C6468F53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0585" y="16140544"/>
          <a:ext cx="7273475" cy="4967415"/>
        </a:xfrm>
        <a:prstGeom prst="rect">
          <a:avLst/>
        </a:prstGeom>
      </xdr:spPr>
    </xdr:pic>
    <xdr:clientData/>
  </xdr:twoCellAnchor>
  <xdr:twoCellAnchor editAs="oneCell">
    <xdr:from>
      <xdr:col>8</xdr:col>
      <xdr:colOff>242454</xdr:colOff>
      <xdr:row>113</xdr:row>
      <xdr:rowOff>92365</xdr:rowOff>
    </xdr:from>
    <xdr:to>
      <xdr:col>19</xdr:col>
      <xdr:colOff>568071</xdr:colOff>
      <xdr:row>129</xdr:row>
      <xdr:rowOff>18317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7C743557-DD9F-F9B8-534F-9C87D98FF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00454" y="21600189"/>
          <a:ext cx="7064088" cy="41692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0</xdr:row>
      <xdr:rowOff>0</xdr:rowOff>
    </xdr:from>
    <xdr:to>
      <xdr:col>11</xdr:col>
      <xdr:colOff>5148</xdr:colOff>
      <xdr:row>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6F8A1DE-2035-4BBA-B106-ADA30D7F0A22}"/>
            </a:ext>
          </a:extLst>
        </xdr:cNvPr>
        <xdr:cNvSpPr/>
      </xdr:nvSpPr>
      <xdr:spPr>
        <a:xfrm>
          <a:off x="635164" y="0"/>
          <a:ext cx="8037734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0</xdr:row>
      <xdr:rowOff>0</xdr:rowOff>
    </xdr:from>
    <xdr:to>
      <xdr:col>11</xdr:col>
      <xdr:colOff>16028</xdr:colOff>
      <xdr:row>0</xdr:row>
      <xdr:rowOff>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3CDD483-2A2A-47A1-975D-F87D01DBA92C}"/>
            </a:ext>
          </a:extLst>
        </xdr:cNvPr>
        <xdr:cNvGrpSpPr/>
      </xdr:nvGrpSpPr>
      <xdr:grpSpPr>
        <a:xfrm>
          <a:off x="646957" y="0"/>
          <a:ext cx="7955178" cy="0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7A334D5B-A657-FAC4-8428-D51FA2646C73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5C2B052-0029-E295-A88B-A4F129819E2A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Kontrak) (Tahun Anggaran) - </a:t>
            </a:r>
            <a:r>
              <a:rPr lang="en-ID" sz="1100" b="1" baseline="0">
                <a:solidFill>
                  <a:schemeClr val="tx1"/>
                </a:solidFill>
              </a:rPr>
              <a:t>Lembar Kerja - Pra Pengadaan - Isi Nilai HPS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44346BF8-C523-3260-F85D-210A1771C678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70922</xdr:colOff>
      <xdr:row>0</xdr:row>
      <xdr:rowOff>0</xdr:rowOff>
    </xdr:from>
    <xdr:to>
      <xdr:col>11</xdr:col>
      <xdr:colOff>17858</xdr:colOff>
      <xdr:row>0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EEDE30B-0748-4EA6-B48E-876826D2E9DD}"/>
            </a:ext>
          </a:extLst>
        </xdr:cNvPr>
        <xdr:cNvSpPr/>
      </xdr:nvSpPr>
      <xdr:spPr>
        <a:xfrm>
          <a:off x="3861872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just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Setelah Anda Selesai Membuat DKH Harap Lakukan Validasi Dengan Menekan Tombol Simpan Dan Update Yang Berada Pada Bawah Table</a:t>
          </a:r>
        </a:p>
      </xdr:txBody>
    </xdr:sp>
    <xdr:clientData/>
  </xdr:twoCellAnchor>
  <xdr:twoCellAnchor>
    <xdr:from>
      <xdr:col>3</xdr:col>
      <xdr:colOff>78180</xdr:colOff>
      <xdr:row>0</xdr:row>
      <xdr:rowOff>0</xdr:rowOff>
    </xdr:from>
    <xdr:to>
      <xdr:col>11</xdr:col>
      <xdr:colOff>25116</xdr:colOff>
      <xdr:row>0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A2EA796B-0671-454F-9F23-8324AEBF8B28}"/>
            </a:ext>
          </a:extLst>
        </xdr:cNvPr>
        <xdr:cNvSpPr/>
      </xdr:nvSpPr>
      <xdr:spPr>
        <a:xfrm>
          <a:off x="3869130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97642</xdr:colOff>
      <xdr:row>0</xdr:row>
      <xdr:rowOff>0</xdr:rowOff>
    </xdr:from>
    <xdr:to>
      <xdr:col>11</xdr:col>
      <xdr:colOff>44578</xdr:colOff>
      <xdr:row>0</xdr:row>
      <xdr:rowOff>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EEC1CA2-9C46-417B-AEBE-D07E3FD66799}"/>
            </a:ext>
          </a:extLst>
        </xdr:cNvPr>
        <xdr:cNvSpPr/>
      </xdr:nvSpPr>
      <xdr:spPr>
        <a:xfrm>
          <a:off x="3888592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*Buat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Uraian Manual dengan melakukan input per baris sesuai Daftar Kuantitas Harga yang diinginkan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Buat Uraian Excel dengan melakukan download dan upload excel pada format yang telah disediakan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DKH dalam sistem tidak dapat dilakukan pembulatan untuk menghindari error pada sistem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0</xdr:row>
      <xdr:rowOff>0</xdr:rowOff>
    </xdr:from>
    <xdr:to>
      <xdr:col>10</xdr:col>
      <xdr:colOff>607501</xdr:colOff>
      <xdr:row>0</xdr:row>
      <xdr:rowOff>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DEE61CC8-FA03-4387-B9BC-9ECB229DE063}"/>
            </a:ext>
          </a:extLst>
        </xdr:cNvPr>
        <xdr:cNvSpPr/>
      </xdr:nvSpPr>
      <xdr:spPr>
        <a:xfrm>
          <a:off x="3843729" y="0"/>
          <a:ext cx="4821922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Nama Pekerjaan</a:t>
          </a:r>
        </a:p>
      </xdr:txBody>
    </xdr:sp>
    <xdr:clientData/>
  </xdr:twoCellAnchor>
  <xdr:twoCellAnchor>
    <xdr:from>
      <xdr:col>10</xdr:col>
      <xdr:colOff>471240</xdr:colOff>
      <xdr:row>0</xdr:row>
      <xdr:rowOff>0</xdr:rowOff>
    </xdr:from>
    <xdr:to>
      <xdr:col>11</xdr:col>
      <xdr:colOff>23091</xdr:colOff>
      <xdr:row>0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1A17DA3-56F3-4F6E-8825-4E4361869144}"/>
            </a:ext>
          </a:extLst>
        </xdr:cNvPr>
        <xdr:cNvSpPr/>
      </xdr:nvSpPr>
      <xdr:spPr>
        <a:xfrm>
          <a:off x="8529390" y="0"/>
          <a:ext cx="161451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81643</xdr:colOff>
      <xdr:row>0</xdr:row>
      <xdr:rowOff>0</xdr:rowOff>
    </xdr:from>
    <xdr:to>
      <xdr:col>11</xdr:col>
      <xdr:colOff>18143</xdr:colOff>
      <xdr:row>0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D43A9E7-34AD-4CA9-B3DA-8F7FB5316BD7}"/>
            </a:ext>
          </a:extLst>
        </xdr:cNvPr>
        <xdr:cNvSpPr/>
      </xdr:nvSpPr>
      <xdr:spPr>
        <a:xfrm>
          <a:off x="3872593" y="0"/>
          <a:ext cx="4813300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87086</xdr:colOff>
      <xdr:row>0</xdr:row>
      <xdr:rowOff>0</xdr:rowOff>
    </xdr:from>
    <xdr:to>
      <xdr:col>11</xdr:col>
      <xdr:colOff>34022</xdr:colOff>
      <xdr:row>0</xdr:row>
      <xdr:rowOff>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45D198BA-AE2E-448D-A3F9-5F89509268CC}"/>
            </a:ext>
          </a:extLst>
        </xdr:cNvPr>
        <xdr:cNvSpPr/>
      </xdr:nvSpPr>
      <xdr:spPr>
        <a:xfrm>
          <a:off x="3878036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(Card</a:t>
          </a:r>
          <a:r>
            <a:rPr lang="en-ID" sz="1000" baseline="0">
              <a:solidFill>
                <a:schemeClr val="tx1"/>
              </a:solidFill>
              <a:latin typeface="RNS Sanz Bold" panose="00000800000000000000" pitchFamily="50" charset="0"/>
            </a:rPr>
            <a:t> untuk Pilih Mata Anggaran)</a:t>
          </a:r>
          <a:endParaRPr lang="en-ID" sz="10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4</xdr:col>
      <xdr:colOff>242456</xdr:colOff>
      <xdr:row>0</xdr:row>
      <xdr:rowOff>0</xdr:rowOff>
    </xdr:from>
    <xdr:to>
      <xdr:col>5</xdr:col>
      <xdr:colOff>311728</xdr:colOff>
      <xdr:row>0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40E26BE-48F6-406B-94B6-112BBDBFD7DF}"/>
            </a:ext>
          </a:extLst>
        </xdr:cNvPr>
        <xdr:cNvSpPr/>
      </xdr:nvSpPr>
      <xdr:spPr>
        <a:xfrm>
          <a:off x="4643006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3</xdr:col>
      <xdr:colOff>152401</xdr:colOff>
      <xdr:row>0</xdr:row>
      <xdr:rowOff>0</xdr:rowOff>
    </xdr:from>
    <xdr:to>
      <xdr:col>4</xdr:col>
      <xdr:colOff>221673</xdr:colOff>
      <xdr:row>0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B4CD39A4-7FAB-4A34-B12C-4086A4BB3B13}"/>
            </a:ext>
          </a:extLst>
        </xdr:cNvPr>
        <xdr:cNvSpPr/>
      </xdr:nvSpPr>
      <xdr:spPr>
        <a:xfrm>
          <a:off x="3943351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Rekap</a:t>
          </a:r>
        </a:p>
      </xdr:txBody>
    </xdr:sp>
    <xdr:clientData/>
  </xdr:twoCellAnchor>
  <xdr:twoCellAnchor>
    <xdr:from>
      <xdr:col>3</xdr:col>
      <xdr:colOff>80818</xdr:colOff>
      <xdr:row>0</xdr:row>
      <xdr:rowOff>0</xdr:rowOff>
    </xdr:from>
    <xdr:to>
      <xdr:col>10</xdr:col>
      <xdr:colOff>606676</xdr:colOff>
      <xdr:row>0</xdr:row>
      <xdr:rowOff>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96201322-41E6-433C-8D25-EBFED24BD4B0}"/>
            </a:ext>
          </a:extLst>
        </xdr:cNvPr>
        <xdr:cNvSpPr/>
      </xdr:nvSpPr>
      <xdr:spPr>
        <a:xfrm>
          <a:off x="3871768" y="0"/>
          <a:ext cx="4793058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SUBTOTAL (SEBELUM PPN)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PPN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TOTAL</a:t>
          </a:r>
          <a:r>
            <a:rPr lang="en-ID" sz="900" b="1" baseline="0">
              <a:solidFill>
                <a:schemeClr val="tx1"/>
              </a:solidFill>
              <a:latin typeface="RNS Sanz Medium" panose="00000600000000000000" pitchFamily="50" charset="0"/>
            </a:rPr>
            <a:t> (SETELAH PPN)</a:t>
          </a:r>
          <a:endParaRPr lang="en-ID" sz="900" b="1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endParaRPr lang="en-ID" sz="900" baseline="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2</xdr:col>
      <xdr:colOff>605118</xdr:colOff>
      <xdr:row>0</xdr:row>
      <xdr:rowOff>0</xdr:rowOff>
    </xdr:from>
    <xdr:to>
      <xdr:col>10</xdr:col>
      <xdr:colOff>552054</xdr:colOff>
      <xdr:row>0</xdr:row>
      <xdr:rowOff>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2378CFBC-1D78-49CC-9E2B-125C4F79482E}"/>
            </a:ext>
          </a:extLst>
        </xdr:cNvPr>
        <xdr:cNvSpPr/>
      </xdr:nvSpPr>
      <xdr:spPr>
        <a:xfrm>
          <a:off x="3786468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10</xdr:col>
      <xdr:colOff>385589</xdr:colOff>
      <xdr:row>0</xdr:row>
      <xdr:rowOff>0</xdr:rowOff>
    </xdr:from>
    <xdr:to>
      <xdr:col>10</xdr:col>
      <xdr:colOff>550029</xdr:colOff>
      <xdr:row>0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98C7C1F-AC77-48B2-A6C2-9FB2395649F9}"/>
            </a:ext>
          </a:extLst>
        </xdr:cNvPr>
        <xdr:cNvSpPr/>
      </xdr:nvSpPr>
      <xdr:spPr>
        <a:xfrm>
          <a:off x="8443739" y="0"/>
          <a:ext cx="164440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608581</xdr:colOff>
      <xdr:row>0</xdr:row>
      <xdr:rowOff>0</xdr:rowOff>
    </xdr:from>
    <xdr:to>
      <xdr:col>10</xdr:col>
      <xdr:colOff>545081</xdr:colOff>
      <xdr:row>0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E531C34-2BD4-4CEA-821B-2F7E6256403E}"/>
            </a:ext>
          </a:extLst>
        </xdr:cNvPr>
        <xdr:cNvSpPr/>
      </xdr:nvSpPr>
      <xdr:spPr>
        <a:xfrm>
          <a:off x="3789931" y="0"/>
          <a:ext cx="4813300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37276</xdr:colOff>
      <xdr:row>0</xdr:row>
      <xdr:rowOff>0</xdr:rowOff>
    </xdr:from>
    <xdr:to>
      <xdr:col>4</xdr:col>
      <xdr:colOff>106548</xdr:colOff>
      <xdr:row>0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1128B64-51E9-4A2A-8136-1CA399DF0F19}"/>
            </a:ext>
          </a:extLst>
        </xdr:cNvPr>
        <xdr:cNvSpPr/>
      </xdr:nvSpPr>
      <xdr:spPr>
        <a:xfrm>
          <a:off x="3828226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3</xdr:col>
      <xdr:colOff>32871</xdr:colOff>
      <xdr:row>0</xdr:row>
      <xdr:rowOff>0</xdr:rowOff>
    </xdr:from>
    <xdr:to>
      <xdr:col>10</xdr:col>
      <xdr:colOff>592396</xdr:colOff>
      <xdr:row>0</xdr:row>
      <xdr:rowOff>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BFEA0D1-B972-41BE-9C17-A2F6E9EE5A22}"/>
            </a:ext>
          </a:extLst>
        </xdr:cNvPr>
        <xdr:cNvSpPr/>
      </xdr:nvSpPr>
      <xdr:spPr>
        <a:xfrm>
          <a:off x="3823821" y="0"/>
          <a:ext cx="4826725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Rekapitulasi 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2</xdr:col>
      <xdr:colOff>365983</xdr:colOff>
      <xdr:row>0</xdr:row>
      <xdr:rowOff>0</xdr:rowOff>
    </xdr:from>
    <xdr:to>
      <xdr:col>4</xdr:col>
      <xdr:colOff>224118</xdr:colOff>
      <xdr:row>0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5000E02-3526-48A3-84E0-022C800D3E7F}"/>
            </a:ext>
          </a:extLst>
        </xdr:cNvPr>
        <xdr:cNvSpPr/>
      </xdr:nvSpPr>
      <xdr:spPr>
        <a:xfrm>
          <a:off x="3547333" y="0"/>
          <a:ext cx="1077335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4</xdr:col>
      <xdr:colOff>343571</xdr:colOff>
      <xdr:row>0</xdr:row>
      <xdr:rowOff>0</xdr:rowOff>
    </xdr:from>
    <xdr:to>
      <xdr:col>5</xdr:col>
      <xdr:colOff>412843</xdr:colOff>
      <xdr:row>0</xdr:row>
      <xdr:rowOff>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1FD943AC-2B1D-4C48-94E1-B75A69428265}"/>
            </a:ext>
          </a:extLst>
        </xdr:cNvPr>
        <xdr:cNvSpPr/>
      </xdr:nvSpPr>
      <xdr:spPr>
        <a:xfrm>
          <a:off x="4744121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4</xdr:col>
      <xdr:colOff>346558</xdr:colOff>
      <xdr:row>0</xdr:row>
      <xdr:rowOff>0</xdr:rowOff>
    </xdr:from>
    <xdr:to>
      <xdr:col>6</xdr:col>
      <xdr:colOff>204694</xdr:colOff>
      <xdr:row>0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CF7CA89-DA08-4053-B6E4-C3D6F9F9ADD1}"/>
            </a:ext>
          </a:extLst>
        </xdr:cNvPr>
        <xdr:cNvSpPr/>
      </xdr:nvSpPr>
      <xdr:spPr>
        <a:xfrm>
          <a:off x="4747108" y="0"/>
          <a:ext cx="1077336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0</xdr:col>
      <xdr:colOff>560294</xdr:colOff>
      <xdr:row>0</xdr:row>
      <xdr:rowOff>104589</xdr:rowOff>
    </xdr:from>
    <xdr:to>
      <xdr:col>7</xdr:col>
      <xdr:colOff>435969</xdr:colOff>
      <xdr:row>23</xdr:row>
      <xdr:rowOff>163077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DFF500E3-384E-4A9A-8BB0-20F65D201997}"/>
            </a:ext>
          </a:extLst>
        </xdr:cNvPr>
        <xdr:cNvGrpSpPr/>
      </xdr:nvGrpSpPr>
      <xdr:grpSpPr>
        <a:xfrm>
          <a:off x="560294" y="104589"/>
          <a:ext cx="6012496" cy="4875417"/>
          <a:chOff x="560294" y="104589"/>
          <a:chExt cx="6098675" cy="4285774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7C943502-8501-AC01-5C1F-940E407B9AE0}"/>
              </a:ext>
            </a:extLst>
          </xdr:cNvPr>
          <xdr:cNvSpPr/>
        </xdr:nvSpPr>
        <xdr:spPr>
          <a:xfrm>
            <a:off x="582706" y="4053328"/>
            <a:ext cx="6076263" cy="331856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1F098ABC-55BE-D76A-5CBE-F00EBC4C7BC5}"/>
              </a:ext>
            </a:extLst>
          </xdr:cNvPr>
          <xdr:cNvGrpSpPr/>
        </xdr:nvGrpSpPr>
        <xdr:grpSpPr>
          <a:xfrm>
            <a:off x="560294" y="104589"/>
            <a:ext cx="6078071" cy="4285774"/>
            <a:chOff x="243115" y="169920"/>
            <a:chExt cx="6079671" cy="4385692"/>
          </a:xfrm>
        </xdr:grpSpPr>
        <xdr:sp macro="" textlink="">
          <xdr:nvSpPr>
            <xdr:cNvPr id="28" name="Rectangle 27">
              <a:extLst>
                <a:ext uri="{FF2B5EF4-FFF2-40B4-BE49-F238E27FC236}">
                  <a16:creationId xmlns:a16="http://schemas.microsoft.com/office/drawing/2014/main" id="{DEB6A994-F1C1-67D2-28DF-65D73143C51E}"/>
                </a:ext>
              </a:extLst>
            </xdr:cNvPr>
            <xdr:cNvSpPr/>
          </xdr:nvSpPr>
          <xdr:spPr>
            <a:xfrm>
              <a:off x="244929" y="181429"/>
              <a:ext cx="6077857" cy="335642"/>
            </a:xfrm>
            <a:prstGeom prst="rect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id="{EC8576CD-2AD7-9085-D2D8-DE0E81932CCB}"/>
                </a:ext>
              </a:extLst>
            </xdr:cNvPr>
            <xdr:cNvSpPr/>
          </xdr:nvSpPr>
          <xdr:spPr>
            <a:xfrm>
              <a:off x="243115" y="497115"/>
              <a:ext cx="6077857" cy="335642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ID" sz="1100" b="1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Modul 4 - Checklist dan To Do List</a:t>
              </a:r>
              <a:endParaRPr lang="en-ID" sz="11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0" name="Rectangle 29">
              <a:extLst>
                <a:ext uri="{FF2B5EF4-FFF2-40B4-BE49-F238E27FC236}">
                  <a16:creationId xmlns:a16="http://schemas.microsoft.com/office/drawing/2014/main" id="{398FAF96-4574-EC2C-10B0-A3EC2E3361CD}"/>
                </a:ext>
              </a:extLst>
            </xdr:cNvPr>
            <xdr:cNvSpPr/>
          </xdr:nvSpPr>
          <xdr:spPr>
            <a:xfrm>
              <a:off x="248843" y="169920"/>
              <a:ext cx="1185636" cy="4385692"/>
            </a:xfrm>
            <a:prstGeom prst="rect">
              <a:avLst/>
            </a:prstGeom>
            <a:solidFill>
              <a:schemeClr val="bg1">
                <a:alpha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</xdr:grpSp>
    </xdr:grpSp>
    <xdr:clientData/>
  </xdr:twoCellAnchor>
  <xdr:twoCellAnchor>
    <xdr:from>
      <xdr:col>1</xdr:col>
      <xdr:colOff>1177636</xdr:colOff>
      <xdr:row>4</xdr:row>
      <xdr:rowOff>23091</xdr:rowOff>
    </xdr:from>
    <xdr:to>
      <xdr:col>7</xdr:col>
      <xdr:colOff>381540</xdr:colOff>
      <xdr:row>7</xdr:row>
      <xdr:rowOff>78343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22934093-A408-4BCE-94FC-BC21BF12F20C}"/>
            </a:ext>
          </a:extLst>
        </xdr:cNvPr>
        <xdr:cNvSpPr/>
      </xdr:nvSpPr>
      <xdr:spPr>
        <a:xfrm>
          <a:off x="1787236" y="810491"/>
          <a:ext cx="4823654" cy="60770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4 - DATA PENYEDIA JASA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Modul ini bertujuan untuk melihat Analisis Data Penyedia Jasa yang masuk ke dalam  Aplikasi Kontrak Manajemen</a:t>
          </a:r>
          <a:endParaRPr lang="en-ID" sz="1100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</xdr:col>
      <xdr:colOff>1179286</xdr:colOff>
      <xdr:row>9</xdr:row>
      <xdr:rowOff>127000</xdr:rowOff>
    </xdr:from>
    <xdr:to>
      <xdr:col>7</xdr:col>
      <xdr:colOff>387313</xdr:colOff>
      <xdr:row>14</xdr:row>
      <xdr:rowOff>1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B4DA1AFA-4F97-44A7-8136-00D395C60561}"/>
            </a:ext>
          </a:extLst>
        </xdr:cNvPr>
        <xdr:cNvSpPr/>
      </xdr:nvSpPr>
      <xdr:spPr>
        <a:xfrm>
          <a:off x="1787072" y="1814286"/>
          <a:ext cx="4823241" cy="780144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JUMLAH TOTAL PEKERJAAN             </a:t>
          </a:r>
          <a:r>
            <a:rPr lang="en-ID" sz="1100" b="1">
              <a:solidFill>
                <a:schemeClr val="tx1"/>
              </a:solidFill>
              <a:effectLst/>
              <a:latin typeface="RNS Sanz Black" panose="00000A00000000000000" pitchFamily="50" charset="0"/>
              <a:ea typeface="+mn-ea"/>
              <a:cs typeface="+mn-cs"/>
            </a:rPr>
            <a:t>JUMLAH TOTAL PENYEDIA JASA</a:t>
          </a:r>
          <a:endParaRPr lang="en-ID">
            <a:solidFill>
              <a:schemeClr val="tx1"/>
            </a:solidFill>
            <a:effectLst/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</xdr:col>
      <xdr:colOff>1442356</xdr:colOff>
      <xdr:row>10</xdr:row>
      <xdr:rowOff>163286</xdr:rowOff>
    </xdr:from>
    <xdr:to>
      <xdr:col>2</xdr:col>
      <xdr:colOff>471714</xdr:colOff>
      <xdr:row>10</xdr:row>
      <xdr:rowOff>517072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55DDBFAF-9C95-4337-A9C9-9303457CFF60}"/>
            </a:ext>
          </a:extLst>
        </xdr:cNvPr>
        <xdr:cNvSpPr/>
      </xdr:nvSpPr>
      <xdr:spPr>
        <a:xfrm>
          <a:off x="2050142" y="2032000"/>
          <a:ext cx="1605643" cy="353786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150</a:t>
          </a:r>
        </a:p>
      </xdr:txBody>
    </xdr:sp>
    <xdr:clientData/>
  </xdr:twoCellAnchor>
  <xdr:twoCellAnchor>
    <xdr:from>
      <xdr:col>4</xdr:col>
      <xdr:colOff>234042</xdr:colOff>
      <xdr:row>10</xdr:row>
      <xdr:rowOff>179614</xdr:rowOff>
    </xdr:from>
    <xdr:to>
      <xdr:col>7</xdr:col>
      <xdr:colOff>16328</xdr:colOff>
      <xdr:row>10</xdr:row>
      <xdr:rowOff>517072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63A2D157-1E49-40B3-BE1B-07B6BCCA5AD3}"/>
            </a:ext>
          </a:extLst>
        </xdr:cNvPr>
        <xdr:cNvSpPr/>
      </xdr:nvSpPr>
      <xdr:spPr>
        <a:xfrm>
          <a:off x="4633685" y="2048328"/>
          <a:ext cx="1605643" cy="337458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50</a:t>
          </a:r>
        </a:p>
      </xdr:txBody>
    </xdr:sp>
    <xdr:clientData/>
  </xdr:twoCellAnchor>
  <xdr:twoCellAnchor>
    <xdr:from>
      <xdr:col>1</xdr:col>
      <xdr:colOff>1204686</xdr:colOff>
      <xdr:row>14</xdr:row>
      <xdr:rowOff>61686</xdr:rowOff>
    </xdr:from>
    <xdr:to>
      <xdr:col>7</xdr:col>
      <xdr:colOff>412713</xdr:colOff>
      <xdr:row>20</xdr:row>
      <xdr:rowOff>81643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0DD4F483-E668-4457-AA90-EA61B0C0E9C7}"/>
            </a:ext>
          </a:extLst>
        </xdr:cNvPr>
        <xdr:cNvSpPr/>
      </xdr:nvSpPr>
      <xdr:spPr>
        <a:xfrm>
          <a:off x="1812472" y="2656115"/>
          <a:ext cx="4823241" cy="1108528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10 PENYEDIA JASA DENGAN NILAI KONTRAK TERBESAR</a:t>
          </a:r>
          <a:endParaRPr lang="en-ID">
            <a:solidFill>
              <a:schemeClr val="tx1"/>
            </a:solidFill>
            <a:effectLst/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5</xdr:col>
      <xdr:colOff>598715</xdr:colOff>
      <xdr:row>18</xdr:row>
      <xdr:rowOff>90715</xdr:rowOff>
    </xdr:from>
    <xdr:to>
      <xdr:col>7</xdr:col>
      <xdr:colOff>391061</xdr:colOff>
      <xdr:row>20</xdr:row>
      <xdr:rowOff>45359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047A29D5-F83E-4D43-BCE2-457F59F8AAD2}"/>
            </a:ext>
          </a:extLst>
        </xdr:cNvPr>
        <xdr:cNvSpPr/>
      </xdr:nvSpPr>
      <xdr:spPr>
        <a:xfrm>
          <a:off x="5606144" y="3782786"/>
          <a:ext cx="1007917" cy="317502"/>
        </a:xfrm>
        <a:prstGeom prst="roundRect">
          <a:avLst>
            <a:gd name="adj" fmla="val 13039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200" b="1">
              <a:solidFill>
                <a:schemeClr val="bg1"/>
              </a:solidFill>
            </a:rPr>
            <a:t>Lihat Detail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0</xdr:row>
      <xdr:rowOff>0</xdr:rowOff>
    </xdr:from>
    <xdr:to>
      <xdr:col>11</xdr:col>
      <xdr:colOff>5148</xdr:colOff>
      <xdr:row>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3CE8525-CC0D-4D5C-896A-0B4B355F2941}"/>
            </a:ext>
          </a:extLst>
        </xdr:cNvPr>
        <xdr:cNvSpPr/>
      </xdr:nvSpPr>
      <xdr:spPr>
        <a:xfrm>
          <a:off x="635164" y="0"/>
          <a:ext cx="8037734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0</xdr:row>
      <xdr:rowOff>0</xdr:rowOff>
    </xdr:from>
    <xdr:to>
      <xdr:col>11</xdr:col>
      <xdr:colOff>16028</xdr:colOff>
      <xdr:row>0</xdr:row>
      <xdr:rowOff>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F76CF17E-965B-4A7C-87EC-5B4F96239BF2}"/>
            </a:ext>
          </a:extLst>
        </xdr:cNvPr>
        <xdr:cNvGrpSpPr/>
      </xdr:nvGrpSpPr>
      <xdr:grpSpPr>
        <a:xfrm>
          <a:off x="640772" y="0"/>
          <a:ext cx="8796347" cy="0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F597734A-5A9F-F322-EA73-9AAFADED830B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502E8AE-85CD-B69D-1331-2D899C4C07FC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Kontrak) (Tahun Anggaran) - </a:t>
            </a:r>
            <a:r>
              <a:rPr lang="en-ID" sz="1100" b="1" baseline="0">
                <a:solidFill>
                  <a:schemeClr val="tx1"/>
                </a:solidFill>
              </a:rPr>
              <a:t>Lembar Kerja - Pra Pengadaan - Isi Nilai HPS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E1C400C-2CD4-F327-2515-DDB61EA0559D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70922</xdr:colOff>
      <xdr:row>0</xdr:row>
      <xdr:rowOff>0</xdr:rowOff>
    </xdr:from>
    <xdr:to>
      <xdr:col>11</xdr:col>
      <xdr:colOff>17858</xdr:colOff>
      <xdr:row>0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7D5A2881-63BF-45CF-884D-1D5EC2611FCA}"/>
            </a:ext>
          </a:extLst>
        </xdr:cNvPr>
        <xdr:cNvSpPr/>
      </xdr:nvSpPr>
      <xdr:spPr>
        <a:xfrm>
          <a:off x="3861872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just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Setelah Anda Selesai Membuat DKH Harap Lakukan Validasi Dengan Menekan Tombol Simpan Dan Update Yang Berada Pada Bawah Table</a:t>
          </a:r>
        </a:p>
      </xdr:txBody>
    </xdr:sp>
    <xdr:clientData/>
  </xdr:twoCellAnchor>
  <xdr:twoCellAnchor>
    <xdr:from>
      <xdr:col>3</xdr:col>
      <xdr:colOff>78180</xdr:colOff>
      <xdr:row>0</xdr:row>
      <xdr:rowOff>0</xdr:rowOff>
    </xdr:from>
    <xdr:to>
      <xdr:col>11</xdr:col>
      <xdr:colOff>25116</xdr:colOff>
      <xdr:row>0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1AB82C54-D738-4E47-BBD6-605F4C5FEF35}"/>
            </a:ext>
          </a:extLst>
        </xdr:cNvPr>
        <xdr:cNvSpPr/>
      </xdr:nvSpPr>
      <xdr:spPr>
        <a:xfrm>
          <a:off x="3869130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97642</xdr:colOff>
      <xdr:row>0</xdr:row>
      <xdr:rowOff>0</xdr:rowOff>
    </xdr:from>
    <xdr:to>
      <xdr:col>11</xdr:col>
      <xdr:colOff>44578</xdr:colOff>
      <xdr:row>0</xdr:row>
      <xdr:rowOff>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23247D35-2F12-4FEA-AECD-0B14CA452E74}"/>
            </a:ext>
          </a:extLst>
        </xdr:cNvPr>
        <xdr:cNvSpPr/>
      </xdr:nvSpPr>
      <xdr:spPr>
        <a:xfrm>
          <a:off x="3888592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*Buat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Uraian Manual dengan melakukan input per baris sesuai Daftar Kuantitas Harga yang diinginkan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Buat Uraian Excel dengan melakukan download dan upload excel pada format yang telah disediakan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DKH dalam sistem tidak dapat dilakukan pembulatan untuk menghindari error pada sistem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0</xdr:row>
      <xdr:rowOff>0</xdr:rowOff>
    </xdr:from>
    <xdr:to>
      <xdr:col>10</xdr:col>
      <xdr:colOff>607501</xdr:colOff>
      <xdr:row>0</xdr:row>
      <xdr:rowOff>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C9A3E660-482B-4C2D-A6C8-F77CBED187F5}"/>
            </a:ext>
          </a:extLst>
        </xdr:cNvPr>
        <xdr:cNvSpPr/>
      </xdr:nvSpPr>
      <xdr:spPr>
        <a:xfrm>
          <a:off x="3843729" y="0"/>
          <a:ext cx="4821922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Nama Pekerjaan</a:t>
          </a:r>
        </a:p>
      </xdr:txBody>
    </xdr:sp>
    <xdr:clientData/>
  </xdr:twoCellAnchor>
  <xdr:twoCellAnchor>
    <xdr:from>
      <xdr:col>10</xdr:col>
      <xdr:colOff>471240</xdr:colOff>
      <xdr:row>0</xdr:row>
      <xdr:rowOff>0</xdr:rowOff>
    </xdr:from>
    <xdr:to>
      <xdr:col>11</xdr:col>
      <xdr:colOff>23091</xdr:colOff>
      <xdr:row>0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3CFF0A18-F070-4B2F-870A-473D35A70AD5}"/>
            </a:ext>
          </a:extLst>
        </xdr:cNvPr>
        <xdr:cNvSpPr/>
      </xdr:nvSpPr>
      <xdr:spPr>
        <a:xfrm>
          <a:off x="8529390" y="0"/>
          <a:ext cx="161451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81643</xdr:colOff>
      <xdr:row>0</xdr:row>
      <xdr:rowOff>0</xdr:rowOff>
    </xdr:from>
    <xdr:to>
      <xdr:col>11</xdr:col>
      <xdr:colOff>18143</xdr:colOff>
      <xdr:row>0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971DF0E-44C6-4DDE-9F91-A0539F60F130}"/>
            </a:ext>
          </a:extLst>
        </xdr:cNvPr>
        <xdr:cNvSpPr/>
      </xdr:nvSpPr>
      <xdr:spPr>
        <a:xfrm>
          <a:off x="3872593" y="0"/>
          <a:ext cx="4813300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87086</xdr:colOff>
      <xdr:row>0</xdr:row>
      <xdr:rowOff>0</xdr:rowOff>
    </xdr:from>
    <xdr:to>
      <xdr:col>11</xdr:col>
      <xdr:colOff>34022</xdr:colOff>
      <xdr:row>0</xdr:row>
      <xdr:rowOff>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BB09589A-359A-48BC-9C6A-E017A88CC54A}"/>
            </a:ext>
          </a:extLst>
        </xdr:cNvPr>
        <xdr:cNvSpPr/>
      </xdr:nvSpPr>
      <xdr:spPr>
        <a:xfrm>
          <a:off x="3878036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(Card</a:t>
          </a:r>
          <a:r>
            <a:rPr lang="en-ID" sz="1000" baseline="0">
              <a:solidFill>
                <a:schemeClr val="tx1"/>
              </a:solidFill>
              <a:latin typeface="RNS Sanz Bold" panose="00000800000000000000" pitchFamily="50" charset="0"/>
            </a:rPr>
            <a:t> untuk Pilih Mata Anggaran)</a:t>
          </a:r>
          <a:endParaRPr lang="en-ID" sz="10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4</xdr:col>
      <xdr:colOff>242456</xdr:colOff>
      <xdr:row>0</xdr:row>
      <xdr:rowOff>0</xdr:rowOff>
    </xdr:from>
    <xdr:to>
      <xdr:col>5</xdr:col>
      <xdr:colOff>311728</xdr:colOff>
      <xdr:row>0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A06F186-E583-414E-88BA-CFBF4294E0B2}"/>
            </a:ext>
          </a:extLst>
        </xdr:cNvPr>
        <xdr:cNvSpPr/>
      </xdr:nvSpPr>
      <xdr:spPr>
        <a:xfrm>
          <a:off x="4643006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3</xdr:col>
      <xdr:colOff>152401</xdr:colOff>
      <xdr:row>0</xdr:row>
      <xdr:rowOff>0</xdr:rowOff>
    </xdr:from>
    <xdr:to>
      <xdr:col>4</xdr:col>
      <xdr:colOff>221673</xdr:colOff>
      <xdr:row>0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72D1441-B27B-48B4-82E5-AC1ACE798898}"/>
            </a:ext>
          </a:extLst>
        </xdr:cNvPr>
        <xdr:cNvSpPr/>
      </xdr:nvSpPr>
      <xdr:spPr>
        <a:xfrm>
          <a:off x="3943351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Rekap</a:t>
          </a:r>
        </a:p>
      </xdr:txBody>
    </xdr:sp>
    <xdr:clientData/>
  </xdr:twoCellAnchor>
  <xdr:twoCellAnchor>
    <xdr:from>
      <xdr:col>3</xdr:col>
      <xdr:colOff>80818</xdr:colOff>
      <xdr:row>0</xdr:row>
      <xdr:rowOff>0</xdr:rowOff>
    </xdr:from>
    <xdr:to>
      <xdr:col>10</xdr:col>
      <xdr:colOff>606676</xdr:colOff>
      <xdr:row>0</xdr:row>
      <xdr:rowOff>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DBCFF6B2-C5EF-4979-A62E-0501B3EF71E2}"/>
            </a:ext>
          </a:extLst>
        </xdr:cNvPr>
        <xdr:cNvSpPr/>
      </xdr:nvSpPr>
      <xdr:spPr>
        <a:xfrm>
          <a:off x="3871768" y="0"/>
          <a:ext cx="4793058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SUBTOTAL (SEBELUM PPN)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PPN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TOTAL</a:t>
          </a:r>
          <a:r>
            <a:rPr lang="en-ID" sz="900" b="1" baseline="0">
              <a:solidFill>
                <a:schemeClr val="tx1"/>
              </a:solidFill>
              <a:latin typeface="RNS Sanz Medium" panose="00000600000000000000" pitchFamily="50" charset="0"/>
            </a:rPr>
            <a:t> (SETELAH PPN)</a:t>
          </a:r>
          <a:endParaRPr lang="en-ID" sz="900" b="1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endParaRPr lang="en-ID" sz="900" baseline="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2</xdr:col>
      <xdr:colOff>605118</xdr:colOff>
      <xdr:row>0</xdr:row>
      <xdr:rowOff>0</xdr:rowOff>
    </xdr:from>
    <xdr:to>
      <xdr:col>10</xdr:col>
      <xdr:colOff>552054</xdr:colOff>
      <xdr:row>0</xdr:row>
      <xdr:rowOff>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C2AEB0CA-8A35-40E4-A069-3FB062416597}"/>
            </a:ext>
          </a:extLst>
        </xdr:cNvPr>
        <xdr:cNvSpPr/>
      </xdr:nvSpPr>
      <xdr:spPr>
        <a:xfrm>
          <a:off x="3786468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10</xdr:col>
      <xdr:colOff>385589</xdr:colOff>
      <xdr:row>0</xdr:row>
      <xdr:rowOff>0</xdr:rowOff>
    </xdr:from>
    <xdr:to>
      <xdr:col>10</xdr:col>
      <xdr:colOff>550029</xdr:colOff>
      <xdr:row>0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14095E-9518-4BB9-90FE-F0751C754162}"/>
            </a:ext>
          </a:extLst>
        </xdr:cNvPr>
        <xdr:cNvSpPr/>
      </xdr:nvSpPr>
      <xdr:spPr>
        <a:xfrm>
          <a:off x="8443739" y="0"/>
          <a:ext cx="164440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608581</xdr:colOff>
      <xdr:row>0</xdr:row>
      <xdr:rowOff>0</xdr:rowOff>
    </xdr:from>
    <xdr:to>
      <xdr:col>10</xdr:col>
      <xdr:colOff>545081</xdr:colOff>
      <xdr:row>0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4FE49A07-BE36-44A6-A795-457BB0943CF8}"/>
            </a:ext>
          </a:extLst>
        </xdr:cNvPr>
        <xdr:cNvSpPr/>
      </xdr:nvSpPr>
      <xdr:spPr>
        <a:xfrm>
          <a:off x="3789931" y="0"/>
          <a:ext cx="4813300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37276</xdr:colOff>
      <xdr:row>0</xdr:row>
      <xdr:rowOff>0</xdr:rowOff>
    </xdr:from>
    <xdr:to>
      <xdr:col>4</xdr:col>
      <xdr:colOff>106548</xdr:colOff>
      <xdr:row>0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2374589-519D-435D-9894-075CD7E5CB2F}"/>
            </a:ext>
          </a:extLst>
        </xdr:cNvPr>
        <xdr:cNvSpPr/>
      </xdr:nvSpPr>
      <xdr:spPr>
        <a:xfrm>
          <a:off x="3828226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3</xdr:col>
      <xdr:colOff>32871</xdr:colOff>
      <xdr:row>0</xdr:row>
      <xdr:rowOff>0</xdr:rowOff>
    </xdr:from>
    <xdr:to>
      <xdr:col>10</xdr:col>
      <xdr:colOff>592396</xdr:colOff>
      <xdr:row>0</xdr:row>
      <xdr:rowOff>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7488E136-13DD-4B3E-A3C6-C854BDE8BCCE}"/>
            </a:ext>
          </a:extLst>
        </xdr:cNvPr>
        <xdr:cNvSpPr/>
      </xdr:nvSpPr>
      <xdr:spPr>
        <a:xfrm>
          <a:off x="3823821" y="0"/>
          <a:ext cx="4826725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Rekapitulasi 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2</xdr:col>
      <xdr:colOff>365983</xdr:colOff>
      <xdr:row>0</xdr:row>
      <xdr:rowOff>0</xdr:rowOff>
    </xdr:from>
    <xdr:to>
      <xdr:col>4</xdr:col>
      <xdr:colOff>224118</xdr:colOff>
      <xdr:row>0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F72C2D17-4EBF-4F54-8460-FE5AF45736E2}"/>
            </a:ext>
          </a:extLst>
        </xdr:cNvPr>
        <xdr:cNvSpPr/>
      </xdr:nvSpPr>
      <xdr:spPr>
        <a:xfrm>
          <a:off x="3547333" y="0"/>
          <a:ext cx="1077335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4</xdr:col>
      <xdr:colOff>343571</xdr:colOff>
      <xdr:row>0</xdr:row>
      <xdr:rowOff>0</xdr:rowOff>
    </xdr:from>
    <xdr:to>
      <xdr:col>5</xdr:col>
      <xdr:colOff>412843</xdr:colOff>
      <xdr:row>0</xdr:row>
      <xdr:rowOff>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4145A6F-0C84-4206-A378-F8EB49510DA0}"/>
            </a:ext>
          </a:extLst>
        </xdr:cNvPr>
        <xdr:cNvSpPr/>
      </xdr:nvSpPr>
      <xdr:spPr>
        <a:xfrm>
          <a:off x="4744121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4</xdr:col>
      <xdr:colOff>346558</xdr:colOff>
      <xdr:row>0</xdr:row>
      <xdr:rowOff>0</xdr:rowOff>
    </xdr:from>
    <xdr:to>
      <xdr:col>6</xdr:col>
      <xdr:colOff>204694</xdr:colOff>
      <xdr:row>0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BEE3BF06-B58F-43A7-AA80-0BB1B57B9238}"/>
            </a:ext>
          </a:extLst>
        </xdr:cNvPr>
        <xdr:cNvSpPr/>
      </xdr:nvSpPr>
      <xdr:spPr>
        <a:xfrm>
          <a:off x="4747108" y="0"/>
          <a:ext cx="1077336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0</xdr:col>
      <xdr:colOff>560294</xdr:colOff>
      <xdr:row>0</xdr:row>
      <xdr:rowOff>104589</xdr:rowOff>
    </xdr:from>
    <xdr:to>
      <xdr:col>7</xdr:col>
      <xdr:colOff>435969</xdr:colOff>
      <xdr:row>23</xdr:row>
      <xdr:rowOff>163077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A56E7A37-F915-412E-83C2-2A7822E94A19}"/>
            </a:ext>
          </a:extLst>
        </xdr:cNvPr>
        <xdr:cNvGrpSpPr/>
      </xdr:nvGrpSpPr>
      <xdr:grpSpPr>
        <a:xfrm>
          <a:off x="560294" y="104589"/>
          <a:ext cx="5971675" cy="4491943"/>
          <a:chOff x="560294" y="104589"/>
          <a:chExt cx="6098675" cy="4285774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4DC3234A-5B61-0998-39C3-1D224007B962}"/>
              </a:ext>
            </a:extLst>
          </xdr:cNvPr>
          <xdr:cNvSpPr/>
        </xdr:nvSpPr>
        <xdr:spPr>
          <a:xfrm>
            <a:off x="582706" y="4053328"/>
            <a:ext cx="6076263" cy="331856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7BD835DE-2D8A-C9A9-59DB-7C79A201DD0A}"/>
              </a:ext>
            </a:extLst>
          </xdr:cNvPr>
          <xdr:cNvGrpSpPr/>
        </xdr:nvGrpSpPr>
        <xdr:grpSpPr>
          <a:xfrm>
            <a:off x="560294" y="104589"/>
            <a:ext cx="6078071" cy="4285774"/>
            <a:chOff x="243115" y="169920"/>
            <a:chExt cx="6079671" cy="4385692"/>
          </a:xfrm>
        </xdr:grpSpPr>
        <xdr:sp macro="" textlink="">
          <xdr:nvSpPr>
            <xdr:cNvPr id="28" name="Rectangle 27">
              <a:extLst>
                <a:ext uri="{FF2B5EF4-FFF2-40B4-BE49-F238E27FC236}">
                  <a16:creationId xmlns:a16="http://schemas.microsoft.com/office/drawing/2014/main" id="{9A3EC33E-5AEE-9AC5-0E56-CC8A1D67A2BE}"/>
                </a:ext>
              </a:extLst>
            </xdr:cNvPr>
            <xdr:cNvSpPr/>
          </xdr:nvSpPr>
          <xdr:spPr>
            <a:xfrm>
              <a:off x="244929" y="181429"/>
              <a:ext cx="6077857" cy="335642"/>
            </a:xfrm>
            <a:prstGeom prst="rect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id="{2F7E7EC9-8709-4854-13DB-BC737D54476B}"/>
                </a:ext>
              </a:extLst>
            </xdr:cNvPr>
            <xdr:cNvSpPr/>
          </xdr:nvSpPr>
          <xdr:spPr>
            <a:xfrm>
              <a:off x="243115" y="497115"/>
              <a:ext cx="6077857" cy="335642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ID" sz="1100" b="1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Modul 4 - Checklist dan To Do List</a:t>
              </a:r>
              <a:endParaRPr lang="en-ID" sz="11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0" name="Rectangle 29">
              <a:extLst>
                <a:ext uri="{FF2B5EF4-FFF2-40B4-BE49-F238E27FC236}">
                  <a16:creationId xmlns:a16="http://schemas.microsoft.com/office/drawing/2014/main" id="{9F951AF5-25EC-036F-5619-14BD968C6BB7}"/>
                </a:ext>
              </a:extLst>
            </xdr:cNvPr>
            <xdr:cNvSpPr/>
          </xdr:nvSpPr>
          <xdr:spPr>
            <a:xfrm>
              <a:off x="248843" y="169920"/>
              <a:ext cx="1185636" cy="4385692"/>
            </a:xfrm>
            <a:prstGeom prst="rect">
              <a:avLst/>
            </a:prstGeom>
            <a:solidFill>
              <a:schemeClr val="bg1">
                <a:alpha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</xdr:grpSp>
    </xdr:grpSp>
    <xdr:clientData/>
  </xdr:twoCellAnchor>
  <xdr:twoCellAnchor>
    <xdr:from>
      <xdr:col>1</xdr:col>
      <xdr:colOff>1177636</xdr:colOff>
      <xdr:row>4</xdr:row>
      <xdr:rowOff>23091</xdr:rowOff>
    </xdr:from>
    <xdr:to>
      <xdr:col>7</xdr:col>
      <xdr:colOff>381540</xdr:colOff>
      <xdr:row>7</xdr:row>
      <xdr:rowOff>78343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9DB0BA28-9C29-4E5A-9A77-E66B0B4C5900}"/>
            </a:ext>
          </a:extLst>
        </xdr:cNvPr>
        <xdr:cNvSpPr/>
      </xdr:nvSpPr>
      <xdr:spPr>
        <a:xfrm>
          <a:off x="1787236" y="810491"/>
          <a:ext cx="4823654" cy="60770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4 - TRACKING TAGIHAN PENYEDIA JASA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Modul ini bertujuan untuk melihat Tracking Tagihan Penyedia Jasa yang masuk ke dalam  Aplikasi Kontrak Manajemen</a:t>
          </a:r>
          <a:endParaRPr lang="en-ID" sz="1100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</xdr:col>
      <xdr:colOff>1197429</xdr:colOff>
      <xdr:row>7</xdr:row>
      <xdr:rowOff>145143</xdr:rowOff>
    </xdr:from>
    <xdr:to>
      <xdr:col>7</xdr:col>
      <xdr:colOff>405456</xdr:colOff>
      <xdr:row>9</xdr:row>
      <xdr:rowOff>127000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903B34D0-C058-4198-B7F4-A6FC00F12C9A}"/>
            </a:ext>
          </a:extLst>
        </xdr:cNvPr>
        <xdr:cNvSpPr/>
      </xdr:nvSpPr>
      <xdr:spPr>
        <a:xfrm>
          <a:off x="1805215" y="1469572"/>
          <a:ext cx="4823241" cy="344714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Filter Nama Vendor -</a:t>
          </a:r>
          <a:r>
            <a:rPr lang="en-ID" sz="1100" b="1" baseline="0">
              <a:solidFill>
                <a:schemeClr val="tx1"/>
              </a:solidFill>
              <a:latin typeface="RNS Sanz Black" panose="00000A00000000000000" pitchFamily="50" charset="0"/>
            </a:rPr>
            <a:t> PT GIENDA PUTRA</a:t>
          </a:r>
          <a:endParaRPr lang="en-ID">
            <a:solidFill>
              <a:schemeClr val="tx1"/>
            </a:solidFill>
            <a:effectLst/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1</xdr:col>
      <xdr:colOff>1222829</xdr:colOff>
      <xdr:row>10</xdr:row>
      <xdr:rowOff>7256</xdr:rowOff>
    </xdr:from>
    <xdr:to>
      <xdr:col>7</xdr:col>
      <xdr:colOff>430856</xdr:colOff>
      <xdr:row>16</xdr:row>
      <xdr:rowOff>63500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0F48C494-4131-4C8A-A041-F147E05CDEC1}"/>
            </a:ext>
          </a:extLst>
        </xdr:cNvPr>
        <xdr:cNvSpPr/>
      </xdr:nvSpPr>
      <xdr:spPr>
        <a:xfrm>
          <a:off x="1830615" y="1875970"/>
          <a:ext cx="4823241" cy="1144816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1. Pekerjaan</a:t>
          </a:r>
          <a:r>
            <a:rPr lang="en-ID" sz="1100" b="1" baseline="0">
              <a:solidFill>
                <a:schemeClr val="tx1"/>
              </a:solidFill>
              <a:latin typeface="RNS Sanz Black" panose="00000A00000000000000" pitchFamily="50" charset="0"/>
            </a:rPr>
            <a:t> A</a:t>
          </a:r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b="1">
              <a:solidFill>
                <a:schemeClr val="tx1"/>
              </a:solidFill>
              <a:effectLst/>
              <a:latin typeface="RNS Sanz Black" panose="00000A00000000000000" pitchFamily="50" charset="0"/>
            </a:rPr>
            <a:t>2. </a:t>
          </a:r>
          <a:r>
            <a:rPr lang="en-ID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Pekerjaan</a:t>
          </a:r>
          <a:r>
            <a:rPr lang="en-ID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1100" b="1">
            <a:solidFill>
              <a:schemeClr val="tx1"/>
            </a:solidFill>
            <a:effectLst/>
            <a:latin typeface="RNS Sanz Black" panose="00000A00000000000000" pitchFamily="50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b="1">
              <a:solidFill>
                <a:schemeClr val="tx1"/>
              </a:solidFill>
              <a:effectLst/>
              <a:latin typeface="RNS Sanz Black" panose="00000A00000000000000" pitchFamily="50" charset="0"/>
            </a:rPr>
            <a:t>3. Pekerjaan C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b="1">
              <a:solidFill>
                <a:schemeClr val="tx1"/>
              </a:solidFill>
              <a:effectLst/>
              <a:latin typeface="RNS Sanz Black" panose="00000A00000000000000" pitchFamily="50" charset="0"/>
            </a:rPr>
            <a:t>4. Pekerjaan D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b="1">
              <a:solidFill>
                <a:schemeClr val="tx1"/>
              </a:solidFill>
              <a:effectLst/>
              <a:latin typeface="RNS Sanz Black" panose="00000A00000000000000" pitchFamily="50" charset="0"/>
            </a:rPr>
            <a:t>5. Pekerjaan E</a:t>
          </a:r>
          <a:endParaRPr lang="en-ID">
            <a:solidFill>
              <a:schemeClr val="tx1"/>
            </a:solidFill>
            <a:effectLst/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  <a:p>
          <a:pPr algn="l"/>
          <a:endParaRPr lang="en-ID" sz="1100" b="1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>
    <xdr:from>
      <xdr:col>6</xdr:col>
      <xdr:colOff>0</xdr:colOff>
      <xdr:row>12</xdr:row>
      <xdr:rowOff>45357</xdr:rowOff>
    </xdr:from>
    <xdr:to>
      <xdr:col>7</xdr:col>
      <xdr:colOff>400131</xdr:colOff>
      <xdr:row>14</xdr:row>
      <xdr:rowOff>1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6F5C1270-CE9B-4241-AFAA-952C8CBF70A4}"/>
            </a:ext>
          </a:extLst>
        </xdr:cNvPr>
        <xdr:cNvSpPr/>
      </xdr:nvSpPr>
      <xdr:spPr>
        <a:xfrm>
          <a:off x="5615214" y="2276928"/>
          <a:ext cx="1007917" cy="317502"/>
        </a:xfrm>
        <a:prstGeom prst="roundRect">
          <a:avLst>
            <a:gd name="adj" fmla="val 13039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200" b="1">
              <a:solidFill>
                <a:schemeClr val="bg1"/>
              </a:solidFill>
            </a:rPr>
            <a:t>Lihat Detail</a:t>
          </a:r>
        </a:p>
      </xdr:txBody>
    </xdr:sp>
    <xdr:clientData/>
  </xdr:twoCellAnchor>
  <xdr:twoCellAnchor>
    <xdr:from>
      <xdr:col>5</xdr:col>
      <xdr:colOff>598713</xdr:colOff>
      <xdr:row>10</xdr:row>
      <xdr:rowOff>72572</xdr:rowOff>
    </xdr:from>
    <xdr:to>
      <xdr:col>7</xdr:col>
      <xdr:colOff>391059</xdr:colOff>
      <xdr:row>12</xdr:row>
      <xdr:rowOff>27217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750A0F60-0508-D1DB-891C-82E9AD875C4B}"/>
            </a:ext>
          </a:extLst>
        </xdr:cNvPr>
        <xdr:cNvSpPr/>
      </xdr:nvSpPr>
      <xdr:spPr>
        <a:xfrm>
          <a:off x="5606142" y="1941286"/>
          <a:ext cx="1007917" cy="317502"/>
        </a:xfrm>
        <a:prstGeom prst="roundRect">
          <a:avLst>
            <a:gd name="adj" fmla="val 13039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200" b="1">
              <a:solidFill>
                <a:schemeClr val="bg1"/>
              </a:solidFill>
            </a:rPr>
            <a:t>Lihat Detail</a:t>
          </a:r>
        </a:p>
      </xdr:txBody>
    </xdr:sp>
    <xdr:clientData/>
  </xdr:twoCellAnchor>
  <xdr:twoCellAnchor>
    <xdr:from>
      <xdr:col>5</xdr:col>
      <xdr:colOff>605971</xdr:colOff>
      <xdr:row>14</xdr:row>
      <xdr:rowOff>25399</xdr:rowOff>
    </xdr:from>
    <xdr:to>
      <xdr:col>7</xdr:col>
      <xdr:colOff>398317</xdr:colOff>
      <xdr:row>15</xdr:row>
      <xdr:rowOff>161473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81BAEF1D-50C1-4648-92C0-548E71BD6581}"/>
            </a:ext>
          </a:extLst>
        </xdr:cNvPr>
        <xdr:cNvSpPr/>
      </xdr:nvSpPr>
      <xdr:spPr>
        <a:xfrm>
          <a:off x="5613400" y="2619828"/>
          <a:ext cx="1007917" cy="317502"/>
        </a:xfrm>
        <a:prstGeom prst="roundRect">
          <a:avLst>
            <a:gd name="adj" fmla="val 13039"/>
          </a:avLst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200" b="1">
              <a:solidFill>
                <a:schemeClr val="bg1"/>
              </a:solidFill>
            </a:rPr>
            <a:t>Lihat Detail</a:t>
          </a:r>
        </a:p>
      </xdr:txBody>
    </xdr:sp>
    <xdr:clientData/>
  </xdr:twoCellAnchor>
  <xdr:twoCellAnchor>
    <xdr:from>
      <xdr:col>1</xdr:col>
      <xdr:colOff>1230086</xdr:colOff>
      <xdr:row>16</xdr:row>
      <xdr:rowOff>150583</xdr:rowOff>
    </xdr:from>
    <xdr:to>
      <xdr:col>7</xdr:col>
      <xdr:colOff>438113</xdr:colOff>
      <xdr:row>27</xdr:row>
      <xdr:rowOff>208642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CF43C7ED-DECE-431B-8CA4-B1441851D571}"/>
            </a:ext>
          </a:extLst>
        </xdr:cNvPr>
        <xdr:cNvSpPr/>
      </xdr:nvSpPr>
      <xdr:spPr>
        <a:xfrm>
          <a:off x="1837872" y="3107869"/>
          <a:ext cx="4823241" cy="1509487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RATA-RATA KINERJA TAGIHAN PENYEDIA JASA PT GIENDA PUTRA</a:t>
          </a:r>
        </a:p>
      </xdr:txBody>
    </xdr:sp>
    <xdr:clientData/>
  </xdr:twoCellAnchor>
  <xdr:twoCellAnchor>
    <xdr:from>
      <xdr:col>1</xdr:col>
      <xdr:colOff>1324429</xdr:colOff>
      <xdr:row>21</xdr:row>
      <xdr:rowOff>154213</xdr:rowOff>
    </xdr:from>
    <xdr:to>
      <xdr:col>1</xdr:col>
      <xdr:colOff>2476501</xdr:colOff>
      <xdr:row>23</xdr:row>
      <xdr:rowOff>154214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F853FAA9-D1B4-42E2-9E78-C29F52A6B8F3}"/>
            </a:ext>
          </a:extLst>
        </xdr:cNvPr>
        <xdr:cNvSpPr/>
      </xdr:nvSpPr>
      <xdr:spPr>
        <a:xfrm>
          <a:off x="1932215" y="4018642"/>
          <a:ext cx="1152072" cy="362858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150 Hari</a:t>
          </a:r>
        </a:p>
      </xdr:txBody>
    </xdr:sp>
    <xdr:clientData/>
  </xdr:twoCellAnchor>
  <xdr:twoCellAnchor>
    <xdr:from>
      <xdr:col>1</xdr:col>
      <xdr:colOff>2520043</xdr:colOff>
      <xdr:row>21</xdr:row>
      <xdr:rowOff>143328</xdr:rowOff>
    </xdr:from>
    <xdr:to>
      <xdr:col>3</xdr:col>
      <xdr:colOff>488044</xdr:colOff>
      <xdr:row>23</xdr:row>
      <xdr:rowOff>143329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B423BB6D-02A3-4A8B-875E-3B9C62401710}"/>
            </a:ext>
          </a:extLst>
        </xdr:cNvPr>
        <xdr:cNvSpPr/>
      </xdr:nvSpPr>
      <xdr:spPr>
        <a:xfrm>
          <a:off x="3127829" y="4007757"/>
          <a:ext cx="1152072" cy="362858"/>
        </a:xfrm>
        <a:prstGeom prst="roundRect">
          <a:avLst/>
        </a:prstGeom>
        <a:solidFill>
          <a:srgbClr val="FFD7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tx1"/>
              </a:solidFill>
            </a:rPr>
            <a:t>30 Hari</a:t>
          </a:r>
        </a:p>
      </xdr:txBody>
    </xdr:sp>
    <xdr:clientData/>
  </xdr:twoCellAnchor>
  <xdr:twoCellAnchor>
    <xdr:from>
      <xdr:col>3</xdr:col>
      <xdr:colOff>513444</xdr:colOff>
      <xdr:row>21</xdr:row>
      <xdr:rowOff>132441</xdr:rowOff>
    </xdr:from>
    <xdr:to>
      <xdr:col>5</xdr:col>
      <xdr:colOff>449944</xdr:colOff>
      <xdr:row>23</xdr:row>
      <xdr:rowOff>132442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B2B388D1-2F5B-7C85-B510-4E0F988658B8}"/>
            </a:ext>
          </a:extLst>
        </xdr:cNvPr>
        <xdr:cNvSpPr/>
      </xdr:nvSpPr>
      <xdr:spPr>
        <a:xfrm>
          <a:off x="4305301" y="3996870"/>
          <a:ext cx="1152072" cy="362858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20 Hari</a:t>
          </a:r>
        </a:p>
      </xdr:txBody>
    </xdr:sp>
    <xdr:clientData/>
  </xdr:twoCellAnchor>
  <xdr:twoCellAnchor>
    <xdr:from>
      <xdr:col>5</xdr:col>
      <xdr:colOff>493486</xdr:colOff>
      <xdr:row>21</xdr:row>
      <xdr:rowOff>148770</xdr:rowOff>
    </xdr:from>
    <xdr:to>
      <xdr:col>7</xdr:col>
      <xdr:colOff>429987</xdr:colOff>
      <xdr:row>23</xdr:row>
      <xdr:rowOff>148771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30449749-0961-4CDE-9362-0285A69BA099}"/>
            </a:ext>
          </a:extLst>
        </xdr:cNvPr>
        <xdr:cNvSpPr/>
      </xdr:nvSpPr>
      <xdr:spPr>
        <a:xfrm>
          <a:off x="5500915" y="4013199"/>
          <a:ext cx="1152072" cy="362858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45 Hari</a:t>
          </a:r>
        </a:p>
      </xdr:txBody>
    </xdr:sp>
    <xdr:clientData/>
  </xdr:twoCellAnchor>
  <xdr:twoCellAnchor>
    <xdr:from>
      <xdr:col>1</xdr:col>
      <xdr:colOff>1322614</xdr:colOff>
      <xdr:row>19</xdr:row>
      <xdr:rowOff>181428</xdr:rowOff>
    </xdr:from>
    <xdr:to>
      <xdr:col>1</xdr:col>
      <xdr:colOff>2476499</xdr:colOff>
      <xdr:row>21</xdr:row>
      <xdr:rowOff>116114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4F8663BB-E08E-49AC-9263-213CC4E2746B}"/>
            </a:ext>
          </a:extLst>
        </xdr:cNvPr>
        <xdr:cNvSpPr/>
      </xdr:nvSpPr>
      <xdr:spPr>
        <a:xfrm>
          <a:off x="1930400" y="3682999"/>
          <a:ext cx="1153885" cy="297544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300" b="1">
              <a:solidFill>
                <a:schemeClr val="bg1"/>
              </a:solidFill>
            </a:rPr>
            <a:t>Vendor</a:t>
          </a:r>
        </a:p>
      </xdr:txBody>
    </xdr:sp>
    <xdr:clientData/>
  </xdr:twoCellAnchor>
  <xdr:twoCellAnchor>
    <xdr:from>
      <xdr:col>1</xdr:col>
      <xdr:colOff>2491014</xdr:colOff>
      <xdr:row>19</xdr:row>
      <xdr:rowOff>179614</xdr:rowOff>
    </xdr:from>
    <xdr:to>
      <xdr:col>3</xdr:col>
      <xdr:colOff>460828</xdr:colOff>
      <xdr:row>21</xdr:row>
      <xdr:rowOff>114300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27A3A1EF-CC77-47DA-B5B1-BCA4F19F1BC5}"/>
            </a:ext>
          </a:extLst>
        </xdr:cNvPr>
        <xdr:cNvSpPr/>
      </xdr:nvSpPr>
      <xdr:spPr>
        <a:xfrm>
          <a:off x="3098800" y="3681185"/>
          <a:ext cx="1153885" cy="297544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300" b="1">
              <a:solidFill>
                <a:schemeClr val="bg1"/>
              </a:solidFill>
            </a:rPr>
            <a:t>Area</a:t>
          </a:r>
        </a:p>
      </xdr:txBody>
    </xdr:sp>
    <xdr:clientData/>
  </xdr:twoCellAnchor>
  <xdr:twoCellAnchor>
    <xdr:from>
      <xdr:col>3</xdr:col>
      <xdr:colOff>529772</xdr:colOff>
      <xdr:row>20</xdr:row>
      <xdr:rowOff>5442</xdr:rowOff>
    </xdr:from>
    <xdr:to>
      <xdr:col>5</xdr:col>
      <xdr:colOff>468085</xdr:colOff>
      <xdr:row>21</xdr:row>
      <xdr:rowOff>121557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19466CB5-ADA7-41AD-8A71-E1562BBC6CD1}"/>
            </a:ext>
          </a:extLst>
        </xdr:cNvPr>
        <xdr:cNvSpPr/>
      </xdr:nvSpPr>
      <xdr:spPr>
        <a:xfrm>
          <a:off x="4321629" y="3688442"/>
          <a:ext cx="1153885" cy="297544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300" b="1">
              <a:solidFill>
                <a:schemeClr val="bg1"/>
              </a:solidFill>
            </a:rPr>
            <a:t>Pusat</a:t>
          </a:r>
        </a:p>
      </xdr:txBody>
    </xdr:sp>
    <xdr:clientData/>
  </xdr:twoCellAnchor>
  <xdr:twoCellAnchor>
    <xdr:from>
      <xdr:col>5</xdr:col>
      <xdr:colOff>491672</xdr:colOff>
      <xdr:row>20</xdr:row>
      <xdr:rowOff>3628</xdr:rowOff>
    </xdr:from>
    <xdr:to>
      <xdr:col>7</xdr:col>
      <xdr:colOff>429986</xdr:colOff>
      <xdr:row>21</xdr:row>
      <xdr:rowOff>119743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1217BA7D-FDCB-42DE-81F6-62329BCFC18F}"/>
            </a:ext>
          </a:extLst>
        </xdr:cNvPr>
        <xdr:cNvSpPr/>
      </xdr:nvSpPr>
      <xdr:spPr>
        <a:xfrm>
          <a:off x="5499101" y="3686628"/>
          <a:ext cx="1153885" cy="297544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300" b="1">
              <a:solidFill>
                <a:schemeClr val="bg1"/>
              </a:solidFill>
            </a:rPr>
            <a:t>Finance</a:t>
          </a:r>
        </a:p>
      </xdr:txBody>
    </xdr:sp>
    <xdr:clientData/>
  </xdr:twoCellAnchor>
  <xdr:twoCellAnchor>
    <xdr:from>
      <xdr:col>10</xdr:col>
      <xdr:colOff>188356</xdr:colOff>
      <xdr:row>33</xdr:row>
      <xdr:rowOff>54756</xdr:rowOff>
    </xdr:from>
    <xdr:to>
      <xdr:col>13</xdr:col>
      <xdr:colOff>357954</xdr:colOff>
      <xdr:row>41</xdr:row>
      <xdr:rowOff>112814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2CA9721C-C2D7-400B-A4CA-08D094593A98}"/>
            </a:ext>
          </a:extLst>
        </xdr:cNvPr>
        <xdr:cNvSpPr/>
      </xdr:nvSpPr>
      <xdr:spPr>
        <a:xfrm>
          <a:off x="8270174" y="6935847"/>
          <a:ext cx="4822416" cy="1535876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b="1">
              <a:solidFill>
                <a:schemeClr val="tx1"/>
              </a:solidFill>
              <a:latin typeface="RNS Sanz Black" panose="00000A00000000000000" pitchFamily="50" charset="0"/>
            </a:rPr>
            <a:t>RATA-RATA KINERJA TAGIHAN PENYEDIA JASA PT GIENDA PUTRA </a:t>
          </a:r>
        </a:p>
      </xdr:txBody>
    </xdr:sp>
    <xdr:clientData/>
  </xdr:twoCellAnchor>
  <xdr:twoCellAnchor>
    <xdr:from>
      <xdr:col>10</xdr:col>
      <xdr:colOff>224972</xdr:colOff>
      <xdr:row>37</xdr:row>
      <xdr:rowOff>116113</xdr:rowOff>
    </xdr:from>
    <xdr:to>
      <xdr:col>10</xdr:col>
      <xdr:colOff>1377044</xdr:colOff>
      <xdr:row>39</xdr:row>
      <xdr:rowOff>116114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1EF4F6E-C52C-49EF-9707-579EF99FE5BA}"/>
            </a:ext>
          </a:extLst>
        </xdr:cNvPr>
        <xdr:cNvSpPr/>
      </xdr:nvSpPr>
      <xdr:spPr>
        <a:xfrm>
          <a:off x="8271329" y="6892470"/>
          <a:ext cx="1152072" cy="362858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150</a:t>
          </a:r>
        </a:p>
      </xdr:txBody>
    </xdr:sp>
    <xdr:clientData/>
  </xdr:twoCellAnchor>
  <xdr:twoCellAnchor>
    <xdr:from>
      <xdr:col>10</xdr:col>
      <xdr:colOff>1420586</xdr:colOff>
      <xdr:row>37</xdr:row>
      <xdr:rowOff>105228</xdr:rowOff>
    </xdr:from>
    <xdr:to>
      <xdr:col>11</xdr:col>
      <xdr:colOff>994229</xdr:colOff>
      <xdr:row>39</xdr:row>
      <xdr:rowOff>105229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FF3F8462-22AC-460B-BA3F-A9D2A0E473AB}"/>
            </a:ext>
          </a:extLst>
        </xdr:cNvPr>
        <xdr:cNvSpPr/>
      </xdr:nvSpPr>
      <xdr:spPr>
        <a:xfrm>
          <a:off x="9466943" y="6881585"/>
          <a:ext cx="1152072" cy="362858"/>
        </a:xfrm>
        <a:prstGeom prst="roundRect">
          <a:avLst/>
        </a:prstGeom>
        <a:solidFill>
          <a:srgbClr val="FFD7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tx1"/>
              </a:solidFill>
            </a:rPr>
            <a:t>30</a:t>
          </a:r>
        </a:p>
      </xdr:txBody>
    </xdr:sp>
    <xdr:clientData/>
  </xdr:twoCellAnchor>
  <xdr:twoCellAnchor>
    <xdr:from>
      <xdr:col>11</xdr:col>
      <xdr:colOff>1019629</xdr:colOff>
      <xdr:row>37</xdr:row>
      <xdr:rowOff>94341</xdr:rowOff>
    </xdr:from>
    <xdr:to>
      <xdr:col>12</xdr:col>
      <xdr:colOff>783773</xdr:colOff>
      <xdr:row>39</xdr:row>
      <xdr:rowOff>94342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88357CBB-5B66-42F2-95E1-2D84C2CD1ACE}"/>
            </a:ext>
          </a:extLst>
        </xdr:cNvPr>
        <xdr:cNvSpPr/>
      </xdr:nvSpPr>
      <xdr:spPr>
        <a:xfrm>
          <a:off x="10644415" y="6870698"/>
          <a:ext cx="1152072" cy="362858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20</a:t>
          </a:r>
        </a:p>
      </xdr:txBody>
    </xdr:sp>
    <xdr:clientData/>
  </xdr:twoCellAnchor>
  <xdr:twoCellAnchor>
    <xdr:from>
      <xdr:col>12</xdr:col>
      <xdr:colOff>827315</xdr:colOff>
      <xdr:row>37</xdr:row>
      <xdr:rowOff>110670</xdr:rowOff>
    </xdr:from>
    <xdr:to>
      <xdr:col>13</xdr:col>
      <xdr:colOff>292101</xdr:colOff>
      <xdr:row>39</xdr:row>
      <xdr:rowOff>110671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F1FCD3D1-C6E3-4653-9E9C-AA9ADCCE6B4D}"/>
            </a:ext>
          </a:extLst>
        </xdr:cNvPr>
        <xdr:cNvSpPr/>
      </xdr:nvSpPr>
      <xdr:spPr>
        <a:xfrm>
          <a:off x="11840029" y="6887027"/>
          <a:ext cx="1152072" cy="362858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600" b="1">
              <a:solidFill>
                <a:schemeClr val="bg1"/>
              </a:solidFill>
            </a:rPr>
            <a:t>45</a:t>
          </a:r>
        </a:p>
      </xdr:txBody>
    </xdr:sp>
    <xdr:clientData/>
  </xdr:twoCellAnchor>
  <xdr:twoCellAnchor>
    <xdr:from>
      <xdr:col>10</xdr:col>
      <xdr:colOff>223157</xdr:colOff>
      <xdr:row>35</xdr:row>
      <xdr:rowOff>143327</xdr:rowOff>
    </xdr:from>
    <xdr:to>
      <xdr:col>10</xdr:col>
      <xdr:colOff>1377042</xdr:colOff>
      <xdr:row>37</xdr:row>
      <xdr:rowOff>78014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B88AA19C-E6EB-489E-8B71-019282A737F8}"/>
            </a:ext>
          </a:extLst>
        </xdr:cNvPr>
        <xdr:cNvSpPr/>
      </xdr:nvSpPr>
      <xdr:spPr>
        <a:xfrm>
          <a:off x="8269514" y="6556827"/>
          <a:ext cx="1153885" cy="297544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300" b="1">
              <a:solidFill>
                <a:schemeClr val="bg1"/>
              </a:solidFill>
            </a:rPr>
            <a:t>Vendor</a:t>
          </a:r>
        </a:p>
      </xdr:txBody>
    </xdr:sp>
    <xdr:clientData/>
  </xdr:twoCellAnchor>
  <xdr:twoCellAnchor>
    <xdr:from>
      <xdr:col>10</xdr:col>
      <xdr:colOff>1391557</xdr:colOff>
      <xdr:row>35</xdr:row>
      <xdr:rowOff>141513</xdr:rowOff>
    </xdr:from>
    <xdr:to>
      <xdr:col>11</xdr:col>
      <xdr:colOff>967013</xdr:colOff>
      <xdr:row>37</xdr:row>
      <xdr:rowOff>76200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F64AB57E-DC59-4B96-95C6-E5700BDD9A14}"/>
            </a:ext>
          </a:extLst>
        </xdr:cNvPr>
        <xdr:cNvSpPr/>
      </xdr:nvSpPr>
      <xdr:spPr>
        <a:xfrm>
          <a:off x="9437914" y="6555013"/>
          <a:ext cx="1153885" cy="297544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300" b="1">
              <a:solidFill>
                <a:schemeClr val="bg1"/>
              </a:solidFill>
            </a:rPr>
            <a:t>Area</a:t>
          </a:r>
        </a:p>
      </xdr:txBody>
    </xdr:sp>
    <xdr:clientData/>
  </xdr:twoCellAnchor>
  <xdr:twoCellAnchor>
    <xdr:from>
      <xdr:col>11</xdr:col>
      <xdr:colOff>1035957</xdr:colOff>
      <xdr:row>35</xdr:row>
      <xdr:rowOff>148770</xdr:rowOff>
    </xdr:from>
    <xdr:to>
      <xdr:col>12</xdr:col>
      <xdr:colOff>801914</xdr:colOff>
      <xdr:row>37</xdr:row>
      <xdr:rowOff>83457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68F31C81-E140-4944-919F-2A080B0031F7}"/>
            </a:ext>
          </a:extLst>
        </xdr:cNvPr>
        <xdr:cNvSpPr/>
      </xdr:nvSpPr>
      <xdr:spPr>
        <a:xfrm>
          <a:off x="10660743" y="6562270"/>
          <a:ext cx="1153885" cy="297544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300" b="1">
              <a:solidFill>
                <a:schemeClr val="bg1"/>
              </a:solidFill>
            </a:rPr>
            <a:t>Pusat</a:t>
          </a:r>
        </a:p>
      </xdr:txBody>
    </xdr:sp>
    <xdr:clientData/>
  </xdr:twoCellAnchor>
  <xdr:twoCellAnchor>
    <xdr:from>
      <xdr:col>12</xdr:col>
      <xdr:colOff>825501</xdr:colOff>
      <xdr:row>35</xdr:row>
      <xdr:rowOff>146956</xdr:rowOff>
    </xdr:from>
    <xdr:to>
      <xdr:col>13</xdr:col>
      <xdr:colOff>292100</xdr:colOff>
      <xdr:row>37</xdr:row>
      <xdr:rowOff>81643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BC916FA2-C1F5-4D3B-8978-C13174D1775E}"/>
            </a:ext>
          </a:extLst>
        </xdr:cNvPr>
        <xdr:cNvSpPr/>
      </xdr:nvSpPr>
      <xdr:spPr>
        <a:xfrm>
          <a:off x="11838215" y="6560456"/>
          <a:ext cx="1153885" cy="297544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300" b="1">
              <a:solidFill>
                <a:schemeClr val="bg1"/>
              </a:solidFill>
            </a:rPr>
            <a:t>Finance</a:t>
          </a:r>
        </a:p>
      </xdr:txBody>
    </xdr:sp>
    <xdr:clientData/>
  </xdr:twoCellAnchor>
  <xdr:twoCellAnchor>
    <xdr:from>
      <xdr:col>5</xdr:col>
      <xdr:colOff>588818</xdr:colOff>
      <xdr:row>34</xdr:row>
      <xdr:rowOff>115455</xdr:rowOff>
    </xdr:from>
    <xdr:to>
      <xdr:col>9</xdr:col>
      <xdr:colOff>496455</xdr:colOff>
      <xdr:row>34</xdr:row>
      <xdr:rowOff>138546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6B208FF3-F928-0E01-0D22-C6606F108B9E}"/>
            </a:ext>
          </a:extLst>
        </xdr:cNvPr>
        <xdr:cNvCxnSpPr/>
      </xdr:nvCxnSpPr>
      <xdr:spPr>
        <a:xfrm flipV="1">
          <a:off x="5611091" y="6442364"/>
          <a:ext cx="2355273" cy="23091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150091</xdr:colOff>
      <xdr:row>21</xdr:row>
      <xdr:rowOff>23091</xdr:rowOff>
    </xdr:from>
    <xdr:to>
      <xdr:col>10</xdr:col>
      <xdr:colOff>625764</xdr:colOff>
      <xdr:row>21</xdr:row>
      <xdr:rowOff>36945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55B8B66-C0D7-4516-AF15-816630FEED0B}"/>
            </a:ext>
          </a:extLst>
        </xdr:cNvPr>
        <xdr:cNvCxnSpPr/>
      </xdr:nvCxnSpPr>
      <xdr:spPr>
        <a:xfrm flipH="1" flipV="1">
          <a:off x="7008091" y="3948546"/>
          <a:ext cx="1699491" cy="13854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25564</xdr:colOff>
      <xdr:row>0</xdr:row>
      <xdr:rowOff>0</xdr:rowOff>
    </xdr:from>
    <xdr:to>
      <xdr:col>11</xdr:col>
      <xdr:colOff>5148</xdr:colOff>
      <xdr:row>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53E8B50-EFBE-4EC9-A3AE-4E974ABEE4B7}"/>
            </a:ext>
          </a:extLst>
        </xdr:cNvPr>
        <xdr:cNvSpPr/>
      </xdr:nvSpPr>
      <xdr:spPr>
        <a:xfrm>
          <a:off x="635164" y="0"/>
          <a:ext cx="9009284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</xdr:col>
      <xdr:colOff>34636</xdr:colOff>
      <xdr:row>0</xdr:row>
      <xdr:rowOff>0</xdr:rowOff>
    </xdr:from>
    <xdr:to>
      <xdr:col>11</xdr:col>
      <xdr:colOff>16028</xdr:colOff>
      <xdr:row>0</xdr:row>
      <xdr:rowOff>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A8511253-7AD9-4DB9-A808-27E13126B1D8}"/>
            </a:ext>
          </a:extLst>
        </xdr:cNvPr>
        <xdr:cNvGrpSpPr/>
      </xdr:nvGrpSpPr>
      <xdr:grpSpPr>
        <a:xfrm>
          <a:off x="640772" y="0"/>
          <a:ext cx="8796347" cy="0"/>
          <a:chOff x="243115" y="169920"/>
          <a:chExt cx="6079671" cy="4385692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CE8FA423-B22A-5FB8-C6A2-6CA7443DA181}"/>
              </a:ext>
            </a:extLst>
          </xdr:cNvPr>
          <xdr:cNvSpPr/>
        </xdr:nvSpPr>
        <xdr:spPr>
          <a:xfrm>
            <a:off x="244929" y="181429"/>
            <a:ext cx="6077857" cy="335642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9AC152F-52EF-D5F1-D4C0-0A8844672735}"/>
              </a:ext>
            </a:extLst>
          </xdr:cNvPr>
          <xdr:cNvSpPr/>
        </xdr:nvSpPr>
        <xdr:spPr>
          <a:xfrm>
            <a:off x="243115" y="497115"/>
            <a:ext cx="6077857" cy="33564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ID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(Nomor Kontrak) (Tahun Anggaran) - </a:t>
            </a:r>
            <a:r>
              <a:rPr lang="en-ID" sz="1100" b="1" baseline="0">
                <a:solidFill>
                  <a:schemeClr val="tx1"/>
                </a:solidFill>
              </a:rPr>
              <a:t>Lembar Kerja - Pra Pengadaan - Isi Nilai HPS</a:t>
            </a:r>
            <a:endParaRPr lang="en-ID" sz="11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211A536-2BFC-368D-D345-518AAC48BB16}"/>
              </a:ext>
            </a:extLst>
          </xdr:cNvPr>
          <xdr:cNvSpPr/>
        </xdr:nvSpPr>
        <xdr:spPr>
          <a:xfrm>
            <a:off x="248843" y="169920"/>
            <a:ext cx="1185636" cy="4385692"/>
          </a:xfrm>
          <a:prstGeom prst="rect">
            <a:avLst/>
          </a:prstGeom>
          <a:solidFill>
            <a:schemeClr val="bg1">
              <a:alpha val="6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70922</xdr:colOff>
      <xdr:row>0</xdr:row>
      <xdr:rowOff>0</xdr:rowOff>
    </xdr:from>
    <xdr:to>
      <xdr:col>11</xdr:col>
      <xdr:colOff>17858</xdr:colOff>
      <xdr:row>0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8250C05-B1FC-41B6-B120-43295D9A3613}"/>
            </a:ext>
          </a:extLst>
        </xdr:cNvPr>
        <xdr:cNvSpPr/>
      </xdr:nvSpPr>
      <xdr:spPr>
        <a:xfrm>
          <a:off x="3861872" y="0"/>
          <a:ext cx="579528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just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Setelah Anda Selesai Membuat DKH Harap Lakukan Validasi Dengan Menekan Tombol Simpan Dan Update Yang Berada Pada Bawah Table</a:t>
          </a:r>
        </a:p>
      </xdr:txBody>
    </xdr:sp>
    <xdr:clientData/>
  </xdr:twoCellAnchor>
  <xdr:twoCellAnchor>
    <xdr:from>
      <xdr:col>3</xdr:col>
      <xdr:colOff>78180</xdr:colOff>
      <xdr:row>0</xdr:row>
      <xdr:rowOff>0</xdr:rowOff>
    </xdr:from>
    <xdr:to>
      <xdr:col>11</xdr:col>
      <xdr:colOff>25116</xdr:colOff>
      <xdr:row>0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D93F62F5-F876-4FCA-BDC6-1D5D57EC8266}"/>
            </a:ext>
          </a:extLst>
        </xdr:cNvPr>
        <xdr:cNvSpPr/>
      </xdr:nvSpPr>
      <xdr:spPr>
        <a:xfrm>
          <a:off x="3869130" y="0"/>
          <a:ext cx="579528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3</xdr:col>
      <xdr:colOff>97642</xdr:colOff>
      <xdr:row>0</xdr:row>
      <xdr:rowOff>0</xdr:rowOff>
    </xdr:from>
    <xdr:to>
      <xdr:col>11</xdr:col>
      <xdr:colOff>44578</xdr:colOff>
      <xdr:row>0</xdr:row>
      <xdr:rowOff>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BC4B7044-58F9-45D2-8A87-DB3CB4C62D36}"/>
            </a:ext>
          </a:extLst>
        </xdr:cNvPr>
        <xdr:cNvSpPr/>
      </xdr:nvSpPr>
      <xdr:spPr>
        <a:xfrm>
          <a:off x="3888592" y="0"/>
          <a:ext cx="579528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>
              <a:solidFill>
                <a:schemeClr val="tx1"/>
              </a:solidFill>
              <a:latin typeface="RNS Sanz Medium" panose="00000600000000000000" pitchFamily="50" charset="0"/>
            </a:rPr>
            <a:t>*Buat</a:t>
          </a:r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 Uraian Manual dengan melakukan input per baris sesuai Daftar Kuantitas Harga yang diinginkan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Buat Uraian Excel dengan melakukan download dan upload excel pada format yang telah disediakan dalam sistem</a:t>
          </a:r>
        </a:p>
        <a:p>
          <a:pPr algn="l"/>
          <a:r>
            <a:rPr lang="en-ID" sz="900" baseline="0">
              <a:solidFill>
                <a:schemeClr val="tx1"/>
              </a:solidFill>
              <a:latin typeface="RNS Sanz Medium" panose="00000600000000000000" pitchFamily="50" charset="0"/>
            </a:rPr>
            <a:t>* DKH dalam sistem tidak dapat dilakukan pembulatan untuk menghindari error pada sistem</a:t>
          </a:r>
          <a:endParaRPr lang="en-ID" sz="90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3</xdr:col>
      <xdr:colOff>52779</xdr:colOff>
      <xdr:row>0</xdr:row>
      <xdr:rowOff>0</xdr:rowOff>
    </xdr:from>
    <xdr:to>
      <xdr:col>10</xdr:col>
      <xdr:colOff>607501</xdr:colOff>
      <xdr:row>0</xdr:row>
      <xdr:rowOff>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A5D90BB-CA89-4CFF-8444-10A31F9DB42F}"/>
            </a:ext>
          </a:extLst>
        </xdr:cNvPr>
        <xdr:cNvSpPr/>
      </xdr:nvSpPr>
      <xdr:spPr>
        <a:xfrm>
          <a:off x="3843729" y="0"/>
          <a:ext cx="4821922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Nama Pekerjaan</a:t>
          </a:r>
        </a:p>
      </xdr:txBody>
    </xdr:sp>
    <xdr:clientData/>
  </xdr:twoCellAnchor>
  <xdr:twoCellAnchor>
    <xdr:from>
      <xdr:col>10</xdr:col>
      <xdr:colOff>471240</xdr:colOff>
      <xdr:row>0</xdr:row>
      <xdr:rowOff>0</xdr:rowOff>
    </xdr:from>
    <xdr:to>
      <xdr:col>11</xdr:col>
      <xdr:colOff>23091</xdr:colOff>
      <xdr:row>0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35D1CF8-183E-490F-A9F5-D1BC48125F7C}"/>
            </a:ext>
          </a:extLst>
        </xdr:cNvPr>
        <xdr:cNvSpPr/>
      </xdr:nvSpPr>
      <xdr:spPr>
        <a:xfrm>
          <a:off x="8529390" y="0"/>
          <a:ext cx="1133001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81643</xdr:colOff>
      <xdr:row>0</xdr:row>
      <xdr:rowOff>0</xdr:rowOff>
    </xdr:from>
    <xdr:to>
      <xdr:col>11</xdr:col>
      <xdr:colOff>18143</xdr:colOff>
      <xdr:row>0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66E3B80-D610-47B4-B954-2A4088BE0760}"/>
            </a:ext>
          </a:extLst>
        </xdr:cNvPr>
        <xdr:cNvSpPr/>
      </xdr:nvSpPr>
      <xdr:spPr>
        <a:xfrm>
          <a:off x="3872593" y="0"/>
          <a:ext cx="5784850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87086</xdr:colOff>
      <xdr:row>0</xdr:row>
      <xdr:rowOff>0</xdr:rowOff>
    </xdr:from>
    <xdr:to>
      <xdr:col>11</xdr:col>
      <xdr:colOff>34022</xdr:colOff>
      <xdr:row>0</xdr:row>
      <xdr:rowOff>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4B8C89F-9FB6-4236-9B98-589A5C543D8B}"/>
            </a:ext>
          </a:extLst>
        </xdr:cNvPr>
        <xdr:cNvSpPr/>
      </xdr:nvSpPr>
      <xdr:spPr>
        <a:xfrm>
          <a:off x="3878036" y="0"/>
          <a:ext cx="579528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D" sz="1000">
              <a:solidFill>
                <a:schemeClr val="tx1"/>
              </a:solidFill>
              <a:latin typeface="RNS Sanz Bold" panose="00000800000000000000" pitchFamily="50" charset="0"/>
            </a:rPr>
            <a:t>(Card</a:t>
          </a:r>
          <a:r>
            <a:rPr lang="en-ID" sz="1000" baseline="0">
              <a:solidFill>
                <a:schemeClr val="tx1"/>
              </a:solidFill>
              <a:latin typeface="RNS Sanz Bold" panose="00000800000000000000" pitchFamily="50" charset="0"/>
            </a:rPr>
            <a:t> untuk Pilih Mata Anggaran)</a:t>
          </a:r>
          <a:endParaRPr lang="en-ID" sz="10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4</xdr:col>
      <xdr:colOff>242456</xdr:colOff>
      <xdr:row>0</xdr:row>
      <xdr:rowOff>0</xdr:rowOff>
    </xdr:from>
    <xdr:to>
      <xdr:col>5</xdr:col>
      <xdr:colOff>311728</xdr:colOff>
      <xdr:row>0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9E1EC77-834B-4CCB-A7A5-BB2C4C79344F}"/>
            </a:ext>
          </a:extLst>
        </xdr:cNvPr>
        <xdr:cNvSpPr/>
      </xdr:nvSpPr>
      <xdr:spPr>
        <a:xfrm>
          <a:off x="4643006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3</xdr:col>
      <xdr:colOff>152401</xdr:colOff>
      <xdr:row>0</xdr:row>
      <xdr:rowOff>0</xdr:rowOff>
    </xdr:from>
    <xdr:to>
      <xdr:col>4</xdr:col>
      <xdr:colOff>221673</xdr:colOff>
      <xdr:row>0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7FB73A27-26FF-47E1-A026-73D81EE5E76D}"/>
            </a:ext>
          </a:extLst>
        </xdr:cNvPr>
        <xdr:cNvSpPr/>
      </xdr:nvSpPr>
      <xdr:spPr>
        <a:xfrm>
          <a:off x="3943351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Rekap</a:t>
          </a:r>
        </a:p>
      </xdr:txBody>
    </xdr:sp>
    <xdr:clientData/>
  </xdr:twoCellAnchor>
  <xdr:twoCellAnchor>
    <xdr:from>
      <xdr:col>3</xdr:col>
      <xdr:colOff>80818</xdr:colOff>
      <xdr:row>0</xdr:row>
      <xdr:rowOff>0</xdr:rowOff>
    </xdr:from>
    <xdr:to>
      <xdr:col>10</xdr:col>
      <xdr:colOff>606676</xdr:colOff>
      <xdr:row>0</xdr:row>
      <xdr:rowOff>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E54B3812-1201-42E9-B707-A86AF0F31AFF}"/>
            </a:ext>
          </a:extLst>
        </xdr:cNvPr>
        <xdr:cNvSpPr/>
      </xdr:nvSpPr>
      <xdr:spPr>
        <a:xfrm>
          <a:off x="3871768" y="0"/>
          <a:ext cx="4793058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SUBTOTAL (SEBELUM PPN)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PPN</a:t>
          </a:r>
        </a:p>
        <a:p>
          <a:pPr algn="l"/>
          <a:r>
            <a:rPr lang="en-ID" sz="900" b="1">
              <a:solidFill>
                <a:schemeClr val="tx1"/>
              </a:solidFill>
              <a:latin typeface="RNS Sanz Medium" panose="00000600000000000000" pitchFamily="50" charset="0"/>
            </a:rPr>
            <a:t>TOTAL</a:t>
          </a:r>
          <a:r>
            <a:rPr lang="en-ID" sz="900" b="1" baseline="0">
              <a:solidFill>
                <a:schemeClr val="tx1"/>
              </a:solidFill>
              <a:latin typeface="RNS Sanz Medium" panose="00000600000000000000" pitchFamily="50" charset="0"/>
            </a:rPr>
            <a:t> (SETELAH PPN)</a:t>
          </a:r>
          <a:endParaRPr lang="en-ID" sz="900" b="1">
            <a:solidFill>
              <a:schemeClr val="tx1"/>
            </a:solidFill>
            <a:latin typeface="RNS Sanz Medium" panose="00000600000000000000" pitchFamily="50" charset="0"/>
          </a:endParaRPr>
        </a:p>
        <a:p>
          <a:pPr algn="l"/>
          <a:endParaRPr lang="en-ID" sz="900" baseline="0">
            <a:solidFill>
              <a:schemeClr val="tx1"/>
            </a:solidFill>
            <a:latin typeface="RNS Sanz Medium" panose="00000600000000000000" pitchFamily="50" charset="0"/>
          </a:endParaRPr>
        </a:p>
      </xdr:txBody>
    </xdr:sp>
    <xdr:clientData/>
  </xdr:twoCellAnchor>
  <xdr:twoCellAnchor>
    <xdr:from>
      <xdr:col>2</xdr:col>
      <xdr:colOff>605118</xdr:colOff>
      <xdr:row>0</xdr:row>
      <xdr:rowOff>0</xdr:rowOff>
    </xdr:from>
    <xdr:to>
      <xdr:col>10</xdr:col>
      <xdr:colOff>552054</xdr:colOff>
      <xdr:row>0</xdr:row>
      <xdr:rowOff>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4D82321C-1689-4EE5-9F48-063E557795B4}"/>
            </a:ext>
          </a:extLst>
        </xdr:cNvPr>
        <xdr:cNvSpPr/>
      </xdr:nvSpPr>
      <xdr:spPr>
        <a:xfrm>
          <a:off x="3786468" y="0"/>
          <a:ext cx="4823736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Mata</a:t>
          </a:r>
          <a:r>
            <a:rPr lang="en-ID" sz="1100" baseline="0">
              <a:solidFill>
                <a:schemeClr val="tx1"/>
              </a:solidFill>
              <a:latin typeface="RNS Sanz Bold" panose="00000800000000000000" pitchFamily="50" charset="0"/>
            </a:rPr>
            <a:t> Anggaran dalam Kontrak Manajemen : </a:t>
          </a:r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10</xdr:col>
      <xdr:colOff>385589</xdr:colOff>
      <xdr:row>0</xdr:row>
      <xdr:rowOff>0</xdr:rowOff>
    </xdr:from>
    <xdr:to>
      <xdr:col>10</xdr:col>
      <xdr:colOff>550029</xdr:colOff>
      <xdr:row>0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30AB69D-1E80-475B-AD60-491E9C7AF3F8}"/>
            </a:ext>
          </a:extLst>
        </xdr:cNvPr>
        <xdr:cNvSpPr/>
      </xdr:nvSpPr>
      <xdr:spPr>
        <a:xfrm>
          <a:off x="8443739" y="0"/>
          <a:ext cx="164440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608581</xdr:colOff>
      <xdr:row>0</xdr:row>
      <xdr:rowOff>0</xdr:rowOff>
    </xdr:from>
    <xdr:to>
      <xdr:col>10</xdr:col>
      <xdr:colOff>545081</xdr:colOff>
      <xdr:row>0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62DF114C-63C9-4E21-B105-B10BD3DED1F5}"/>
            </a:ext>
          </a:extLst>
        </xdr:cNvPr>
        <xdr:cNvSpPr/>
      </xdr:nvSpPr>
      <xdr:spPr>
        <a:xfrm>
          <a:off x="3789931" y="0"/>
          <a:ext cx="4813300" cy="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37276</xdr:colOff>
      <xdr:row>0</xdr:row>
      <xdr:rowOff>0</xdr:rowOff>
    </xdr:from>
    <xdr:to>
      <xdr:col>4</xdr:col>
      <xdr:colOff>106548</xdr:colOff>
      <xdr:row>0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CA5F1A0-34CE-4A0B-A76B-26537494CAC2}"/>
            </a:ext>
          </a:extLst>
        </xdr:cNvPr>
        <xdr:cNvSpPr/>
      </xdr:nvSpPr>
      <xdr:spPr>
        <a:xfrm>
          <a:off x="3828226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A</a:t>
          </a:r>
        </a:p>
      </xdr:txBody>
    </xdr:sp>
    <xdr:clientData/>
  </xdr:twoCellAnchor>
  <xdr:twoCellAnchor>
    <xdr:from>
      <xdr:col>3</xdr:col>
      <xdr:colOff>32871</xdr:colOff>
      <xdr:row>0</xdr:row>
      <xdr:rowOff>0</xdr:rowOff>
    </xdr:from>
    <xdr:to>
      <xdr:col>10</xdr:col>
      <xdr:colOff>592396</xdr:colOff>
      <xdr:row>0</xdr:row>
      <xdr:rowOff>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962F86CD-986E-40BA-8E31-6FCE207AA912}"/>
            </a:ext>
          </a:extLst>
        </xdr:cNvPr>
        <xdr:cNvSpPr/>
      </xdr:nvSpPr>
      <xdr:spPr>
        <a:xfrm>
          <a:off x="3823821" y="0"/>
          <a:ext cx="4826725" cy="0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Rekapitulasi Daftar Kuantitas dan Harga</a:t>
          </a:r>
        </a:p>
        <a:p>
          <a:pPr algn="l"/>
          <a:r>
            <a:rPr lang="en-ID" sz="1100">
              <a:solidFill>
                <a:schemeClr val="tx1"/>
              </a:solidFill>
              <a:latin typeface="RNS Sanz Bold" panose="00000800000000000000" pitchFamily="50" charset="0"/>
            </a:rPr>
            <a:t>Nama Pekerjaan : </a:t>
          </a: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  <a:p>
          <a:pPr algn="l"/>
          <a:endParaRPr lang="en-ID" sz="1100">
            <a:solidFill>
              <a:schemeClr val="tx1"/>
            </a:solidFill>
            <a:latin typeface="RNS Sanz Bold" panose="00000800000000000000" pitchFamily="50" charset="0"/>
          </a:endParaRPr>
        </a:p>
      </xdr:txBody>
    </xdr:sp>
    <xdr:clientData/>
  </xdr:twoCellAnchor>
  <xdr:twoCellAnchor>
    <xdr:from>
      <xdr:col>2</xdr:col>
      <xdr:colOff>365983</xdr:colOff>
      <xdr:row>0</xdr:row>
      <xdr:rowOff>0</xdr:rowOff>
    </xdr:from>
    <xdr:to>
      <xdr:col>4</xdr:col>
      <xdr:colOff>224118</xdr:colOff>
      <xdr:row>0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66CCD810-C321-4652-8A7D-DD644E945F88}"/>
            </a:ext>
          </a:extLst>
        </xdr:cNvPr>
        <xdr:cNvSpPr/>
      </xdr:nvSpPr>
      <xdr:spPr>
        <a:xfrm>
          <a:off x="3547333" y="0"/>
          <a:ext cx="1077335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4</xdr:col>
      <xdr:colOff>343571</xdr:colOff>
      <xdr:row>0</xdr:row>
      <xdr:rowOff>0</xdr:rowOff>
    </xdr:from>
    <xdr:to>
      <xdr:col>5</xdr:col>
      <xdr:colOff>412843</xdr:colOff>
      <xdr:row>0</xdr:row>
      <xdr:rowOff>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407881C1-8031-472E-86DA-EEACF513067C}"/>
            </a:ext>
          </a:extLst>
        </xdr:cNvPr>
        <xdr:cNvSpPr/>
      </xdr:nvSpPr>
      <xdr:spPr>
        <a:xfrm>
          <a:off x="4744121" y="0"/>
          <a:ext cx="678872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SFO B</a:t>
          </a:r>
        </a:p>
      </xdr:txBody>
    </xdr:sp>
    <xdr:clientData/>
  </xdr:twoCellAnchor>
  <xdr:twoCellAnchor>
    <xdr:from>
      <xdr:col>4</xdr:col>
      <xdr:colOff>346558</xdr:colOff>
      <xdr:row>0</xdr:row>
      <xdr:rowOff>0</xdr:rowOff>
    </xdr:from>
    <xdr:to>
      <xdr:col>6</xdr:col>
      <xdr:colOff>204694</xdr:colOff>
      <xdr:row>0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E5C28BA-2B26-4EB9-8A69-10311D4D50A1}"/>
            </a:ext>
          </a:extLst>
        </xdr:cNvPr>
        <xdr:cNvSpPr/>
      </xdr:nvSpPr>
      <xdr:spPr>
        <a:xfrm>
          <a:off x="4747108" y="0"/>
          <a:ext cx="1077336" cy="0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b="1">
              <a:solidFill>
                <a:schemeClr val="bg1"/>
              </a:solidFill>
            </a:rPr>
            <a:t>TAHUN 2022</a:t>
          </a:r>
        </a:p>
      </xdr:txBody>
    </xdr:sp>
    <xdr:clientData/>
  </xdr:twoCellAnchor>
  <xdr:twoCellAnchor>
    <xdr:from>
      <xdr:col>0</xdr:col>
      <xdr:colOff>560294</xdr:colOff>
      <xdr:row>0</xdr:row>
      <xdr:rowOff>104589</xdr:rowOff>
    </xdr:from>
    <xdr:to>
      <xdr:col>7</xdr:col>
      <xdr:colOff>435969</xdr:colOff>
      <xdr:row>23</xdr:row>
      <xdr:rowOff>163077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55E0DF20-C872-4472-98C1-424E3316C1D4}"/>
            </a:ext>
          </a:extLst>
        </xdr:cNvPr>
        <xdr:cNvGrpSpPr/>
      </xdr:nvGrpSpPr>
      <xdr:grpSpPr>
        <a:xfrm>
          <a:off x="560294" y="104589"/>
          <a:ext cx="5971675" cy="4491943"/>
          <a:chOff x="560294" y="104589"/>
          <a:chExt cx="6098675" cy="4285774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75CCCF8F-7507-1B86-8F9F-3D35686CBA0F}"/>
              </a:ext>
            </a:extLst>
          </xdr:cNvPr>
          <xdr:cNvSpPr/>
        </xdr:nvSpPr>
        <xdr:spPr>
          <a:xfrm>
            <a:off x="582706" y="4053328"/>
            <a:ext cx="6076263" cy="331856"/>
          </a:xfrm>
          <a:prstGeom prst="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C6DFA288-5C48-4057-5341-DF34DE1CE353}"/>
              </a:ext>
            </a:extLst>
          </xdr:cNvPr>
          <xdr:cNvGrpSpPr/>
        </xdr:nvGrpSpPr>
        <xdr:grpSpPr>
          <a:xfrm>
            <a:off x="560294" y="104589"/>
            <a:ext cx="6078071" cy="4285774"/>
            <a:chOff x="243115" y="169920"/>
            <a:chExt cx="6079671" cy="4385692"/>
          </a:xfrm>
        </xdr:grpSpPr>
        <xdr:sp macro="" textlink="">
          <xdr:nvSpPr>
            <xdr:cNvPr id="28" name="Rectangle 27">
              <a:extLst>
                <a:ext uri="{FF2B5EF4-FFF2-40B4-BE49-F238E27FC236}">
                  <a16:creationId xmlns:a16="http://schemas.microsoft.com/office/drawing/2014/main" id="{F23A0037-5361-E954-2898-47434A78AFB9}"/>
                </a:ext>
              </a:extLst>
            </xdr:cNvPr>
            <xdr:cNvSpPr/>
          </xdr:nvSpPr>
          <xdr:spPr>
            <a:xfrm>
              <a:off x="244929" y="181429"/>
              <a:ext cx="6077857" cy="335642"/>
            </a:xfrm>
            <a:prstGeom prst="rect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id="{F519BBE0-D885-CB65-3D90-C1A9A58606CA}"/>
                </a:ext>
              </a:extLst>
            </xdr:cNvPr>
            <xdr:cNvSpPr/>
          </xdr:nvSpPr>
          <xdr:spPr>
            <a:xfrm>
              <a:off x="243115" y="497115"/>
              <a:ext cx="6077857" cy="335642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ID" sz="1100" b="1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Modul 4 - Checklist dan To Do List</a:t>
              </a:r>
              <a:endParaRPr lang="en-ID" sz="11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0" name="Rectangle 29">
              <a:extLst>
                <a:ext uri="{FF2B5EF4-FFF2-40B4-BE49-F238E27FC236}">
                  <a16:creationId xmlns:a16="http://schemas.microsoft.com/office/drawing/2014/main" id="{BCF4608D-BA6E-F0B7-FB20-89901F18F157}"/>
                </a:ext>
              </a:extLst>
            </xdr:cNvPr>
            <xdr:cNvSpPr/>
          </xdr:nvSpPr>
          <xdr:spPr>
            <a:xfrm>
              <a:off x="248843" y="169920"/>
              <a:ext cx="1185636" cy="4385692"/>
            </a:xfrm>
            <a:prstGeom prst="rect">
              <a:avLst/>
            </a:prstGeom>
            <a:solidFill>
              <a:schemeClr val="bg1">
                <a:alpha val="60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D" sz="1100"/>
            </a:p>
          </xdr:txBody>
        </xdr:sp>
      </xdr:grpSp>
    </xdr:grpSp>
    <xdr:clientData/>
  </xdr:twoCellAnchor>
  <xdr:twoCellAnchor>
    <xdr:from>
      <xdr:col>1</xdr:col>
      <xdr:colOff>1177636</xdr:colOff>
      <xdr:row>4</xdr:row>
      <xdr:rowOff>23091</xdr:rowOff>
    </xdr:from>
    <xdr:to>
      <xdr:col>7</xdr:col>
      <xdr:colOff>381540</xdr:colOff>
      <xdr:row>7</xdr:row>
      <xdr:rowOff>78343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037CA88F-65B7-4F21-91BA-F36DA2D44F92}"/>
            </a:ext>
          </a:extLst>
        </xdr:cNvPr>
        <xdr:cNvSpPr/>
      </xdr:nvSpPr>
      <xdr:spPr>
        <a:xfrm>
          <a:off x="1787236" y="810491"/>
          <a:ext cx="4823654" cy="607702"/>
        </a:xfrm>
        <a:prstGeom prst="roundRect">
          <a:avLst>
            <a:gd name="adj" fmla="val 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>
              <a:solidFill>
                <a:schemeClr val="tx1"/>
              </a:solidFill>
              <a:latin typeface="RNS Sanz Black" panose="00000A00000000000000" pitchFamily="50" charset="0"/>
            </a:rPr>
            <a:t>MODUL</a:t>
          </a:r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 4 - REKAPITULASI BERKAS</a:t>
          </a:r>
        </a:p>
        <a:p>
          <a:pPr algn="l"/>
          <a:r>
            <a:rPr lang="en-ID" sz="1100" baseline="0">
              <a:solidFill>
                <a:schemeClr val="tx1"/>
              </a:solidFill>
              <a:latin typeface="RNS Sanz Black" panose="00000A00000000000000" pitchFamily="50" charset="0"/>
            </a:rPr>
            <a:t>Modul ini bertujuan untuk melihat Rekapitulasi Berkas Tagihan Penyedia Jasa yang masuk ke dalam  Aplikasi Kontrak Manajemen</a:t>
          </a:r>
          <a:endParaRPr lang="en-ID" sz="1100">
            <a:solidFill>
              <a:schemeClr val="tx1"/>
            </a:solidFill>
            <a:latin typeface="RNS Sanz Black" panose="00000A00000000000000" pitchFamily="50" charset="0"/>
          </a:endParaRPr>
        </a:p>
      </xdr:txBody>
    </xdr:sp>
    <xdr:clientData/>
  </xdr:twoCellAnchor>
  <xdr:twoCellAnchor editAs="oneCell">
    <xdr:from>
      <xdr:col>1</xdr:col>
      <xdr:colOff>1200726</xdr:colOff>
      <xdr:row>16</xdr:row>
      <xdr:rowOff>37091</xdr:rowOff>
    </xdr:from>
    <xdr:to>
      <xdr:col>9</xdr:col>
      <xdr:colOff>311727</xdr:colOff>
      <xdr:row>32</xdr:row>
      <xdr:rowOff>131848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3D24EC5-981E-05E7-24BB-DB5ED2DD6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2635" y="3038909"/>
          <a:ext cx="5969001" cy="3050394"/>
        </a:xfrm>
        <a:prstGeom prst="rect">
          <a:avLst/>
        </a:prstGeom>
      </xdr:spPr>
    </xdr:pic>
    <xdr:clientData/>
  </xdr:twoCellAnchor>
  <xdr:twoCellAnchor>
    <xdr:from>
      <xdr:col>1</xdr:col>
      <xdr:colOff>1149268</xdr:colOff>
      <xdr:row>7</xdr:row>
      <xdr:rowOff>162128</xdr:rowOff>
    </xdr:from>
    <xdr:to>
      <xdr:col>9</xdr:col>
      <xdr:colOff>415636</xdr:colOff>
      <xdr:row>16</xdr:row>
      <xdr:rowOff>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F0F6A11E-D1DB-5395-050B-E2C3B0B4AF73}"/>
            </a:ext>
          </a:extLst>
        </xdr:cNvPr>
        <xdr:cNvGrpSpPr/>
      </xdr:nvGrpSpPr>
      <xdr:grpSpPr>
        <a:xfrm>
          <a:off x="1755404" y="1547583"/>
          <a:ext cx="5968505" cy="1552372"/>
          <a:chOff x="1761177" y="1501401"/>
          <a:chExt cx="6124368" cy="1500417"/>
        </a:xfrm>
      </xdr:grpSpPr>
      <xdr:sp macro="" textlink="">
        <xdr:nvSpPr>
          <xdr:cNvPr id="37" name="Rectangle: Rounded Corners 36">
            <a:extLst>
              <a:ext uri="{FF2B5EF4-FFF2-40B4-BE49-F238E27FC236}">
                <a16:creationId xmlns:a16="http://schemas.microsoft.com/office/drawing/2014/main" id="{B0DA5D2B-2008-4C32-B4A6-3DD74FACEC2E}"/>
              </a:ext>
            </a:extLst>
          </xdr:cNvPr>
          <xdr:cNvSpPr/>
        </xdr:nvSpPr>
        <xdr:spPr>
          <a:xfrm>
            <a:off x="1761177" y="1501401"/>
            <a:ext cx="6124368" cy="1500417"/>
          </a:xfrm>
          <a:prstGeom prst="roundRect">
            <a:avLst>
              <a:gd name="adj" fmla="val 0"/>
            </a:avLst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D" sz="1100" b="1">
                <a:solidFill>
                  <a:schemeClr val="tx1"/>
                </a:solidFill>
                <a:latin typeface="RNS Sanz Black" panose="00000A00000000000000" pitchFamily="50" charset="0"/>
              </a:rPr>
              <a:t>JUMLAH BERKAS TAGIHAN PENYEDIA JASA</a:t>
            </a:r>
          </a:p>
        </xdr:txBody>
      </xdr:sp>
      <xdr:sp macro="" textlink="">
        <xdr:nvSpPr>
          <xdr:cNvPr id="38" name="Rectangle: Rounded Corners 37">
            <a:extLst>
              <a:ext uri="{FF2B5EF4-FFF2-40B4-BE49-F238E27FC236}">
                <a16:creationId xmlns:a16="http://schemas.microsoft.com/office/drawing/2014/main" id="{F05C1C71-EE63-47B8-AC11-56A0F0EDC7E6}"/>
              </a:ext>
            </a:extLst>
          </xdr:cNvPr>
          <xdr:cNvSpPr/>
        </xdr:nvSpPr>
        <xdr:spPr>
          <a:xfrm>
            <a:off x="1855520" y="2428668"/>
            <a:ext cx="1152072" cy="36945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600" b="1">
                <a:solidFill>
                  <a:schemeClr val="tx1"/>
                </a:solidFill>
              </a:rPr>
              <a:t>150</a:t>
            </a:r>
          </a:p>
        </xdr:txBody>
      </xdr:sp>
      <xdr:sp macro="" textlink="">
        <xdr:nvSpPr>
          <xdr:cNvPr id="39" name="Rectangle: Rounded Corners 38">
            <a:extLst>
              <a:ext uri="{FF2B5EF4-FFF2-40B4-BE49-F238E27FC236}">
                <a16:creationId xmlns:a16="http://schemas.microsoft.com/office/drawing/2014/main" id="{89DD0A81-9884-4C7C-8848-126169AF352C}"/>
              </a:ext>
            </a:extLst>
          </xdr:cNvPr>
          <xdr:cNvSpPr/>
        </xdr:nvSpPr>
        <xdr:spPr>
          <a:xfrm>
            <a:off x="3051134" y="2417783"/>
            <a:ext cx="1154547" cy="36945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600" b="1">
                <a:solidFill>
                  <a:schemeClr val="tx1"/>
                </a:solidFill>
              </a:rPr>
              <a:t>30</a:t>
            </a:r>
          </a:p>
        </xdr:txBody>
      </xdr:sp>
      <xdr:sp macro="" textlink="">
        <xdr:nvSpPr>
          <xdr:cNvPr id="40" name="Rectangle: Rounded Corners 39">
            <a:extLst>
              <a:ext uri="{FF2B5EF4-FFF2-40B4-BE49-F238E27FC236}">
                <a16:creationId xmlns:a16="http://schemas.microsoft.com/office/drawing/2014/main" id="{42911A1A-F0EB-4FB3-A3D0-8C8A1A2EF3AD}"/>
              </a:ext>
            </a:extLst>
          </xdr:cNvPr>
          <xdr:cNvSpPr/>
        </xdr:nvSpPr>
        <xdr:spPr>
          <a:xfrm>
            <a:off x="4231081" y="2406896"/>
            <a:ext cx="1160318" cy="36945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600" b="1">
                <a:solidFill>
                  <a:schemeClr val="tx1"/>
                </a:solidFill>
              </a:rPr>
              <a:t>20</a:t>
            </a:r>
          </a:p>
        </xdr:txBody>
      </xdr:sp>
      <xdr:sp macro="" textlink="">
        <xdr:nvSpPr>
          <xdr:cNvPr id="41" name="Rectangle: Rounded Corners 40">
            <a:extLst>
              <a:ext uri="{FF2B5EF4-FFF2-40B4-BE49-F238E27FC236}">
                <a16:creationId xmlns:a16="http://schemas.microsoft.com/office/drawing/2014/main" id="{9FA97DF3-B2B4-4E33-971C-918D2E8F38A3}"/>
              </a:ext>
            </a:extLst>
          </xdr:cNvPr>
          <xdr:cNvSpPr/>
        </xdr:nvSpPr>
        <xdr:spPr>
          <a:xfrm>
            <a:off x="5434941" y="2423225"/>
            <a:ext cx="1160319" cy="36945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600" b="1">
                <a:solidFill>
                  <a:schemeClr val="tx1"/>
                </a:solidFill>
              </a:rPr>
              <a:t>45</a:t>
            </a:r>
          </a:p>
        </xdr:txBody>
      </xdr:sp>
      <xdr:sp macro="" textlink="">
        <xdr:nvSpPr>
          <xdr:cNvPr id="42" name="Rectangle: Rounded Corners 41">
            <a:extLst>
              <a:ext uri="{FF2B5EF4-FFF2-40B4-BE49-F238E27FC236}">
                <a16:creationId xmlns:a16="http://schemas.microsoft.com/office/drawing/2014/main" id="{8319E562-46FB-41D3-B043-57F59F7A1914}"/>
              </a:ext>
            </a:extLst>
          </xdr:cNvPr>
          <xdr:cNvSpPr/>
        </xdr:nvSpPr>
        <xdr:spPr>
          <a:xfrm>
            <a:off x="1853705" y="2086428"/>
            <a:ext cx="1153885" cy="304141"/>
          </a:xfrm>
          <a:prstGeom prst="round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300" b="1">
                <a:solidFill>
                  <a:schemeClr val="bg1"/>
                </a:solidFill>
              </a:rPr>
              <a:t>Vendor</a:t>
            </a:r>
          </a:p>
        </xdr:txBody>
      </xdr:sp>
      <xdr:sp macro="" textlink="">
        <xdr:nvSpPr>
          <xdr:cNvPr id="43" name="Rectangle: Rounded Corners 42">
            <a:extLst>
              <a:ext uri="{FF2B5EF4-FFF2-40B4-BE49-F238E27FC236}">
                <a16:creationId xmlns:a16="http://schemas.microsoft.com/office/drawing/2014/main" id="{EB076D40-8B6C-4CDA-8FAD-01DF7B82F95A}"/>
              </a:ext>
            </a:extLst>
          </xdr:cNvPr>
          <xdr:cNvSpPr/>
        </xdr:nvSpPr>
        <xdr:spPr>
          <a:xfrm>
            <a:off x="3022105" y="2084614"/>
            <a:ext cx="1156360" cy="304141"/>
          </a:xfrm>
          <a:prstGeom prst="round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300" b="1">
                <a:solidFill>
                  <a:schemeClr val="bg1"/>
                </a:solidFill>
              </a:rPr>
              <a:t>Area</a:t>
            </a:r>
          </a:p>
        </xdr:txBody>
      </xdr:sp>
      <xdr:sp macro="" textlink="">
        <xdr:nvSpPr>
          <xdr:cNvPr id="44" name="Rectangle: Rounded Corners 43">
            <a:extLst>
              <a:ext uri="{FF2B5EF4-FFF2-40B4-BE49-F238E27FC236}">
                <a16:creationId xmlns:a16="http://schemas.microsoft.com/office/drawing/2014/main" id="{E41824EC-CD97-4DCD-92DA-B7AF95CF1FBA}"/>
              </a:ext>
            </a:extLst>
          </xdr:cNvPr>
          <xdr:cNvSpPr/>
        </xdr:nvSpPr>
        <xdr:spPr>
          <a:xfrm>
            <a:off x="4247409" y="2095169"/>
            <a:ext cx="1162131" cy="300843"/>
          </a:xfrm>
          <a:prstGeom prst="round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300" b="1">
                <a:solidFill>
                  <a:schemeClr val="bg1"/>
                </a:solidFill>
              </a:rPr>
              <a:t>Pusat</a:t>
            </a:r>
          </a:p>
        </xdr:txBody>
      </xdr:sp>
      <xdr:sp macro="" textlink="">
        <xdr:nvSpPr>
          <xdr:cNvPr id="45" name="Rectangle: Rounded Corners 44">
            <a:extLst>
              <a:ext uri="{FF2B5EF4-FFF2-40B4-BE49-F238E27FC236}">
                <a16:creationId xmlns:a16="http://schemas.microsoft.com/office/drawing/2014/main" id="{A02D337E-92F9-42D9-AE7F-82FE03089F27}"/>
              </a:ext>
            </a:extLst>
          </xdr:cNvPr>
          <xdr:cNvSpPr/>
        </xdr:nvSpPr>
        <xdr:spPr>
          <a:xfrm>
            <a:off x="5433127" y="2093355"/>
            <a:ext cx="1162132" cy="300843"/>
          </a:xfrm>
          <a:prstGeom prst="round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300" b="1">
                <a:solidFill>
                  <a:schemeClr val="bg1"/>
                </a:solidFill>
              </a:rPr>
              <a:t>Finance</a:t>
            </a:r>
          </a:p>
        </xdr:txBody>
      </xdr:sp>
      <xdr:sp macro="" textlink="">
        <xdr:nvSpPr>
          <xdr:cNvPr id="58" name="Rectangle: Rounded Corners 57">
            <a:extLst>
              <a:ext uri="{FF2B5EF4-FFF2-40B4-BE49-F238E27FC236}">
                <a16:creationId xmlns:a16="http://schemas.microsoft.com/office/drawing/2014/main" id="{63CD8BBD-258C-4750-9DC1-12C44EDD4BBE}"/>
              </a:ext>
            </a:extLst>
          </xdr:cNvPr>
          <xdr:cNvSpPr/>
        </xdr:nvSpPr>
        <xdr:spPr>
          <a:xfrm>
            <a:off x="6659254" y="1778001"/>
            <a:ext cx="1133928" cy="595416"/>
          </a:xfrm>
          <a:prstGeom prst="roundRect">
            <a:avLst/>
          </a:prstGeom>
          <a:solidFill>
            <a:srgbClr val="00206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300" b="1">
                <a:solidFill>
                  <a:schemeClr val="bg1"/>
                </a:solidFill>
              </a:rPr>
              <a:t>Finance - Pencairan</a:t>
            </a:r>
          </a:p>
        </xdr:txBody>
      </xdr:sp>
      <xdr:sp macro="" textlink="">
        <xdr:nvSpPr>
          <xdr:cNvPr id="59" name="Rectangle: Rounded Corners 58">
            <a:extLst>
              <a:ext uri="{FF2B5EF4-FFF2-40B4-BE49-F238E27FC236}">
                <a16:creationId xmlns:a16="http://schemas.microsoft.com/office/drawing/2014/main" id="{1DCC7417-9A9E-4B5F-AFD1-AE446BE56301}"/>
              </a:ext>
            </a:extLst>
          </xdr:cNvPr>
          <xdr:cNvSpPr/>
        </xdr:nvSpPr>
        <xdr:spPr>
          <a:xfrm>
            <a:off x="6684161" y="2425535"/>
            <a:ext cx="1160319" cy="36945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ID" sz="1600" b="1">
                <a:solidFill>
                  <a:schemeClr val="tx1"/>
                </a:solidFill>
              </a:rPr>
              <a:t>45</a:t>
            </a:r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276412</xdr:colOff>
      <xdr:row>0</xdr:row>
      <xdr:rowOff>149412</xdr:rowOff>
    </xdr:from>
    <xdr:to>
      <xdr:col>5</xdr:col>
      <xdr:colOff>780292</xdr:colOff>
      <xdr:row>14</xdr:row>
      <xdr:rowOff>119244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AFCE70-9F35-45C0-8D32-224B437E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1588" y="149412"/>
          <a:ext cx="7320792" cy="2584538"/>
        </a:xfrm>
        <a:prstGeom prst="rect">
          <a:avLst/>
        </a:prstGeom>
      </xdr:spPr>
    </xdr:pic>
    <xdr:clientData/>
  </xdr:twoCellAnchor>
  <xdr:twoCellAnchor>
    <xdr:from>
      <xdr:col>2</xdr:col>
      <xdr:colOff>882650</xdr:colOff>
      <xdr:row>6</xdr:row>
      <xdr:rowOff>158484</xdr:rowOff>
    </xdr:from>
    <xdr:to>
      <xdr:col>2</xdr:col>
      <xdr:colOff>1891927</xdr:colOff>
      <xdr:row>8</xdr:row>
      <xdr:rowOff>35218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223BC3E-C6BA-4866-88C8-C9A4849B825B}"/>
            </a:ext>
          </a:extLst>
        </xdr:cNvPr>
        <xdr:cNvSpPr/>
      </xdr:nvSpPr>
      <xdr:spPr>
        <a:xfrm>
          <a:off x="2107826" y="1279072"/>
          <a:ext cx="1009277" cy="25026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Master Data</a:t>
          </a:r>
        </a:p>
      </xdr:txBody>
    </xdr:sp>
    <xdr:clientData/>
  </xdr:twoCellAnchor>
  <xdr:twoCellAnchor>
    <xdr:from>
      <xdr:col>5</xdr:col>
      <xdr:colOff>179293</xdr:colOff>
      <xdr:row>32</xdr:row>
      <xdr:rowOff>702235</xdr:rowOff>
    </xdr:from>
    <xdr:to>
      <xdr:col>11</xdr:col>
      <xdr:colOff>171824</xdr:colOff>
      <xdr:row>34</xdr:row>
      <xdr:rowOff>44824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57B3438-5E40-9F30-C54E-6D5CB12B007C}"/>
            </a:ext>
          </a:extLst>
        </xdr:cNvPr>
        <xdr:cNvSpPr/>
      </xdr:nvSpPr>
      <xdr:spPr>
        <a:xfrm>
          <a:off x="5991411" y="3877235"/>
          <a:ext cx="3668060" cy="26894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Nama Pekerjaan diambil</a:t>
          </a:r>
          <a:r>
            <a:rPr lang="en-ID" sz="1100" baseline="0"/>
            <a:t> saat membuat mata anggaran</a:t>
          </a:r>
          <a:endParaRPr lang="en-ID" sz="1100"/>
        </a:p>
      </xdr:txBody>
    </xdr:sp>
    <xdr:clientData/>
  </xdr:twoCellAnchor>
  <xdr:twoCellAnchor>
    <xdr:from>
      <xdr:col>5</xdr:col>
      <xdr:colOff>171822</xdr:colOff>
      <xdr:row>34</xdr:row>
      <xdr:rowOff>44823</xdr:rowOff>
    </xdr:from>
    <xdr:to>
      <xdr:col>13</xdr:col>
      <xdr:colOff>59764</xdr:colOff>
      <xdr:row>35</xdr:row>
      <xdr:rowOff>127000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BFFF8C8-7686-477B-A219-73D7B71422C5}"/>
            </a:ext>
          </a:extLst>
        </xdr:cNvPr>
        <xdr:cNvSpPr/>
      </xdr:nvSpPr>
      <xdr:spPr>
        <a:xfrm>
          <a:off x="6200587" y="4146176"/>
          <a:ext cx="4788648" cy="26894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Lokasi Pekerjaan diambil</a:t>
          </a:r>
          <a:r>
            <a:rPr lang="en-ID" sz="1100" baseline="0"/>
            <a:t> mengikuti sub-area kontrak manajemen yang dipilih</a:t>
          </a:r>
          <a:endParaRPr lang="en-ID" sz="1100"/>
        </a:p>
      </xdr:txBody>
    </xdr:sp>
    <xdr:clientData/>
  </xdr:twoCellAnchor>
  <xdr:twoCellAnchor editAs="oneCell">
    <xdr:from>
      <xdr:col>3</xdr:col>
      <xdr:colOff>86404</xdr:colOff>
      <xdr:row>38</xdr:row>
      <xdr:rowOff>58643</xdr:rowOff>
    </xdr:from>
    <xdr:to>
      <xdr:col>4</xdr:col>
      <xdr:colOff>244663</xdr:colOff>
      <xdr:row>45</xdr:row>
      <xdr:rowOff>162040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96D987A-052E-D446-9F6C-9EEEBC81C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7061" t="60073" r="31865" b="15262"/>
        <a:stretch/>
      </xdr:blipFill>
      <xdr:spPr>
        <a:xfrm>
          <a:off x="3490004" y="4846543"/>
          <a:ext cx="3136408" cy="1392447"/>
        </a:xfrm>
        <a:prstGeom prst="rect">
          <a:avLst/>
        </a:prstGeom>
      </xdr:spPr>
    </xdr:pic>
    <xdr:clientData/>
  </xdr:twoCellAnchor>
  <xdr:twoCellAnchor>
    <xdr:from>
      <xdr:col>5</xdr:col>
      <xdr:colOff>104961</xdr:colOff>
      <xdr:row>47</xdr:row>
      <xdr:rowOff>162485</xdr:rowOff>
    </xdr:from>
    <xdr:to>
      <xdr:col>15</xdr:col>
      <xdr:colOff>311150</xdr:colOff>
      <xdr:row>49</xdr:row>
      <xdr:rowOff>57524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F3381F31-0BAC-4A3B-9D23-AD832D16E9B4}"/>
            </a:ext>
          </a:extLst>
        </xdr:cNvPr>
        <xdr:cNvSpPr/>
      </xdr:nvSpPr>
      <xdr:spPr>
        <a:xfrm>
          <a:off x="6124761" y="6607735"/>
          <a:ext cx="6302189" cy="2633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Nilai Pagu</a:t>
          </a:r>
          <a:r>
            <a:rPr lang="en-ID" sz="1100" baseline="0"/>
            <a:t> SFO A diambil dari Tabel Pra Pengadaan Pekerjaan ...otomatis nama....</a:t>
          </a:r>
          <a:endParaRPr lang="en-ID" sz="1100"/>
        </a:p>
      </xdr:txBody>
    </xdr:sp>
    <xdr:clientData/>
  </xdr:twoCellAnchor>
  <xdr:twoCellAnchor>
    <xdr:from>
      <xdr:col>5</xdr:col>
      <xdr:colOff>130361</xdr:colOff>
      <xdr:row>49</xdr:row>
      <xdr:rowOff>168835</xdr:rowOff>
    </xdr:from>
    <xdr:to>
      <xdr:col>15</xdr:col>
      <xdr:colOff>336550</xdr:colOff>
      <xdr:row>51</xdr:row>
      <xdr:rowOff>63874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D4E58B5-8528-4F2C-A8BF-9AEB3840A437}"/>
            </a:ext>
          </a:extLst>
        </xdr:cNvPr>
        <xdr:cNvSpPr/>
      </xdr:nvSpPr>
      <xdr:spPr>
        <a:xfrm>
          <a:off x="6150161" y="6982385"/>
          <a:ext cx="6302189" cy="2633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Nilai Pagu</a:t>
          </a:r>
          <a:r>
            <a:rPr lang="en-ID" sz="1100" baseline="0"/>
            <a:t> SFO B diambil dari Tabel Pra Pengadaan Pekerjaan ...otomatis nama....</a:t>
          </a:r>
          <a:endParaRPr lang="en-ID" sz="1100"/>
        </a:p>
      </xdr:txBody>
    </xdr:sp>
    <xdr:clientData/>
  </xdr:twoCellAnchor>
  <xdr:twoCellAnchor>
    <xdr:from>
      <xdr:col>5</xdr:col>
      <xdr:colOff>98611</xdr:colOff>
      <xdr:row>54</xdr:row>
      <xdr:rowOff>41835</xdr:rowOff>
    </xdr:from>
    <xdr:to>
      <xdr:col>15</xdr:col>
      <xdr:colOff>304800</xdr:colOff>
      <xdr:row>55</xdr:row>
      <xdr:rowOff>121024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604C8967-E84C-43A8-9709-ABAB13BFF533}"/>
            </a:ext>
          </a:extLst>
        </xdr:cNvPr>
        <xdr:cNvSpPr/>
      </xdr:nvSpPr>
      <xdr:spPr>
        <a:xfrm>
          <a:off x="6232711" y="7776135"/>
          <a:ext cx="6302189" cy="2633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Nilai Perkiraan Biaya</a:t>
          </a:r>
          <a:r>
            <a:rPr lang="en-ID" sz="1100" baseline="0"/>
            <a:t> SFO A diambil dari Tabel Pra Pengadaan Pekerjaan ...otomatis nama....</a:t>
          </a:r>
          <a:endParaRPr lang="en-ID" sz="1100"/>
        </a:p>
      </xdr:txBody>
    </xdr:sp>
    <xdr:clientData/>
  </xdr:twoCellAnchor>
  <xdr:twoCellAnchor>
    <xdr:from>
      <xdr:col>5</xdr:col>
      <xdr:colOff>124011</xdr:colOff>
      <xdr:row>56</xdr:row>
      <xdr:rowOff>48185</xdr:rowOff>
    </xdr:from>
    <xdr:to>
      <xdr:col>15</xdr:col>
      <xdr:colOff>330200</xdr:colOff>
      <xdr:row>57</xdr:row>
      <xdr:rowOff>127374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1309160-B0E4-47F5-819B-05D067B041F7}"/>
            </a:ext>
          </a:extLst>
        </xdr:cNvPr>
        <xdr:cNvSpPr/>
      </xdr:nvSpPr>
      <xdr:spPr>
        <a:xfrm>
          <a:off x="6258111" y="8150785"/>
          <a:ext cx="6302189" cy="2633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Nilai </a:t>
          </a:r>
          <a:r>
            <a:rPr lang="en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Perkiraan Biaya</a:t>
          </a:r>
          <a:r>
            <a:rPr lang="en-ID" sz="1100" baseline="0"/>
            <a:t> SFO B diambil dari Tabel Pra Pengadaan Pekerjaan ...otomatis nama....</a:t>
          </a:r>
          <a:endParaRPr lang="en-ID" sz="1100"/>
        </a:p>
      </xdr:txBody>
    </xdr:sp>
    <xdr:clientData/>
  </xdr:twoCellAnchor>
  <xdr:twoCellAnchor>
    <xdr:from>
      <xdr:col>4</xdr:col>
      <xdr:colOff>368300</xdr:colOff>
      <xdr:row>64</xdr:row>
      <xdr:rowOff>12700</xdr:rowOff>
    </xdr:from>
    <xdr:to>
      <xdr:col>4</xdr:col>
      <xdr:colOff>476250</xdr:colOff>
      <xdr:row>65</xdr:row>
      <xdr:rowOff>69850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63106C2-37CE-1588-8F44-976D93330425}"/>
            </a:ext>
          </a:extLst>
        </xdr:cNvPr>
        <xdr:cNvSpPr/>
      </xdr:nvSpPr>
      <xdr:spPr>
        <a:xfrm>
          <a:off x="6750050" y="9588500"/>
          <a:ext cx="107950" cy="2413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5</xdr:col>
      <xdr:colOff>565962</xdr:colOff>
      <xdr:row>58</xdr:row>
      <xdr:rowOff>172036</xdr:rowOff>
    </xdr:from>
    <xdr:to>
      <xdr:col>8</xdr:col>
      <xdr:colOff>36034</xdr:colOff>
      <xdr:row>70</xdr:row>
      <xdr:rowOff>124168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F77E8A-91B2-86D1-C315-F6B22B768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8701" y="8929514"/>
          <a:ext cx="1546246" cy="2138741"/>
        </a:xfrm>
        <a:prstGeom prst="rect">
          <a:avLst/>
        </a:prstGeom>
      </xdr:spPr>
    </xdr:pic>
    <xdr:clientData/>
  </xdr:twoCellAnchor>
  <xdr:twoCellAnchor>
    <xdr:from>
      <xdr:col>9</xdr:col>
      <xdr:colOff>527210</xdr:colOff>
      <xdr:row>11</xdr:row>
      <xdr:rowOff>136606</xdr:rowOff>
    </xdr:from>
    <xdr:to>
      <xdr:col>11</xdr:col>
      <xdr:colOff>96584</xdr:colOff>
      <xdr:row>15</xdr:row>
      <xdr:rowOff>41623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3A0EC60-B424-424F-AFCD-1AF9DA090262}"/>
            </a:ext>
          </a:extLst>
        </xdr:cNvPr>
        <xdr:cNvSpPr/>
      </xdr:nvSpPr>
      <xdr:spPr>
        <a:xfrm>
          <a:off x="10492975" y="2191018"/>
          <a:ext cx="794550" cy="65207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Informasi struktur</a:t>
          </a:r>
          <a:r>
            <a:rPr lang="en-ID" sz="1100" baseline="0"/>
            <a:t> organisasi</a:t>
          </a:r>
          <a:endParaRPr lang="en-ID" sz="1100"/>
        </a:p>
      </xdr:txBody>
    </xdr:sp>
    <xdr:clientData/>
  </xdr:twoCellAnchor>
  <xdr:twoCellAnchor>
    <xdr:from>
      <xdr:col>11</xdr:col>
      <xdr:colOff>157736</xdr:colOff>
      <xdr:row>11</xdr:row>
      <xdr:rowOff>123052</xdr:rowOff>
    </xdr:from>
    <xdr:to>
      <xdr:col>12</xdr:col>
      <xdr:colOff>334896</xdr:colOff>
      <xdr:row>15</xdr:row>
      <xdr:rowOff>28069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7683367-4AFF-421E-ACBB-8917B80CE0AE}"/>
            </a:ext>
          </a:extLst>
        </xdr:cNvPr>
        <xdr:cNvSpPr/>
      </xdr:nvSpPr>
      <xdr:spPr>
        <a:xfrm>
          <a:off x="11348677" y="2177464"/>
          <a:ext cx="789748" cy="65207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View</a:t>
          </a:r>
        </a:p>
      </xdr:txBody>
    </xdr:sp>
    <xdr:clientData/>
  </xdr:twoCellAnchor>
  <xdr:twoCellAnchor>
    <xdr:from>
      <xdr:col>2</xdr:col>
      <xdr:colOff>1980827</xdr:colOff>
      <xdr:row>6</xdr:row>
      <xdr:rowOff>154215</xdr:rowOff>
    </xdr:from>
    <xdr:to>
      <xdr:col>3</xdr:col>
      <xdr:colOff>803889</xdr:colOff>
      <xdr:row>8</xdr:row>
      <xdr:rowOff>30949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33F40DF4-DA82-440A-859B-EC1A365CDC91}"/>
            </a:ext>
          </a:extLst>
        </xdr:cNvPr>
        <xdr:cNvSpPr/>
      </xdr:nvSpPr>
      <xdr:spPr>
        <a:xfrm>
          <a:off x="3196398" y="1242786"/>
          <a:ext cx="1009277" cy="23959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Persuratan</a:t>
          </a:r>
        </a:p>
      </xdr:txBody>
    </xdr:sp>
    <xdr:clientData/>
  </xdr:twoCellAnchor>
  <xdr:twoCellAnchor>
    <xdr:from>
      <xdr:col>12</xdr:col>
      <xdr:colOff>369796</xdr:colOff>
      <xdr:row>11</xdr:row>
      <xdr:rowOff>113767</xdr:rowOff>
    </xdr:from>
    <xdr:to>
      <xdr:col>14</xdr:col>
      <xdr:colOff>84952</xdr:colOff>
      <xdr:row>15</xdr:row>
      <xdr:rowOff>18784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5E009C1-5882-4B0B-BFAA-001262AAEB91}"/>
            </a:ext>
          </a:extLst>
        </xdr:cNvPr>
        <xdr:cNvSpPr/>
      </xdr:nvSpPr>
      <xdr:spPr>
        <a:xfrm>
          <a:off x="12173325" y="2168179"/>
          <a:ext cx="940333" cy="65207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DOWNLOAD</a:t>
          </a:r>
        </a:p>
        <a:p>
          <a:pPr algn="l"/>
          <a:endParaRPr lang="en-ID" sz="1100"/>
        </a:p>
        <a:p>
          <a:pPr algn="l"/>
          <a:r>
            <a:rPr lang="en-ID" sz="1100"/>
            <a:t>WORD/PDF</a:t>
          </a:r>
        </a:p>
      </xdr:txBody>
    </xdr:sp>
    <xdr:clientData/>
  </xdr:twoCellAnchor>
  <xdr:twoCellAnchor>
    <xdr:from>
      <xdr:col>14</xdr:col>
      <xdr:colOff>132764</xdr:colOff>
      <xdr:row>11</xdr:row>
      <xdr:rowOff>117822</xdr:rowOff>
    </xdr:from>
    <xdr:to>
      <xdr:col>15</xdr:col>
      <xdr:colOff>309924</xdr:colOff>
      <xdr:row>15</xdr:row>
      <xdr:rowOff>22839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AB408C3-C3E9-4BAF-85DD-C6FD0AC959B8}"/>
            </a:ext>
          </a:extLst>
        </xdr:cNvPr>
        <xdr:cNvSpPr/>
      </xdr:nvSpPr>
      <xdr:spPr>
        <a:xfrm>
          <a:off x="13161470" y="2172234"/>
          <a:ext cx="789748" cy="65207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UPLOAD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A8C7D-4E35-468B-A7A7-2CCB4EDA980E}">
  <dimension ref="B2:AF13"/>
  <sheetViews>
    <sheetView workbookViewId="0">
      <selection activeCell="E14" sqref="E14"/>
    </sheetView>
  </sheetViews>
  <sheetFormatPr defaultRowHeight="15" x14ac:dyDescent="0.25"/>
  <cols>
    <col min="2" max="32" width="2.5703125" style="133" customWidth="1"/>
  </cols>
  <sheetData>
    <row r="2" spans="2:32" x14ac:dyDescent="0.25">
      <c r="B2" s="133" t="s">
        <v>350</v>
      </c>
      <c r="C2" s="133" t="s">
        <v>351</v>
      </c>
      <c r="D2" s="133" t="s">
        <v>352</v>
      </c>
      <c r="E2" s="133" t="s">
        <v>353</v>
      </c>
      <c r="F2" s="133" t="s">
        <v>354</v>
      </c>
      <c r="G2" s="133" t="s">
        <v>355</v>
      </c>
      <c r="H2" s="133" t="s">
        <v>356</v>
      </c>
      <c r="I2" s="133" t="s">
        <v>357</v>
      </c>
      <c r="J2" s="133" t="s">
        <v>358</v>
      </c>
      <c r="K2" s="133" t="s">
        <v>359</v>
      </c>
      <c r="L2" s="133" t="s">
        <v>360</v>
      </c>
      <c r="M2" s="133" t="s">
        <v>361</v>
      </c>
      <c r="N2" s="133" t="s">
        <v>362</v>
      </c>
      <c r="O2" s="133" t="s">
        <v>363</v>
      </c>
      <c r="P2" s="133" t="s">
        <v>364</v>
      </c>
      <c r="Q2" s="133" t="s">
        <v>365</v>
      </c>
      <c r="R2" s="133" t="s">
        <v>366</v>
      </c>
      <c r="S2" s="133" t="s">
        <v>367</v>
      </c>
      <c r="T2" s="133" t="s">
        <v>368</v>
      </c>
      <c r="U2" s="133" t="s">
        <v>369</v>
      </c>
      <c r="V2" s="133" t="s">
        <v>370</v>
      </c>
      <c r="W2" s="133" t="s">
        <v>371</v>
      </c>
      <c r="X2" s="133" t="s">
        <v>372</v>
      </c>
      <c r="Y2" s="133" t="s">
        <v>373</v>
      </c>
      <c r="Z2" s="133" t="s">
        <v>374</v>
      </c>
      <c r="AA2" s="133" t="s">
        <v>375</v>
      </c>
      <c r="AB2" s="133" t="s">
        <v>376</v>
      </c>
      <c r="AC2" s="133" t="s">
        <v>377</v>
      </c>
      <c r="AD2" s="133" t="s">
        <v>378</v>
      </c>
      <c r="AE2" s="133" t="s">
        <v>379</v>
      </c>
      <c r="AF2" s="133" t="s">
        <v>380</v>
      </c>
    </row>
    <row r="7" spans="2:32" x14ac:dyDescent="0.25">
      <c r="B7" s="136"/>
      <c r="I7" s="136"/>
    </row>
    <row r="11" spans="2:32" x14ac:dyDescent="0.25">
      <c r="I11" s="134"/>
      <c r="J11" s="134"/>
      <c r="N11" s="134"/>
    </row>
    <row r="13" spans="2:32" x14ac:dyDescent="0.25">
      <c r="O13" s="135"/>
      <c r="AF13" s="135"/>
    </row>
  </sheetData>
  <phoneticPr fontId="2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1F7A-5454-4D4B-9317-2E8C68667947}">
  <dimension ref="B2:AF17"/>
  <sheetViews>
    <sheetView workbookViewId="0">
      <selection activeCell="E14" sqref="E14"/>
    </sheetView>
  </sheetViews>
  <sheetFormatPr defaultRowHeight="15" x14ac:dyDescent="0.25"/>
  <cols>
    <col min="2" max="32" width="2.5703125" style="133" customWidth="1"/>
  </cols>
  <sheetData>
    <row r="2" customFormat="1" x14ac:dyDescent="0.25"/>
    <row r="3" customFormat="1" x14ac:dyDescent="0.25"/>
    <row r="4" customFormat="1" x14ac:dyDescent="0.25"/>
    <row r="5" customFormat="1" x14ac:dyDescent="0.25"/>
    <row r="6" customFormat="1" x14ac:dyDescent="0.25"/>
    <row r="7" customFormat="1" x14ac:dyDescent="0.25"/>
    <row r="8" customFormat="1" x14ac:dyDescent="0.25"/>
    <row r="9" customFormat="1" x14ac:dyDescent="0.25"/>
    <row r="10" customFormat="1" x14ac:dyDescent="0.25"/>
    <row r="11" customFormat="1" x14ac:dyDescent="0.25"/>
    <row r="12" customFormat="1" x14ac:dyDescent="0.25"/>
    <row r="13" customFormat="1" x14ac:dyDescent="0.25"/>
    <row r="14" customFormat="1" x14ac:dyDescent="0.25"/>
    <row r="15" customFormat="1" x14ac:dyDescent="0.25"/>
    <row r="16" customFormat="1" x14ac:dyDescent="0.25"/>
    <row r="17" customForma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174C-5BAB-4569-85E1-FE5C072C7038}">
  <dimension ref="N26:N27"/>
  <sheetViews>
    <sheetView zoomScale="85" zoomScaleNormal="85" workbookViewId="0">
      <selection activeCell="K32" sqref="K32"/>
    </sheetView>
  </sheetViews>
  <sheetFormatPr defaultRowHeight="15" x14ac:dyDescent="0.25"/>
  <sheetData>
    <row r="26" spans="14:14" x14ac:dyDescent="0.25">
      <c r="N26" s="53" t="s">
        <v>308</v>
      </c>
    </row>
    <row r="27" spans="14:14" x14ac:dyDescent="0.25">
      <c r="N27" t="s">
        <v>387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1E57B-2170-4E61-AA22-75666026995E}">
  <dimension ref="B27:V38"/>
  <sheetViews>
    <sheetView topLeftCell="A5" zoomScale="85" zoomScaleNormal="85" workbookViewId="0">
      <selection activeCell="K32" sqref="K32"/>
    </sheetView>
  </sheetViews>
  <sheetFormatPr defaultRowHeight="15" x14ac:dyDescent="0.25"/>
  <cols>
    <col min="20" max="20" width="15.85546875" customWidth="1"/>
  </cols>
  <sheetData>
    <row r="27" spans="2:20" x14ac:dyDescent="0.25">
      <c r="N27" s="53" t="s">
        <v>308</v>
      </c>
    </row>
    <row r="28" spans="2:20" x14ac:dyDescent="0.25">
      <c r="B28" s="18" t="s">
        <v>392</v>
      </c>
      <c r="N28" t="s">
        <v>313</v>
      </c>
    </row>
    <row r="29" spans="2:20" x14ac:dyDescent="0.25">
      <c r="N29" t="s">
        <v>309</v>
      </c>
    </row>
    <row r="30" spans="2:20" x14ac:dyDescent="0.25">
      <c r="B30" t="s">
        <v>385</v>
      </c>
      <c r="N30" t="s">
        <v>310</v>
      </c>
    </row>
    <row r="31" spans="2:20" x14ac:dyDescent="0.25">
      <c r="B31" t="s">
        <v>386</v>
      </c>
      <c r="N31" t="s">
        <v>311</v>
      </c>
    </row>
    <row r="32" spans="2:20" ht="30" x14ac:dyDescent="0.25">
      <c r="N32" t="s">
        <v>321</v>
      </c>
      <c r="T32" s="17" t="s">
        <v>381</v>
      </c>
    </row>
    <row r="33" spans="14:22" x14ac:dyDescent="0.25">
      <c r="N33" t="s">
        <v>325</v>
      </c>
    </row>
    <row r="36" spans="14:22" x14ac:dyDescent="0.25">
      <c r="V36" t="s">
        <v>382</v>
      </c>
    </row>
    <row r="37" spans="14:22" x14ac:dyDescent="0.25">
      <c r="V37" t="s">
        <v>383</v>
      </c>
    </row>
    <row r="38" spans="14:22" x14ac:dyDescent="0.25">
      <c r="V38" t="s">
        <v>384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0342-C39B-41B2-A269-D1AB869D33AA}">
  <dimension ref="C27:N37"/>
  <sheetViews>
    <sheetView topLeftCell="A10" zoomScale="115" zoomScaleNormal="115" workbookViewId="0">
      <selection activeCell="K32" sqref="K32"/>
    </sheetView>
  </sheetViews>
  <sheetFormatPr defaultRowHeight="15" x14ac:dyDescent="0.25"/>
  <cols>
    <col min="3" max="3" width="19.5703125" bestFit="1" customWidth="1"/>
    <col min="4" max="4" width="15.7109375" bestFit="1" customWidth="1"/>
    <col min="7" max="7" width="14.85546875" bestFit="1" customWidth="1"/>
  </cols>
  <sheetData>
    <row r="27" spans="3:14" x14ac:dyDescent="0.25">
      <c r="N27" s="53" t="s">
        <v>308</v>
      </c>
    </row>
    <row r="28" spans="3:14" x14ac:dyDescent="0.25">
      <c r="N28" t="s">
        <v>312</v>
      </c>
    </row>
    <row r="29" spans="3:14" x14ac:dyDescent="0.25">
      <c r="N29" t="s">
        <v>391</v>
      </c>
    </row>
    <row r="30" spans="3:14" x14ac:dyDescent="0.25">
      <c r="C30" s="18" t="s">
        <v>388</v>
      </c>
      <c r="N30" t="s">
        <v>314</v>
      </c>
    </row>
    <row r="31" spans="3:14" x14ac:dyDescent="0.25">
      <c r="C31" t="s">
        <v>389</v>
      </c>
      <c r="D31" s="137">
        <v>12023923.594929</v>
      </c>
      <c r="N31" t="s">
        <v>322</v>
      </c>
    </row>
    <row r="32" spans="3:14" x14ac:dyDescent="0.25">
      <c r="C32" t="s">
        <v>390</v>
      </c>
      <c r="D32" s="137">
        <f>ROUND(D31,0)</f>
        <v>12023924</v>
      </c>
      <c r="N32" t="s">
        <v>323</v>
      </c>
    </row>
    <row r="35" spans="7:7" x14ac:dyDescent="0.25">
      <c r="G35" s="47">
        <v>17760000000</v>
      </c>
    </row>
    <row r="36" spans="7:7" x14ac:dyDescent="0.25">
      <c r="G36" s="47">
        <f>G35*0.11</f>
        <v>1953600000</v>
      </c>
    </row>
    <row r="37" spans="7:7" x14ac:dyDescent="0.25">
      <c r="G37" s="147">
        <f>G35+G36</f>
        <v>19713600000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A59DA-5B93-4E09-B023-3CCF3E619457}">
  <dimension ref="N27:N32"/>
  <sheetViews>
    <sheetView zoomScale="70" zoomScaleNormal="70" workbookViewId="0">
      <selection activeCell="K32" sqref="K32"/>
    </sheetView>
  </sheetViews>
  <sheetFormatPr defaultRowHeight="15" x14ac:dyDescent="0.25"/>
  <sheetData>
    <row r="27" spans="14:14" x14ac:dyDescent="0.25">
      <c r="N27" s="53" t="s">
        <v>308</v>
      </c>
    </row>
    <row r="28" spans="14:14" x14ac:dyDescent="0.25">
      <c r="N28" t="s">
        <v>313</v>
      </c>
    </row>
    <row r="29" spans="14:14" x14ac:dyDescent="0.25">
      <c r="N29" t="s">
        <v>309</v>
      </c>
    </row>
    <row r="30" spans="14:14" x14ac:dyDescent="0.25">
      <c r="N30" t="s">
        <v>310</v>
      </c>
    </row>
    <row r="31" spans="14:14" x14ac:dyDescent="0.25">
      <c r="N31" t="s">
        <v>311</v>
      </c>
    </row>
    <row r="32" spans="14:14" x14ac:dyDescent="0.25">
      <c r="N32" t="s">
        <v>315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D40F6-B815-4153-8376-F1C121BDEC20}">
  <dimension ref="A1"/>
  <sheetViews>
    <sheetView topLeftCell="A2" zoomScale="85" zoomScaleNormal="85" workbookViewId="0">
      <selection activeCell="K32" sqref="K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9ED9C-5FCC-4972-9A85-80F05CCC8271}">
  <dimension ref="N27:N30"/>
  <sheetViews>
    <sheetView zoomScale="70" zoomScaleNormal="70" workbookViewId="0">
      <selection activeCell="K32" sqref="K32"/>
    </sheetView>
  </sheetViews>
  <sheetFormatPr defaultRowHeight="15" x14ac:dyDescent="0.25"/>
  <sheetData>
    <row r="27" spans="14:14" x14ac:dyDescent="0.25">
      <c r="N27" s="53" t="s">
        <v>308</v>
      </c>
    </row>
    <row r="28" spans="14:14" x14ac:dyDescent="0.25">
      <c r="N28" t="s">
        <v>393</v>
      </c>
    </row>
    <row r="29" spans="14:14" x14ac:dyDescent="0.25">
      <c r="N29" t="s">
        <v>316</v>
      </c>
    </row>
    <row r="30" spans="14:14" x14ac:dyDescent="0.25">
      <c r="N30" t="s">
        <v>394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F857D-906B-4C9A-B4BC-55ABAD8A7B3D}">
  <dimension ref="N27:S40"/>
  <sheetViews>
    <sheetView zoomScale="55" zoomScaleNormal="55" workbookViewId="0">
      <selection activeCell="K32" sqref="K32"/>
    </sheetView>
  </sheetViews>
  <sheetFormatPr defaultRowHeight="15" x14ac:dyDescent="0.25"/>
  <cols>
    <col min="14" max="14" width="11.42578125" customWidth="1"/>
    <col min="15" max="15" width="51.28515625" bestFit="1" customWidth="1"/>
    <col min="16" max="16" width="14" bestFit="1" customWidth="1"/>
    <col min="17" max="17" width="12.85546875" bestFit="1" customWidth="1"/>
    <col min="18" max="18" width="12.42578125" bestFit="1" customWidth="1"/>
    <col min="19" max="19" width="6.42578125" bestFit="1" customWidth="1"/>
  </cols>
  <sheetData>
    <row r="27" spans="14:19" x14ac:dyDescent="0.25">
      <c r="N27" s="53" t="s">
        <v>308</v>
      </c>
    </row>
    <row r="28" spans="14:19" x14ac:dyDescent="0.25">
      <c r="N28" t="s">
        <v>317</v>
      </c>
    </row>
    <row r="29" spans="14:19" x14ac:dyDescent="0.25">
      <c r="N29" t="s">
        <v>318</v>
      </c>
    </row>
    <row r="31" spans="14:19" x14ac:dyDescent="0.25">
      <c r="N31" s="74" t="s">
        <v>222</v>
      </c>
      <c r="O31" s="7"/>
      <c r="P31" s="7"/>
      <c r="Q31" s="7"/>
      <c r="R31" s="7"/>
      <c r="S31" s="7"/>
    </row>
    <row r="32" spans="14:19" x14ac:dyDescent="0.25">
      <c r="N32" s="63"/>
      <c r="O32" s="7"/>
      <c r="P32" s="7"/>
      <c r="Q32" s="7"/>
      <c r="R32" s="7"/>
      <c r="S32" s="7"/>
    </row>
    <row r="33" spans="14:19" ht="54" x14ac:dyDescent="0.25">
      <c r="N33" s="69" t="s">
        <v>63</v>
      </c>
      <c r="O33" s="69" t="s">
        <v>78</v>
      </c>
      <c r="P33" s="70" t="s">
        <v>90</v>
      </c>
      <c r="Q33" s="69" t="s">
        <v>85</v>
      </c>
      <c r="R33" s="69" t="s">
        <v>86</v>
      </c>
      <c r="S33" s="69" t="s">
        <v>88</v>
      </c>
    </row>
    <row r="34" spans="14:19" ht="42.75" x14ac:dyDescent="0.25">
      <c r="N34" s="66">
        <v>1</v>
      </c>
      <c r="O34" s="67" t="s">
        <v>203</v>
      </c>
      <c r="P34" s="138" t="s">
        <v>395</v>
      </c>
      <c r="Q34" s="139" t="s">
        <v>396</v>
      </c>
      <c r="R34" s="139" t="s">
        <v>396</v>
      </c>
      <c r="S34" s="68" t="s">
        <v>88</v>
      </c>
    </row>
    <row r="35" spans="14:19" x14ac:dyDescent="0.25">
      <c r="N35" s="71"/>
      <c r="O35" s="72" t="s">
        <v>205</v>
      </c>
      <c r="P35" s="73"/>
      <c r="Q35" s="73"/>
      <c r="R35" s="73"/>
      <c r="S35" s="73"/>
    </row>
    <row r="36" spans="14:19" x14ac:dyDescent="0.25">
      <c r="N36" s="63"/>
      <c r="O36" s="76" t="s">
        <v>204</v>
      </c>
      <c r="P36" s="7"/>
      <c r="Q36" s="84" t="s">
        <v>395</v>
      </c>
      <c r="R36" s="84" t="s">
        <v>395</v>
      </c>
      <c r="S36" s="7"/>
    </row>
    <row r="37" spans="14:19" x14ac:dyDescent="0.25">
      <c r="N37" s="63"/>
      <c r="O37" s="7"/>
      <c r="P37" s="7"/>
      <c r="Q37" s="7"/>
      <c r="R37" s="7"/>
      <c r="S37" s="7"/>
    </row>
    <row r="38" spans="14:19" x14ac:dyDescent="0.25">
      <c r="N38" s="63"/>
      <c r="O38" s="75"/>
      <c r="P38" s="7"/>
      <c r="Q38" s="7"/>
      <c r="R38" s="7"/>
      <c r="S38" s="7"/>
    </row>
    <row r="39" spans="14:19" x14ac:dyDescent="0.25">
      <c r="N39" s="63"/>
      <c r="O39" s="140" t="s">
        <v>397</v>
      </c>
      <c r="P39" s="7"/>
      <c r="Q39" s="7"/>
      <c r="R39" s="7"/>
      <c r="S39" s="7"/>
    </row>
    <row r="40" spans="14:19" x14ac:dyDescent="0.25">
      <c r="N40" s="63"/>
      <c r="O40" s="75" t="s">
        <v>398</v>
      </c>
      <c r="P40" s="7"/>
      <c r="Q40" s="7"/>
      <c r="R40" s="7"/>
      <c r="S40" s="7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46D08-C575-4C11-BBC7-0B809D182C79}">
  <dimension ref="M27:Y117"/>
  <sheetViews>
    <sheetView topLeftCell="A31" zoomScale="55" zoomScaleNormal="55" workbookViewId="0">
      <selection activeCell="K32" sqref="K32"/>
    </sheetView>
  </sheetViews>
  <sheetFormatPr defaultRowHeight="15" x14ac:dyDescent="0.25"/>
  <cols>
    <col min="14" max="14" width="11.42578125" customWidth="1"/>
    <col min="15" max="15" width="51.28515625" bestFit="1" customWidth="1"/>
    <col min="16" max="16" width="28.140625" customWidth="1"/>
    <col min="17" max="17" width="20.5703125" bestFit="1" customWidth="1"/>
    <col min="18" max="18" width="12.85546875" bestFit="1" customWidth="1"/>
    <col min="19" max="19" width="13.28515625" bestFit="1" customWidth="1"/>
    <col min="20" max="20" width="20.85546875" customWidth="1"/>
    <col min="22" max="22" width="47.5703125" bestFit="1" customWidth="1"/>
    <col min="23" max="23" width="17.28515625" bestFit="1" customWidth="1"/>
  </cols>
  <sheetData>
    <row r="27" spans="14:22" x14ac:dyDescent="0.25">
      <c r="N27" s="53" t="s">
        <v>308</v>
      </c>
    </row>
    <row r="28" spans="14:22" x14ac:dyDescent="0.25">
      <c r="N28" t="s">
        <v>324</v>
      </c>
    </row>
    <row r="29" spans="14:22" x14ac:dyDescent="0.25">
      <c r="N29" s="63"/>
      <c r="O29" s="7"/>
      <c r="P29" s="7"/>
      <c r="Q29" s="7"/>
      <c r="R29" s="7"/>
      <c r="S29" s="7"/>
    </row>
    <row r="30" spans="14:22" x14ac:dyDescent="0.25">
      <c r="N30" s="108" t="s">
        <v>319</v>
      </c>
      <c r="O30" s="109"/>
      <c r="P30" s="110"/>
      <c r="Q30" s="110"/>
      <c r="R30" s="110"/>
      <c r="S30" s="110"/>
      <c r="T30" s="111"/>
    </row>
    <row r="31" spans="14:22" x14ac:dyDescent="0.25">
      <c r="N31" s="129" t="s">
        <v>63</v>
      </c>
      <c r="O31" s="75" t="s">
        <v>320</v>
      </c>
      <c r="P31" s="7" t="s">
        <v>237</v>
      </c>
      <c r="Q31" s="7" t="s">
        <v>238</v>
      </c>
      <c r="R31" s="7" t="s">
        <v>239</v>
      </c>
      <c r="S31" s="7" t="s">
        <v>241</v>
      </c>
      <c r="T31" s="112" t="s">
        <v>242</v>
      </c>
      <c r="V31" s="7" t="s">
        <v>341</v>
      </c>
    </row>
    <row r="32" spans="14:22" x14ac:dyDescent="0.25">
      <c r="N32" s="114"/>
      <c r="O32" t="s">
        <v>326</v>
      </c>
      <c r="P32" t="s">
        <v>335</v>
      </c>
      <c r="T32" s="113"/>
    </row>
    <row r="33" spans="14:20" x14ac:dyDescent="0.25">
      <c r="N33" s="114"/>
      <c r="P33" t="s">
        <v>329</v>
      </c>
      <c r="Q33" t="s">
        <v>332</v>
      </c>
      <c r="R33" s="115">
        <v>1</v>
      </c>
      <c r="S33" s="115">
        <v>500000.57</v>
      </c>
      <c r="T33" s="116">
        <f>S33*R33</f>
        <v>500000.57</v>
      </c>
    </row>
    <row r="34" spans="14:20" x14ac:dyDescent="0.25">
      <c r="N34" s="114"/>
      <c r="O34" t="s">
        <v>327</v>
      </c>
      <c r="P34" s="7" t="s">
        <v>336</v>
      </c>
      <c r="R34" s="115"/>
      <c r="S34" s="115"/>
      <c r="T34" s="116"/>
    </row>
    <row r="35" spans="14:20" x14ac:dyDescent="0.25">
      <c r="N35" s="114"/>
      <c r="P35" t="s">
        <v>330</v>
      </c>
      <c r="Q35" t="s">
        <v>333</v>
      </c>
      <c r="R35" s="115">
        <v>100.25</v>
      </c>
      <c r="S35" s="115">
        <v>10000.52</v>
      </c>
      <c r="T35" s="116">
        <f>S35*R35</f>
        <v>1002552.13</v>
      </c>
    </row>
    <row r="36" spans="14:20" x14ac:dyDescent="0.25">
      <c r="N36" s="114"/>
      <c r="O36" t="s">
        <v>328</v>
      </c>
      <c r="P36" t="s">
        <v>337</v>
      </c>
      <c r="R36" s="115"/>
      <c r="S36" s="115"/>
      <c r="T36" s="116"/>
    </row>
    <row r="37" spans="14:20" x14ac:dyDescent="0.25">
      <c r="N37" s="117"/>
      <c r="O37" s="118"/>
      <c r="P37" s="118" t="s">
        <v>331</v>
      </c>
      <c r="Q37" s="118" t="s">
        <v>334</v>
      </c>
      <c r="R37" s="119">
        <v>100.33</v>
      </c>
      <c r="S37" s="119">
        <v>10000.370000000001</v>
      </c>
      <c r="T37" s="120">
        <f>S37*R37</f>
        <v>1003337.1221</v>
      </c>
    </row>
    <row r="39" spans="14:20" x14ac:dyDescent="0.25">
      <c r="N39" s="108" t="s">
        <v>338</v>
      </c>
      <c r="O39" s="109"/>
      <c r="P39" s="110"/>
      <c r="Q39" s="110"/>
      <c r="R39" s="110"/>
      <c r="S39" s="110"/>
      <c r="T39" s="123">
        <f>ROUND(SUM(T32:T37),0)</f>
        <v>2505890</v>
      </c>
    </row>
    <row r="40" spans="14:20" x14ac:dyDescent="0.25">
      <c r="N40" s="121" t="s">
        <v>339</v>
      </c>
      <c r="O40" s="75"/>
      <c r="P40" s="7"/>
      <c r="Q40" s="7"/>
      <c r="R40" s="7"/>
      <c r="S40" s="7"/>
      <c r="T40" s="124">
        <f>ROUND(T39*0.11,0)</f>
        <v>275648</v>
      </c>
    </row>
    <row r="41" spans="14:20" x14ac:dyDescent="0.25">
      <c r="N41" s="125" t="s">
        <v>340</v>
      </c>
      <c r="O41" s="126"/>
      <c r="P41" s="127"/>
      <c r="Q41" s="127"/>
      <c r="R41" s="127"/>
      <c r="S41" s="127"/>
      <c r="T41" s="128">
        <f>T39+T40</f>
        <v>2781538</v>
      </c>
    </row>
    <row r="43" spans="14:20" x14ac:dyDescent="0.25">
      <c r="N43" s="108" t="s">
        <v>342</v>
      </c>
      <c r="O43" s="130"/>
      <c r="P43" s="130"/>
      <c r="Q43" s="130"/>
      <c r="R43" s="130"/>
      <c r="S43" s="111"/>
    </row>
    <row r="44" spans="14:20" x14ac:dyDescent="0.25">
      <c r="N44" s="131" t="s">
        <v>63</v>
      </c>
      <c r="O44" t="s">
        <v>343</v>
      </c>
      <c r="P44" t="s">
        <v>422</v>
      </c>
      <c r="Q44" t="s">
        <v>345</v>
      </c>
      <c r="R44" t="s">
        <v>108</v>
      </c>
      <c r="S44" s="113" t="s">
        <v>346</v>
      </c>
    </row>
    <row r="45" spans="14:20" x14ac:dyDescent="0.25">
      <c r="N45" s="132">
        <v>1</v>
      </c>
      <c r="O45" t="s">
        <v>344</v>
      </c>
      <c r="P45">
        <v>2022</v>
      </c>
      <c r="Q45" s="50">
        <f>T39</f>
        <v>2505890</v>
      </c>
      <c r="R45" s="50">
        <f>T40</f>
        <v>275648</v>
      </c>
      <c r="S45" s="122">
        <f>T41</f>
        <v>2781538</v>
      </c>
    </row>
    <row r="46" spans="14:20" x14ac:dyDescent="0.25">
      <c r="N46" s="132">
        <v>2</v>
      </c>
      <c r="O46" t="s">
        <v>347</v>
      </c>
      <c r="P46">
        <v>2022</v>
      </c>
      <c r="Q46" s="50">
        <f>T39</f>
        <v>2505890</v>
      </c>
      <c r="R46" s="50">
        <f>T40</f>
        <v>275648</v>
      </c>
      <c r="S46" s="122">
        <f>T41</f>
        <v>2781538</v>
      </c>
    </row>
    <row r="47" spans="14:20" x14ac:dyDescent="0.25">
      <c r="N47" s="132">
        <v>3</v>
      </c>
      <c r="O47" t="s">
        <v>344</v>
      </c>
      <c r="P47">
        <v>2023</v>
      </c>
      <c r="Q47" s="50"/>
      <c r="R47" s="50"/>
      <c r="S47" s="122"/>
    </row>
    <row r="48" spans="14:20" x14ac:dyDescent="0.25">
      <c r="N48" s="132">
        <v>4</v>
      </c>
      <c r="O48" t="s">
        <v>347</v>
      </c>
      <c r="P48">
        <v>2023</v>
      </c>
      <c r="Q48" s="50"/>
      <c r="R48" s="50"/>
      <c r="S48" s="122"/>
    </row>
    <row r="49" spans="13:25" x14ac:dyDescent="0.25">
      <c r="N49" s="167" t="s">
        <v>423</v>
      </c>
      <c r="O49" s="168"/>
      <c r="P49" s="153"/>
      <c r="Q49" s="154">
        <f>SUM(Q45:Q48)</f>
        <v>5011780</v>
      </c>
      <c r="R49" s="154">
        <f>SUM(R46:R47)</f>
        <v>275648</v>
      </c>
      <c r="S49" s="155">
        <f>SUM(S46:S47)</f>
        <v>2781538</v>
      </c>
    </row>
    <row r="53" spans="13:25" x14ac:dyDescent="0.25">
      <c r="M53" s="145" t="s">
        <v>285</v>
      </c>
    </row>
    <row r="56" spans="13:25" x14ac:dyDescent="0.25">
      <c r="M56" t="s">
        <v>400</v>
      </c>
      <c r="N56" t="s">
        <v>63</v>
      </c>
      <c r="O56" t="s">
        <v>399</v>
      </c>
      <c r="P56" t="s">
        <v>237</v>
      </c>
      <c r="Q56" t="s">
        <v>238</v>
      </c>
      <c r="R56" t="s">
        <v>239</v>
      </c>
      <c r="S56" t="s">
        <v>241</v>
      </c>
      <c r="T56" t="s">
        <v>242</v>
      </c>
      <c r="U56" t="s">
        <v>88</v>
      </c>
    </row>
    <row r="58" spans="13:25" x14ac:dyDescent="0.25">
      <c r="N58" t="s">
        <v>63</v>
      </c>
      <c r="O58" t="s">
        <v>399</v>
      </c>
      <c r="P58" t="s">
        <v>237</v>
      </c>
      <c r="Q58" t="s">
        <v>238</v>
      </c>
      <c r="R58" t="s">
        <v>239</v>
      </c>
      <c r="S58" t="s">
        <v>241</v>
      </c>
      <c r="T58" t="s">
        <v>242</v>
      </c>
      <c r="U58" t="s">
        <v>285</v>
      </c>
      <c r="V58" t="s">
        <v>286</v>
      </c>
      <c r="W58" t="s">
        <v>401</v>
      </c>
      <c r="Y58" t="s">
        <v>88</v>
      </c>
    </row>
    <row r="59" spans="13:25" x14ac:dyDescent="0.25">
      <c r="P59" t="s">
        <v>402</v>
      </c>
      <c r="Q59" t="s">
        <v>247</v>
      </c>
      <c r="R59" s="48">
        <v>100.33</v>
      </c>
      <c r="S59" s="48">
        <v>150000.75</v>
      </c>
      <c r="T59" s="142">
        <f>ROUND(R59*S59,2)</f>
        <v>15049575.25</v>
      </c>
      <c r="U59" s="107">
        <v>0.52339999999999998</v>
      </c>
      <c r="V59" s="143">
        <f>ROUND(S59*U59,2)</f>
        <v>78510.39</v>
      </c>
      <c r="W59" s="142">
        <f>ROUND(R59*V59,2)</f>
        <v>7876947.4299999997</v>
      </c>
    </row>
    <row r="60" spans="13:25" x14ac:dyDescent="0.25">
      <c r="P60" t="s">
        <v>403</v>
      </c>
      <c r="Q60" t="s">
        <v>247</v>
      </c>
      <c r="R60" s="48">
        <v>100.24</v>
      </c>
      <c r="S60" s="48">
        <v>150000.95999999999</v>
      </c>
      <c r="T60" s="142">
        <f t="shared" ref="T60:T61" si="0">ROUND(R60*S60,2)</f>
        <v>15036096.23</v>
      </c>
      <c r="U60" s="107">
        <v>0.43780000000000002</v>
      </c>
      <c r="V60" s="143">
        <f>ROUND(S60*U60,2)</f>
        <v>65670.42</v>
      </c>
      <c r="W60" s="142">
        <f>ROUND(R60*V60,2)</f>
        <v>6582802.9000000004</v>
      </c>
    </row>
    <row r="61" spans="13:25" x14ac:dyDescent="0.25">
      <c r="P61" t="s">
        <v>404</v>
      </c>
      <c r="Q61" t="s">
        <v>334</v>
      </c>
      <c r="R61" s="48">
        <v>100.45</v>
      </c>
      <c r="S61" s="48">
        <v>150000.24</v>
      </c>
      <c r="T61" s="142">
        <f t="shared" si="0"/>
        <v>15067524.109999999</v>
      </c>
      <c r="U61" s="107">
        <v>0.34589999999999999</v>
      </c>
      <c r="V61" s="143">
        <f>ROUND(S61*U61,2)</f>
        <v>51885.08</v>
      </c>
      <c r="W61" s="142">
        <f>ROUND(R61*V61,2)</f>
        <v>5211856.29</v>
      </c>
    </row>
    <row r="62" spans="13:25" x14ac:dyDescent="0.25">
      <c r="T62" s="141"/>
      <c r="V62" s="141"/>
      <c r="W62" s="141"/>
    </row>
    <row r="63" spans="13:25" x14ac:dyDescent="0.25">
      <c r="T63" s="144"/>
      <c r="V63" s="141"/>
      <c r="W63" s="141"/>
    </row>
    <row r="64" spans="13:25" x14ac:dyDescent="0.25">
      <c r="T64" s="144"/>
      <c r="V64" s="141"/>
      <c r="W64" s="141"/>
    </row>
    <row r="65" spans="13:25" x14ac:dyDescent="0.25">
      <c r="M65" s="146" t="s">
        <v>405</v>
      </c>
      <c r="T65" s="141"/>
      <c r="V65" s="141"/>
      <c r="W65" s="141"/>
    </row>
    <row r="66" spans="13:25" x14ac:dyDescent="0.25">
      <c r="M66" s="18" t="s">
        <v>406</v>
      </c>
      <c r="N66" s="22">
        <v>1</v>
      </c>
      <c r="O66" t="s">
        <v>413</v>
      </c>
      <c r="P66" s="147">
        <f>P67</f>
        <v>800000000</v>
      </c>
      <c r="T66" s="141"/>
      <c r="V66" s="141"/>
      <c r="W66" s="141"/>
    </row>
    <row r="67" spans="13:25" x14ac:dyDescent="0.25">
      <c r="N67" s="22" t="s">
        <v>8</v>
      </c>
      <c r="O67" t="s">
        <v>326</v>
      </c>
      <c r="P67" s="147">
        <f>P68</f>
        <v>800000000</v>
      </c>
      <c r="T67" s="141"/>
      <c r="V67" s="141"/>
      <c r="W67" s="141"/>
    </row>
    <row r="68" spans="13:25" x14ac:dyDescent="0.25">
      <c r="N68" s="22" t="s">
        <v>407</v>
      </c>
      <c r="P68" s="147">
        <f>P69</f>
        <v>800000000</v>
      </c>
      <c r="T68" s="141"/>
      <c r="V68" s="141"/>
      <c r="W68" s="141"/>
    </row>
    <row r="69" spans="13:25" x14ac:dyDescent="0.25">
      <c r="N69" s="22" t="s">
        <v>12</v>
      </c>
      <c r="P69" s="147">
        <f>P70</f>
        <v>800000000</v>
      </c>
    </row>
    <row r="70" spans="13:25" x14ac:dyDescent="0.25">
      <c r="N70" s="22" t="s">
        <v>408</v>
      </c>
      <c r="P70" s="147">
        <f>P71</f>
        <v>800000000</v>
      </c>
    </row>
    <row r="71" spans="13:25" x14ac:dyDescent="0.25">
      <c r="N71" s="22" t="s">
        <v>409</v>
      </c>
      <c r="P71" s="147">
        <f>SUM(P72:P73)</f>
        <v>800000000</v>
      </c>
    </row>
    <row r="72" spans="13:25" x14ac:dyDescent="0.25">
      <c r="N72" s="22" t="s">
        <v>410</v>
      </c>
      <c r="P72" s="47">
        <f>300000000</f>
        <v>300000000</v>
      </c>
    </row>
    <row r="73" spans="13:25" x14ac:dyDescent="0.25">
      <c r="N73" s="22" t="s">
        <v>412</v>
      </c>
      <c r="P73" s="47">
        <f>500000000</f>
        <v>500000000</v>
      </c>
    </row>
    <row r="74" spans="13:25" x14ac:dyDescent="0.25">
      <c r="M74" s="18" t="s">
        <v>411</v>
      </c>
      <c r="N74" s="22">
        <v>1</v>
      </c>
    </row>
    <row r="79" spans="13:25" x14ac:dyDescent="0.25">
      <c r="N79" s="148" t="s">
        <v>63</v>
      </c>
      <c r="O79" s="130" t="s">
        <v>399</v>
      </c>
      <c r="P79" s="130" t="s">
        <v>237</v>
      </c>
      <c r="Q79" s="130" t="s">
        <v>238</v>
      </c>
      <c r="R79" s="130" t="s">
        <v>239</v>
      </c>
      <c r="S79" s="130" t="s">
        <v>241</v>
      </c>
      <c r="T79" s="130" t="s">
        <v>242</v>
      </c>
      <c r="U79" s="130" t="s">
        <v>285</v>
      </c>
      <c r="V79" s="130" t="s">
        <v>286</v>
      </c>
      <c r="W79" s="130" t="s">
        <v>401</v>
      </c>
      <c r="X79" s="130"/>
      <c r="Y79" s="111" t="s">
        <v>88</v>
      </c>
    </row>
    <row r="80" spans="13:25" x14ac:dyDescent="0.25">
      <c r="N80" s="114"/>
      <c r="P80" t="s">
        <v>326</v>
      </c>
      <c r="Y80" s="113"/>
    </row>
    <row r="81" spans="13:25" x14ac:dyDescent="0.25">
      <c r="N81" s="114"/>
      <c r="P81" t="s">
        <v>414</v>
      </c>
      <c r="Q81" t="s">
        <v>332</v>
      </c>
      <c r="R81">
        <v>100.434</v>
      </c>
      <c r="S81">
        <v>1000.333</v>
      </c>
      <c r="T81">
        <f>R81*S81</f>
        <v>100467.44452199999</v>
      </c>
      <c r="Y81" s="113"/>
    </row>
    <row r="82" spans="13:25" x14ac:dyDescent="0.25">
      <c r="N82" s="114"/>
      <c r="P82" t="s">
        <v>327</v>
      </c>
      <c r="Y82" s="113"/>
    </row>
    <row r="83" spans="13:25" x14ac:dyDescent="0.25">
      <c r="N83" s="114"/>
      <c r="P83" t="s">
        <v>415</v>
      </c>
      <c r="Q83" t="s">
        <v>332</v>
      </c>
      <c r="R83">
        <v>100.434</v>
      </c>
      <c r="S83">
        <v>1000.222</v>
      </c>
      <c r="T83">
        <f>R83*S83</f>
        <v>100456.29634799999</v>
      </c>
      <c r="Y83" s="113"/>
    </row>
    <row r="84" spans="13:25" x14ac:dyDescent="0.25">
      <c r="N84" s="114"/>
      <c r="P84" t="s">
        <v>328</v>
      </c>
      <c r="Y84" s="113"/>
    </row>
    <row r="85" spans="13:25" x14ac:dyDescent="0.25">
      <c r="N85" s="117"/>
      <c r="O85" s="118"/>
      <c r="P85" s="118" t="s">
        <v>416</v>
      </c>
      <c r="Q85" s="118" t="s">
        <v>332</v>
      </c>
      <c r="R85">
        <v>100.434</v>
      </c>
      <c r="S85" s="118">
        <v>1000.888</v>
      </c>
      <c r="T85" s="118">
        <f>R85*S85</f>
        <v>100523.185392</v>
      </c>
      <c r="U85" s="118"/>
      <c r="V85" s="118"/>
      <c r="W85" s="118"/>
      <c r="X85" s="118"/>
      <c r="Y85" s="149"/>
    </row>
    <row r="87" spans="13:25" x14ac:dyDescent="0.25">
      <c r="N87" s="148"/>
      <c r="O87" s="130"/>
      <c r="P87" s="150" t="s">
        <v>417</v>
      </c>
      <c r="Q87" s="130"/>
      <c r="R87" s="130"/>
      <c r="S87" s="130"/>
      <c r="T87" s="151">
        <f>ROUND(SUM(T80:T85),0)</f>
        <v>301447</v>
      </c>
      <c r="U87" s="130"/>
      <c r="V87" s="130"/>
      <c r="W87" s="150">
        <f>SUM(W80:W85)</f>
        <v>0</v>
      </c>
      <c r="X87" s="130"/>
      <c r="Y87" s="111"/>
    </row>
    <row r="88" spans="13:25" x14ac:dyDescent="0.25">
      <c r="N88" s="114"/>
      <c r="P88" t="s">
        <v>418</v>
      </c>
      <c r="T88" s="152">
        <f>ROUND((T87*11%),0)</f>
        <v>33159</v>
      </c>
      <c r="Y88" s="113"/>
    </row>
    <row r="89" spans="13:25" x14ac:dyDescent="0.25">
      <c r="N89" s="114"/>
      <c r="P89" t="s">
        <v>419</v>
      </c>
      <c r="T89" s="152">
        <f>T87+T88</f>
        <v>334606</v>
      </c>
      <c r="Y89" s="113"/>
    </row>
    <row r="90" spans="13:25" x14ac:dyDescent="0.25">
      <c r="N90" s="114"/>
      <c r="Y90" s="113"/>
    </row>
    <row r="91" spans="13:25" x14ac:dyDescent="0.25">
      <c r="N91" s="114"/>
      <c r="Y91" s="113"/>
    </row>
    <row r="92" spans="13:25" x14ac:dyDescent="0.25">
      <c r="N92" s="114"/>
      <c r="Y92" s="113"/>
    </row>
    <row r="93" spans="13:25" x14ac:dyDescent="0.25">
      <c r="N93" s="117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49"/>
    </row>
    <row r="96" spans="13:25" x14ac:dyDescent="0.25">
      <c r="M96" s="145" t="s">
        <v>420</v>
      </c>
    </row>
    <row r="97" spans="13:18" x14ac:dyDescent="0.25">
      <c r="M97" t="s">
        <v>421</v>
      </c>
    </row>
    <row r="104" spans="13:18" x14ac:dyDescent="0.25">
      <c r="M104" t="s">
        <v>424</v>
      </c>
    </row>
    <row r="112" spans="13:18" x14ac:dyDescent="0.25">
      <c r="M112" s="108" t="s">
        <v>342</v>
      </c>
      <c r="N112" s="130"/>
      <c r="O112" s="130"/>
      <c r="P112" s="130"/>
      <c r="Q112" s="130"/>
      <c r="R112" s="111"/>
    </row>
    <row r="113" spans="13:18" x14ac:dyDescent="0.25">
      <c r="M113" s="131" t="s">
        <v>63</v>
      </c>
      <c r="N113" t="s">
        <v>343</v>
      </c>
      <c r="O113" t="s">
        <v>422</v>
      </c>
      <c r="P113" t="s">
        <v>345</v>
      </c>
      <c r="Q113" t="s">
        <v>108</v>
      </c>
      <c r="R113" s="113" t="s">
        <v>346</v>
      </c>
    </row>
    <row r="114" spans="13:18" x14ac:dyDescent="0.25">
      <c r="M114" s="132">
        <v>1</v>
      </c>
      <c r="N114" t="s">
        <v>344</v>
      </c>
      <c r="O114">
        <v>2022</v>
      </c>
      <c r="P114" s="50">
        <f>S108</f>
        <v>0</v>
      </c>
      <c r="Q114" s="50">
        <f>S109</f>
        <v>0</v>
      </c>
      <c r="R114" s="122">
        <f>S110</f>
        <v>0</v>
      </c>
    </row>
    <row r="115" spans="13:18" x14ac:dyDescent="0.25">
      <c r="M115" s="132">
        <v>2</v>
      </c>
      <c r="N115" t="s">
        <v>347</v>
      </c>
      <c r="O115">
        <v>2022</v>
      </c>
      <c r="P115" s="50">
        <f>S108</f>
        <v>0</v>
      </c>
      <c r="Q115" s="50">
        <f>S109</f>
        <v>0</v>
      </c>
      <c r="R115" s="122">
        <f>S110</f>
        <v>0</v>
      </c>
    </row>
    <row r="116" spans="13:18" x14ac:dyDescent="0.25">
      <c r="M116" s="132">
        <v>3</v>
      </c>
      <c r="N116" t="s">
        <v>344</v>
      </c>
      <c r="O116">
        <v>2023</v>
      </c>
      <c r="P116" s="50"/>
      <c r="Q116" s="50"/>
      <c r="R116" s="122"/>
    </row>
    <row r="117" spans="13:18" x14ac:dyDescent="0.25">
      <c r="M117" s="132">
        <v>4</v>
      </c>
      <c r="N117" t="s">
        <v>347</v>
      </c>
      <c r="O117">
        <v>2023</v>
      </c>
      <c r="P117" s="50"/>
      <c r="Q117" s="50"/>
      <c r="R117" s="122"/>
    </row>
  </sheetData>
  <mergeCells count="1">
    <mergeCell ref="N49:O4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B56EE-A5FB-4743-B197-694853953855}">
  <dimension ref="N27:V50"/>
  <sheetViews>
    <sheetView topLeftCell="A34" zoomScale="55" zoomScaleNormal="55" workbookViewId="0">
      <selection activeCell="K32" sqref="K32"/>
    </sheetView>
  </sheetViews>
  <sheetFormatPr defaultRowHeight="15" x14ac:dyDescent="0.25"/>
  <cols>
    <col min="14" max="14" width="11.42578125" customWidth="1"/>
    <col min="15" max="15" width="51.28515625" bestFit="1" customWidth="1"/>
    <col min="16" max="16" width="28.140625" customWidth="1"/>
    <col min="17" max="17" width="12.85546875" bestFit="1" customWidth="1"/>
    <col min="18" max="18" width="9.5703125" bestFit="1" customWidth="1"/>
    <col min="19" max="19" width="13.28515625" bestFit="1" customWidth="1"/>
    <col min="20" max="20" width="20.85546875" customWidth="1"/>
  </cols>
  <sheetData>
    <row r="27" spans="14:22" x14ac:dyDescent="0.25">
      <c r="N27" s="53" t="s">
        <v>308</v>
      </c>
    </row>
    <row r="28" spans="14:22" x14ac:dyDescent="0.25">
      <c r="N28" t="s">
        <v>348</v>
      </c>
    </row>
    <row r="29" spans="14:22" x14ac:dyDescent="0.25">
      <c r="N29" t="s">
        <v>349</v>
      </c>
    </row>
    <row r="30" spans="14:22" x14ac:dyDescent="0.25">
      <c r="N30" s="63"/>
      <c r="O30" s="7"/>
      <c r="P30" s="7"/>
      <c r="Q30" s="7"/>
      <c r="R30" s="7"/>
      <c r="S30" s="7"/>
    </row>
    <row r="31" spans="14:22" x14ac:dyDescent="0.25">
      <c r="N31" s="108" t="s">
        <v>319</v>
      </c>
      <c r="O31" s="109"/>
      <c r="P31" s="110"/>
      <c r="Q31" s="110"/>
      <c r="R31" s="110"/>
      <c r="S31" s="110"/>
      <c r="T31" s="111"/>
    </row>
    <row r="32" spans="14:22" x14ac:dyDescent="0.25">
      <c r="N32" s="129" t="s">
        <v>63</v>
      </c>
      <c r="O32" s="75" t="s">
        <v>320</v>
      </c>
      <c r="P32" s="7" t="s">
        <v>237</v>
      </c>
      <c r="Q32" s="7" t="s">
        <v>238</v>
      </c>
      <c r="R32" s="7" t="s">
        <v>239</v>
      </c>
      <c r="S32" s="7" t="s">
        <v>241</v>
      </c>
      <c r="T32" s="112" t="s">
        <v>242</v>
      </c>
      <c r="V32" s="7" t="s">
        <v>341</v>
      </c>
    </row>
    <row r="33" spans="14:20" x14ac:dyDescent="0.25">
      <c r="N33" s="114"/>
      <c r="O33" t="s">
        <v>326</v>
      </c>
      <c r="P33" t="s">
        <v>335</v>
      </c>
      <c r="T33" s="113"/>
    </row>
    <row r="34" spans="14:20" x14ac:dyDescent="0.25">
      <c r="N34" s="114"/>
      <c r="P34" t="s">
        <v>329</v>
      </c>
      <c r="Q34" t="s">
        <v>332</v>
      </c>
      <c r="R34" s="115">
        <v>1</v>
      </c>
      <c r="S34" s="115">
        <v>500000.57</v>
      </c>
      <c r="T34" s="116">
        <f>S34*R34</f>
        <v>500000.57</v>
      </c>
    </row>
    <row r="35" spans="14:20" x14ac:dyDescent="0.25">
      <c r="N35" s="114"/>
      <c r="O35" t="s">
        <v>327</v>
      </c>
      <c r="P35" s="7" t="s">
        <v>336</v>
      </c>
      <c r="R35" s="115"/>
      <c r="S35" s="115"/>
      <c r="T35" s="116"/>
    </row>
    <row r="36" spans="14:20" x14ac:dyDescent="0.25">
      <c r="N36" s="114"/>
      <c r="P36" t="s">
        <v>330</v>
      </c>
      <c r="Q36" t="s">
        <v>333</v>
      </c>
      <c r="R36" s="115">
        <v>100.25</v>
      </c>
      <c r="S36" s="115">
        <v>10000.52</v>
      </c>
      <c r="T36" s="116">
        <f>S36*R36</f>
        <v>1002552.13</v>
      </c>
    </row>
    <row r="37" spans="14:20" x14ac:dyDescent="0.25">
      <c r="N37" s="114"/>
      <c r="O37" t="s">
        <v>328</v>
      </c>
      <c r="P37" t="s">
        <v>337</v>
      </c>
      <c r="R37" s="115"/>
      <c r="S37" s="115"/>
      <c r="T37" s="116"/>
    </row>
    <row r="38" spans="14:20" x14ac:dyDescent="0.25">
      <c r="N38" s="117"/>
      <c r="O38" s="118"/>
      <c r="P38" s="118" t="s">
        <v>331</v>
      </c>
      <c r="Q38" s="118" t="s">
        <v>334</v>
      </c>
      <c r="R38" s="119">
        <v>100.33</v>
      </c>
      <c r="S38" s="119">
        <v>10000.370000000001</v>
      </c>
      <c r="T38" s="120">
        <f>S38*R38</f>
        <v>1003337.1221</v>
      </c>
    </row>
    <row r="40" spans="14:20" x14ac:dyDescent="0.25">
      <c r="N40" s="108" t="s">
        <v>338</v>
      </c>
      <c r="O40" s="109"/>
      <c r="P40" s="110"/>
      <c r="Q40" s="110"/>
      <c r="R40" s="110"/>
      <c r="S40" s="110"/>
      <c r="T40" s="123">
        <f>ROUND(SUM(T33:T38),0)</f>
        <v>2505890</v>
      </c>
    </row>
    <row r="41" spans="14:20" x14ac:dyDescent="0.25">
      <c r="N41" s="121" t="s">
        <v>339</v>
      </c>
      <c r="O41" s="75"/>
      <c r="P41" s="7"/>
      <c r="Q41" s="7"/>
      <c r="R41" s="7"/>
      <c r="S41" s="7"/>
      <c r="T41" s="124">
        <f>ROUND(T40*0.11,0)</f>
        <v>275648</v>
      </c>
    </row>
    <row r="42" spans="14:20" x14ac:dyDescent="0.25">
      <c r="N42" s="125" t="s">
        <v>340</v>
      </c>
      <c r="O42" s="126"/>
      <c r="P42" s="127"/>
      <c r="Q42" s="127"/>
      <c r="R42" s="127"/>
      <c r="S42" s="127"/>
      <c r="T42" s="128">
        <f>T40+T41</f>
        <v>2781538</v>
      </c>
    </row>
    <row r="46" spans="14:20" x14ac:dyDescent="0.25">
      <c r="N46" s="156" t="s">
        <v>406</v>
      </c>
    </row>
    <row r="47" spans="14:20" x14ac:dyDescent="0.25">
      <c r="N47" t="s">
        <v>425</v>
      </c>
    </row>
    <row r="48" spans="14:20" x14ac:dyDescent="0.25">
      <c r="N48" t="s">
        <v>426</v>
      </c>
    </row>
    <row r="50" spans="14:14" x14ac:dyDescent="0.25">
      <c r="N50" s="156" t="s">
        <v>411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4133B-CA0B-4A29-85A9-CD119E9D744E}">
  <dimension ref="B2:G22"/>
  <sheetViews>
    <sheetView topLeftCell="A9" zoomScale="70" zoomScaleNormal="70" workbookViewId="0">
      <selection activeCell="K10" sqref="K10"/>
    </sheetView>
  </sheetViews>
  <sheetFormatPr defaultColWidth="8.7109375" defaultRowHeight="15" x14ac:dyDescent="0.25"/>
  <cols>
    <col min="1" max="1" width="3.5703125" style="28" customWidth="1"/>
    <col min="2" max="2" width="6.5703125" style="28" customWidth="1"/>
    <col min="3" max="3" width="17.140625" style="44" customWidth="1"/>
    <col min="4" max="4" width="30.28515625" style="28" customWidth="1"/>
    <col min="5" max="5" width="24.5703125" style="28" customWidth="1"/>
    <col min="6" max="6" width="15.5703125" style="28" customWidth="1"/>
    <col min="7" max="7" width="16.5703125" style="28" customWidth="1"/>
    <col min="8" max="16384" width="8.7109375" style="28"/>
  </cols>
  <sheetData>
    <row r="2" spans="2:7" ht="30" x14ac:dyDescent="0.25">
      <c r="B2" s="27" t="s">
        <v>63</v>
      </c>
      <c r="C2" s="25" t="s">
        <v>70</v>
      </c>
      <c r="D2" s="27" t="s">
        <v>64</v>
      </c>
      <c r="E2" s="27" t="s">
        <v>65</v>
      </c>
      <c r="F2" s="27" t="s">
        <v>66</v>
      </c>
      <c r="G2" s="27" t="s">
        <v>67</v>
      </c>
    </row>
    <row r="3" spans="2:7" x14ac:dyDescent="0.25">
      <c r="B3" s="29"/>
      <c r="C3" s="26" t="s">
        <v>153</v>
      </c>
      <c r="D3" s="30"/>
      <c r="E3" s="31"/>
      <c r="F3" s="31"/>
      <c r="G3" s="32"/>
    </row>
    <row r="4" spans="2:7" ht="45" x14ac:dyDescent="0.25">
      <c r="B4" s="33"/>
      <c r="C4" s="34">
        <v>45132</v>
      </c>
      <c r="D4" s="35" t="s">
        <v>71</v>
      </c>
      <c r="E4" s="35" t="s">
        <v>154</v>
      </c>
      <c r="F4" s="35"/>
      <c r="G4" s="36"/>
    </row>
    <row r="5" spans="2:7" ht="30" x14ac:dyDescent="0.25">
      <c r="B5" s="37">
        <v>1</v>
      </c>
      <c r="C5" s="34">
        <v>45132</v>
      </c>
      <c r="D5" s="38" t="s">
        <v>155</v>
      </c>
      <c r="E5" s="38" t="s">
        <v>156</v>
      </c>
      <c r="F5" s="38"/>
      <c r="G5" s="38"/>
    </row>
    <row r="6" spans="2:7" ht="30" x14ac:dyDescent="0.25">
      <c r="B6" s="37">
        <v>2</v>
      </c>
      <c r="C6" s="34">
        <v>45132</v>
      </c>
      <c r="D6" s="38" t="s">
        <v>157</v>
      </c>
      <c r="E6" s="38" t="s">
        <v>156</v>
      </c>
      <c r="F6" s="38"/>
      <c r="G6" s="38"/>
    </row>
    <row r="7" spans="2:7" ht="30" x14ac:dyDescent="0.25">
      <c r="B7" s="37">
        <v>3</v>
      </c>
      <c r="C7" s="34">
        <v>45132</v>
      </c>
      <c r="D7" s="38" t="s">
        <v>158</v>
      </c>
      <c r="E7" s="38" t="s">
        <v>156</v>
      </c>
      <c r="F7" s="38"/>
      <c r="G7" s="38"/>
    </row>
    <row r="8" spans="2:7" x14ac:dyDescent="0.25">
      <c r="B8" s="37"/>
      <c r="C8" s="39"/>
      <c r="D8" s="38"/>
      <c r="E8" s="38"/>
      <c r="F8" s="38"/>
      <c r="G8" s="38"/>
    </row>
    <row r="9" spans="2:7" x14ac:dyDescent="0.25">
      <c r="B9" s="29"/>
      <c r="C9" s="26" t="s">
        <v>68</v>
      </c>
      <c r="D9" s="30"/>
      <c r="E9" s="31"/>
      <c r="F9" s="31"/>
      <c r="G9" s="32"/>
    </row>
    <row r="10" spans="2:7" ht="30" x14ac:dyDescent="0.25">
      <c r="B10" s="33"/>
      <c r="C10" s="34">
        <v>45132</v>
      </c>
      <c r="D10" s="35" t="str">
        <f>'Dev-250723'!C3</f>
        <v>SIMPLIFIKASI TAMPILAN MODUL 2 - PRA PENGADAAN</v>
      </c>
      <c r="E10" s="35" t="s">
        <v>160</v>
      </c>
      <c r="F10" s="35"/>
      <c r="G10" s="36"/>
    </row>
    <row r="11" spans="2:7" ht="30" x14ac:dyDescent="0.25">
      <c r="B11" s="37"/>
      <c r="C11" s="34">
        <v>45132</v>
      </c>
      <c r="D11" s="38" t="str">
        <f>'Dev-250723'!C64</f>
        <v>PEMBUATAN FULL AKUN OPERASIONAL</v>
      </c>
      <c r="E11" s="38"/>
      <c r="F11" s="38"/>
      <c r="G11" s="38"/>
    </row>
    <row r="12" spans="2:7" x14ac:dyDescent="0.25">
      <c r="B12" s="40"/>
      <c r="C12" s="41"/>
      <c r="D12" s="42"/>
      <c r="E12" s="42"/>
      <c r="F12" s="42"/>
      <c r="G12" s="42"/>
    </row>
    <row r="13" spans="2:7" x14ac:dyDescent="0.25">
      <c r="B13" s="29"/>
      <c r="C13" s="30" t="s">
        <v>69</v>
      </c>
      <c r="D13" s="30"/>
      <c r="E13" s="31"/>
      <c r="F13" s="31"/>
      <c r="G13" s="32"/>
    </row>
    <row r="14" spans="2:7" ht="30" x14ac:dyDescent="0.25">
      <c r="B14" s="33"/>
      <c r="C14" s="34">
        <v>45132</v>
      </c>
      <c r="D14" s="35" t="s">
        <v>72</v>
      </c>
      <c r="E14" s="35" t="s">
        <v>73</v>
      </c>
      <c r="F14" s="43"/>
      <c r="G14" s="36"/>
    </row>
    <row r="15" spans="2:7" ht="60" x14ac:dyDescent="0.25">
      <c r="B15" s="37"/>
      <c r="C15" s="39">
        <v>45132</v>
      </c>
      <c r="D15" s="38" t="s">
        <v>74</v>
      </c>
      <c r="E15" s="38" t="s">
        <v>75</v>
      </c>
      <c r="F15" s="52" t="s">
        <v>202</v>
      </c>
      <c r="G15" s="38"/>
    </row>
    <row r="16" spans="2:7" ht="60" x14ac:dyDescent="0.25">
      <c r="B16" s="37">
        <v>1</v>
      </c>
      <c r="C16" s="39">
        <v>45132</v>
      </c>
      <c r="D16" s="38" t="str">
        <f>'Bug-250723'!$C$5</f>
        <v>Di Reference, munculkan kalimat "Kontrak Awal"</v>
      </c>
      <c r="E16" s="38" t="s">
        <v>197</v>
      </c>
      <c r="F16" s="45"/>
      <c r="G16" s="38"/>
    </row>
    <row r="17" spans="2:7" ht="45" x14ac:dyDescent="0.25">
      <c r="B17" s="37">
        <v>2</v>
      </c>
      <c r="C17" s="39">
        <v>45132</v>
      </c>
      <c r="D17" s="38" t="str">
        <f>'Bug-250723'!$C$19</f>
        <v>Kontrak Awal hilang</v>
      </c>
      <c r="E17" s="38" t="s">
        <v>198</v>
      </c>
      <c r="F17" s="45"/>
      <c r="G17" s="38"/>
    </row>
    <row r="18" spans="2:7" ht="45" x14ac:dyDescent="0.25">
      <c r="B18" s="37">
        <v>3</v>
      </c>
      <c r="C18" s="39">
        <v>45132</v>
      </c>
      <c r="D18" s="38" t="str">
        <f>'Bug-250723'!$C$34</f>
        <v>Level 3 Kontrak Manajemen sudah diisi tapi nilai masih bisa diturunkan, cek Bug</v>
      </c>
      <c r="E18" s="38" t="s">
        <v>199</v>
      </c>
      <c r="F18" s="38"/>
      <c r="G18" s="38"/>
    </row>
    <row r="19" spans="2:7" ht="30" x14ac:dyDescent="0.25">
      <c r="B19" s="37">
        <v>4</v>
      </c>
      <c r="C19" s="39">
        <v>45132</v>
      </c>
      <c r="D19" s="38" t="str">
        <f>'Bug-250723'!C49</f>
        <v>Kepala data di semua Modul agar di Freeze</v>
      </c>
      <c r="E19" s="38" t="s">
        <v>200</v>
      </c>
      <c r="F19" s="38"/>
      <c r="G19" s="38"/>
    </row>
    <row r="20" spans="2:7" ht="45" x14ac:dyDescent="0.25">
      <c r="B20" s="37">
        <v>5</v>
      </c>
      <c r="C20" s="39">
        <v>45132</v>
      </c>
      <c r="D20" s="38" t="str">
        <f>'Bug-250723'!C64</f>
        <v>Seluruh Tampilan DKH di setiap Modul agar di tambahkan Subtotal - PPN - Total</v>
      </c>
      <c r="E20" s="38" t="s">
        <v>201</v>
      </c>
      <c r="F20" s="38"/>
      <c r="G20" s="38" t="s">
        <v>82</v>
      </c>
    </row>
    <row r="21" spans="2:7" x14ac:dyDescent="0.25">
      <c r="B21" s="37"/>
      <c r="C21" s="39"/>
      <c r="D21" s="38"/>
      <c r="E21" s="38"/>
      <c r="F21" s="38"/>
      <c r="G21" s="38"/>
    </row>
    <row r="22" spans="2:7" x14ac:dyDescent="0.25">
      <c r="B22" s="61"/>
      <c r="C22" s="6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6:X37"/>
  <sheetViews>
    <sheetView zoomScale="55" zoomScaleNormal="55" workbookViewId="0">
      <selection activeCell="K10" sqref="K10"/>
    </sheetView>
  </sheetViews>
  <sheetFormatPr defaultRowHeight="15" x14ac:dyDescent="0.25"/>
  <cols>
    <col min="1" max="1" width="3.5703125" customWidth="1"/>
    <col min="2" max="2" width="6.5703125" customWidth="1"/>
    <col min="22" max="22" width="6.5703125" style="16" customWidth="1"/>
    <col min="23" max="23" width="26.28515625" bestFit="1" customWidth="1"/>
    <col min="24" max="24" width="21.42578125" customWidth="1"/>
  </cols>
  <sheetData>
    <row r="6" spans="22:24" x14ac:dyDescent="0.25">
      <c r="V6" s="18" t="s">
        <v>32</v>
      </c>
    </row>
    <row r="7" spans="22:24" x14ac:dyDescent="0.25">
      <c r="V7" s="20" t="s">
        <v>42</v>
      </c>
      <c r="W7" s="20" t="s">
        <v>47</v>
      </c>
      <c r="X7" s="20" t="s">
        <v>56</v>
      </c>
    </row>
    <row r="8" spans="22:24" x14ac:dyDescent="0.25">
      <c r="V8" s="20">
        <v>1</v>
      </c>
      <c r="W8" s="21" t="s">
        <v>35</v>
      </c>
      <c r="X8" s="21"/>
    </row>
    <row r="9" spans="22:24" x14ac:dyDescent="0.25">
      <c r="V9" s="20">
        <v>2</v>
      </c>
      <c r="W9" s="21" t="s">
        <v>33</v>
      </c>
      <c r="X9" s="21"/>
    </row>
    <row r="10" spans="22:24" x14ac:dyDescent="0.25">
      <c r="V10" s="20">
        <v>3</v>
      </c>
      <c r="W10" s="21" t="s">
        <v>41</v>
      </c>
      <c r="X10" s="21"/>
    </row>
    <row r="11" spans="22:24" x14ac:dyDescent="0.25">
      <c r="V11" s="20">
        <v>4</v>
      </c>
      <c r="W11" s="21" t="s">
        <v>40</v>
      </c>
      <c r="X11" s="21"/>
    </row>
    <row r="12" spans="22:24" x14ac:dyDescent="0.25">
      <c r="V12" s="20">
        <v>5</v>
      </c>
      <c r="W12" s="21" t="s">
        <v>34</v>
      </c>
      <c r="X12" s="21"/>
    </row>
    <row r="13" spans="22:24" x14ac:dyDescent="0.25">
      <c r="V13" s="20">
        <v>6</v>
      </c>
      <c r="W13" s="21" t="s">
        <v>36</v>
      </c>
      <c r="X13" s="21"/>
    </row>
    <row r="14" spans="22:24" x14ac:dyDescent="0.25">
      <c r="V14" s="20">
        <v>7</v>
      </c>
      <c r="W14" s="21" t="s">
        <v>37</v>
      </c>
      <c r="X14" s="21"/>
    </row>
    <row r="15" spans="22:24" x14ac:dyDescent="0.25">
      <c r="V15" s="20">
        <v>8</v>
      </c>
      <c r="W15" s="21" t="s">
        <v>38</v>
      </c>
      <c r="X15" s="21"/>
    </row>
    <row r="16" spans="22:24" x14ac:dyDescent="0.25">
      <c r="V16" s="20">
        <v>9</v>
      </c>
      <c r="W16" s="21" t="s">
        <v>39</v>
      </c>
      <c r="X16" s="21"/>
    </row>
    <row r="17" spans="22:24" x14ac:dyDescent="0.25">
      <c r="V17" s="19" t="s">
        <v>43</v>
      </c>
    </row>
    <row r="18" spans="22:24" x14ac:dyDescent="0.25">
      <c r="V18" s="20" t="s">
        <v>42</v>
      </c>
      <c r="W18" s="20" t="s">
        <v>47</v>
      </c>
      <c r="X18" s="21"/>
    </row>
    <row r="19" spans="22:24" x14ac:dyDescent="0.25">
      <c r="V19" s="20">
        <v>1</v>
      </c>
      <c r="W19" s="21" t="s">
        <v>44</v>
      </c>
      <c r="X19" s="21"/>
    </row>
    <row r="20" spans="22:24" x14ac:dyDescent="0.25">
      <c r="V20" s="20">
        <v>2</v>
      </c>
      <c r="W20" s="21" t="s">
        <v>45</v>
      </c>
      <c r="X20" s="21"/>
    </row>
    <row r="21" spans="22:24" x14ac:dyDescent="0.25">
      <c r="V21" s="20">
        <v>3</v>
      </c>
      <c r="W21" s="21" t="s">
        <v>46</v>
      </c>
      <c r="X21" s="21"/>
    </row>
    <row r="22" spans="22:24" x14ac:dyDescent="0.25">
      <c r="V22" s="20">
        <v>4</v>
      </c>
      <c r="W22" s="21" t="s">
        <v>48</v>
      </c>
      <c r="X22" s="21"/>
    </row>
    <row r="23" spans="22:24" x14ac:dyDescent="0.25">
      <c r="V23" s="20">
        <v>5</v>
      </c>
      <c r="W23" s="21" t="s">
        <v>49</v>
      </c>
      <c r="X23" s="21"/>
    </row>
    <row r="24" spans="22:24" x14ac:dyDescent="0.25">
      <c r="V24" s="20">
        <v>6</v>
      </c>
      <c r="W24" s="21" t="s">
        <v>50</v>
      </c>
      <c r="X24" s="21"/>
    </row>
    <row r="25" spans="22:24" x14ac:dyDescent="0.25">
      <c r="V25" s="20">
        <v>7</v>
      </c>
      <c r="W25" s="21" t="s">
        <v>51</v>
      </c>
      <c r="X25" s="21"/>
    </row>
    <row r="26" spans="22:24" x14ac:dyDescent="0.25">
      <c r="V26" s="20">
        <v>8</v>
      </c>
      <c r="W26" s="21" t="s">
        <v>54</v>
      </c>
      <c r="X26" s="21"/>
    </row>
    <row r="27" spans="22:24" x14ac:dyDescent="0.25">
      <c r="V27" s="20">
        <v>9</v>
      </c>
      <c r="W27" s="21" t="s">
        <v>53</v>
      </c>
      <c r="X27" s="21"/>
    </row>
    <row r="28" spans="22:24" x14ac:dyDescent="0.25">
      <c r="V28" s="20">
        <v>10</v>
      </c>
      <c r="W28" s="21" t="s">
        <v>52</v>
      </c>
      <c r="X28" s="21"/>
    </row>
    <row r="29" spans="22:24" x14ac:dyDescent="0.25">
      <c r="V29" s="20">
        <v>11</v>
      </c>
      <c r="W29" s="21" t="s">
        <v>55</v>
      </c>
      <c r="X29" s="21"/>
    </row>
    <row r="37" spans="4:4" x14ac:dyDescent="0.25">
      <c r="D37" t="s">
        <v>57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AC277-FF15-4F26-B21F-D4F499AAE2A3}">
  <dimension ref="B3:H17"/>
  <sheetViews>
    <sheetView topLeftCell="A3" zoomScale="85" zoomScaleNormal="85" workbookViewId="0">
      <selection activeCell="K10" sqref="K10"/>
    </sheetView>
  </sheetViews>
  <sheetFormatPr defaultRowHeight="15" x14ac:dyDescent="0.25"/>
  <cols>
    <col min="1" max="1" width="17.5703125" customWidth="1"/>
    <col min="2" max="2" width="6.85546875" style="16" bestFit="1" customWidth="1"/>
    <col min="3" max="3" width="64.140625" customWidth="1"/>
    <col min="4" max="4" width="18.5703125" style="17" customWidth="1"/>
    <col min="5" max="7" width="18.5703125" customWidth="1"/>
    <col min="8" max="8" width="18.5703125" hidden="1" customWidth="1"/>
  </cols>
  <sheetData>
    <row r="3" spans="2:8" ht="36" x14ac:dyDescent="0.25">
      <c r="B3" s="169" t="s">
        <v>0</v>
      </c>
      <c r="C3" s="169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</row>
    <row r="4" spans="2:8" x14ac:dyDescent="0.25">
      <c r="B4" s="169"/>
      <c r="C4" s="169"/>
      <c r="D4" s="2">
        <v>44927</v>
      </c>
      <c r="E4" s="2">
        <v>44927</v>
      </c>
      <c r="F4" s="2">
        <v>44927</v>
      </c>
      <c r="G4" s="2">
        <v>44927</v>
      </c>
      <c r="H4" s="2">
        <v>44927</v>
      </c>
    </row>
    <row r="5" spans="2:8" s="7" customFormat="1" ht="24.95" customHeight="1" x14ac:dyDescent="0.25">
      <c r="B5" s="3">
        <v>1</v>
      </c>
      <c r="C5" s="4" t="s">
        <v>7</v>
      </c>
      <c r="D5" s="5">
        <f>D6+D15+D16+D17</f>
        <v>5513737373186</v>
      </c>
      <c r="E5" s="6">
        <f>E6+E15+E16+E17</f>
        <v>5513737373186</v>
      </c>
      <c r="F5" s="6">
        <f>F6+F15+F16+F17</f>
        <v>5513737373186</v>
      </c>
      <c r="G5" s="6">
        <f>G6+G15+G16+G17</f>
        <v>5513737373186</v>
      </c>
      <c r="H5" s="6">
        <f>H6+H15+H16+H17</f>
        <v>5513737373186</v>
      </c>
    </row>
    <row r="6" spans="2:8" s="7" customFormat="1" ht="24.95" customHeight="1" x14ac:dyDescent="0.25">
      <c r="B6" s="8" t="s">
        <v>8</v>
      </c>
      <c r="C6" s="9" t="s">
        <v>9</v>
      </c>
      <c r="D6" s="10">
        <f>D7+D12+D13+D14</f>
        <v>3150707070392</v>
      </c>
      <c r="E6" s="11">
        <f>E7+E12+E13+E14</f>
        <v>3150707070392</v>
      </c>
      <c r="F6" s="11">
        <f>F7+F12+F13+F14</f>
        <v>3150707070392</v>
      </c>
      <c r="G6" s="11">
        <f>G7+G12+G13+G14</f>
        <v>3150707070392</v>
      </c>
      <c r="H6" s="11">
        <f>H7+H12+H13+H14</f>
        <v>3150707070392</v>
      </c>
    </row>
    <row r="7" spans="2:8" s="7" customFormat="1" ht="24.95" customHeight="1" x14ac:dyDescent="0.25">
      <c r="B7" s="3" t="s">
        <v>10</v>
      </c>
      <c r="C7" s="12" t="s">
        <v>11</v>
      </c>
      <c r="D7" s="5">
        <f>D8</f>
        <v>787676767598</v>
      </c>
      <c r="E7" s="6">
        <f t="shared" ref="E7:H10" si="0">E8</f>
        <v>787676767598</v>
      </c>
      <c r="F7" s="6">
        <f t="shared" si="0"/>
        <v>787676767598</v>
      </c>
      <c r="G7" s="6">
        <f t="shared" si="0"/>
        <v>787676767598</v>
      </c>
      <c r="H7" s="6">
        <f t="shared" si="0"/>
        <v>787676767598</v>
      </c>
    </row>
    <row r="8" spans="2:8" x14ac:dyDescent="0.25">
      <c r="B8" s="3" t="s">
        <v>12</v>
      </c>
      <c r="C8" s="13" t="s">
        <v>13</v>
      </c>
      <c r="D8" s="5">
        <f>D9</f>
        <v>787676767598</v>
      </c>
      <c r="E8" s="6">
        <f t="shared" si="0"/>
        <v>787676767598</v>
      </c>
      <c r="F8" s="6">
        <f t="shared" si="0"/>
        <v>787676767598</v>
      </c>
      <c r="G8" s="6">
        <f t="shared" si="0"/>
        <v>787676767598</v>
      </c>
      <c r="H8" s="6">
        <f t="shared" si="0"/>
        <v>787676767598</v>
      </c>
    </row>
    <row r="9" spans="2:8" x14ac:dyDescent="0.25">
      <c r="B9" s="3" t="s">
        <v>14</v>
      </c>
      <c r="C9" s="14" t="s">
        <v>15</v>
      </c>
      <c r="D9" s="5">
        <f>D10</f>
        <v>787676767598</v>
      </c>
      <c r="E9" s="6">
        <f t="shared" si="0"/>
        <v>787676767598</v>
      </c>
      <c r="F9" s="6">
        <f t="shared" si="0"/>
        <v>787676767598</v>
      </c>
      <c r="G9" s="6">
        <f t="shared" si="0"/>
        <v>787676767598</v>
      </c>
      <c r="H9" s="6">
        <f t="shared" si="0"/>
        <v>787676767598</v>
      </c>
    </row>
    <row r="10" spans="2:8" x14ac:dyDescent="0.25">
      <c r="B10" s="3" t="s">
        <v>16</v>
      </c>
      <c r="C10" s="14" t="s">
        <v>17</v>
      </c>
      <c r="D10" s="5">
        <f>D11</f>
        <v>787676767598</v>
      </c>
      <c r="E10" s="6">
        <f t="shared" si="0"/>
        <v>787676767598</v>
      </c>
      <c r="F10" s="6">
        <f t="shared" si="0"/>
        <v>787676767598</v>
      </c>
      <c r="G10" s="6">
        <f t="shared" si="0"/>
        <v>787676767598</v>
      </c>
      <c r="H10" s="6">
        <f t="shared" si="0"/>
        <v>787676767598</v>
      </c>
    </row>
    <row r="11" spans="2:8" x14ac:dyDescent="0.25">
      <c r="B11" s="3" t="s">
        <v>18</v>
      </c>
      <c r="C11" s="14" t="s">
        <v>19</v>
      </c>
      <c r="D11" s="5">
        <v>787676767598</v>
      </c>
      <c r="E11" s="6">
        <v>787676767598</v>
      </c>
      <c r="F11" s="6">
        <v>787676767598</v>
      </c>
      <c r="G11" s="6">
        <v>787676767598</v>
      </c>
      <c r="H11" s="6">
        <v>787676767598</v>
      </c>
    </row>
    <row r="12" spans="2:8" s="7" customFormat="1" ht="24.95" customHeight="1" x14ac:dyDescent="0.25">
      <c r="B12" s="3" t="s">
        <v>20</v>
      </c>
      <c r="C12" s="12" t="s">
        <v>21</v>
      </c>
      <c r="D12" s="5">
        <v>787676767598</v>
      </c>
      <c r="E12" s="6">
        <v>787676767598</v>
      </c>
      <c r="F12" s="6">
        <v>787676767598</v>
      </c>
      <c r="G12" s="6">
        <v>787676767598</v>
      </c>
      <c r="H12" s="6">
        <v>787676767598</v>
      </c>
    </row>
    <row r="13" spans="2:8" s="7" customFormat="1" ht="24.95" customHeight="1" x14ac:dyDescent="0.25">
      <c r="B13" s="3" t="s">
        <v>22</v>
      </c>
      <c r="C13" s="12" t="s">
        <v>23</v>
      </c>
      <c r="D13" s="5">
        <v>787676767598</v>
      </c>
      <c r="E13" s="6">
        <v>787676767598</v>
      </c>
      <c r="F13" s="6">
        <v>787676767598</v>
      </c>
      <c r="G13" s="6">
        <v>787676767598</v>
      </c>
      <c r="H13" s="6">
        <v>787676767598</v>
      </c>
    </row>
    <row r="14" spans="2:8" s="7" customFormat="1" ht="24.95" customHeight="1" x14ac:dyDescent="0.25">
      <c r="B14" s="3" t="s">
        <v>24</v>
      </c>
      <c r="C14" s="12" t="s">
        <v>25</v>
      </c>
      <c r="D14" s="5">
        <v>787676767598</v>
      </c>
      <c r="E14" s="6">
        <v>787676767598</v>
      </c>
      <c r="F14" s="6">
        <v>787676767598</v>
      </c>
      <c r="G14" s="6">
        <v>787676767598</v>
      </c>
      <c r="H14" s="6">
        <v>787676767598</v>
      </c>
    </row>
    <row r="15" spans="2:8" s="7" customFormat="1" ht="24.95" customHeight="1" x14ac:dyDescent="0.25">
      <c r="B15" s="8" t="s">
        <v>26</v>
      </c>
      <c r="C15" s="15" t="s">
        <v>27</v>
      </c>
      <c r="D15" s="10">
        <v>787676767598</v>
      </c>
      <c r="E15" s="11">
        <v>787676767598</v>
      </c>
      <c r="F15" s="11">
        <v>787676767598</v>
      </c>
      <c r="G15" s="11">
        <v>787676767598</v>
      </c>
      <c r="H15" s="11">
        <v>787676767598</v>
      </c>
    </row>
    <row r="16" spans="2:8" s="7" customFormat="1" ht="24.95" customHeight="1" x14ac:dyDescent="0.25">
      <c r="B16" s="8" t="s">
        <v>28</v>
      </c>
      <c r="C16" s="15" t="s">
        <v>29</v>
      </c>
      <c r="D16" s="10">
        <v>787676767598</v>
      </c>
      <c r="E16" s="11">
        <v>787676767598</v>
      </c>
      <c r="F16" s="11">
        <v>787676767598</v>
      </c>
      <c r="G16" s="11">
        <v>787676767598</v>
      </c>
      <c r="H16" s="11">
        <v>787676767598</v>
      </c>
    </row>
    <row r="17" spans="2:8" s="7" customFormat="1" ht="24.95" customHeight="1" x14ac:dyDescent="0.25">
      <c r="B17" s="8" t="s">
        <v>30</v>
      </c>
      <c r="C17" s="15" t="s">
        <v>31</v>
      </c>
      <c r="D17" s="10">
        <v>787676767598</v>
      </c>
      <c r="E17" s="11">
        <v>787676767598</v>
      </c>
      <c r="F17" s="11">
        <v>787676767598</v>
      </c>
      <c r="G17" s="11">
        <v>787676767598</v>
      </c>
      <c r="H17" s="11">
        <v>787676767598</v>
      </c>
    </row>
  </sheetData>
  <mergeCells count="2">
    <mergeCell ref="B3:B4"/>
    <mergeCell ref="C3:C4"/>
  </mergeCells>
  <pageMargins left="0.7" right="0.7" top="0.75" bottom="0.75" header="0.3" footer="0.3"/>
  <pageSetup paperSize="9" orientation="portrait" horizontalDpi="360" verticalDpi="36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4E73E-19A8-4BA8-81C8-ACAEB65BF63A}">
  <dimension ref="B3:F84"/>
  <sheetViews>
    <sheetView topLeftCell="A31" zoomScale="115" zoomScaleNormal="115" workbookViewId="0">
      <selection activeCell="K10" sqref="K10"/>
    </sheetView>
  </sheetViews>
  <sheetFormatPr defaultRowHeight="15" x14ac:dyDescent="0.25"/>
  <cols>
    <col min="2" max="2" width="8.7109375" style="19"/>
    <col min="4" max="4" width="11.85546875" bestFit="1" customWidth="1"/>
  </cols>
  <sheetData>
    <row r="3" spans="2:3" s="18" customFormat="1" x14ac:dyDescent="0.25">
      <c r="B3" s="46" t="s">
        <v>69</v>
      </c>
    </row>
    <row r="5" spans="2:3" s="55" customFormat="1" x14ac:dyDescent="0.25">
      <c r="B5" s="54">
        <v>1</v>
      </c>
      <c r="C5" s="55" t="s">
        <v>76</v>
      </c>
    </row>
    <row r="19" spans="2:3" s="55" customFormat="1" x14ac:dyDescent="0.25">
      <c r="B19" s="54">
        <v>2</v>
      </c>
      <c r="C19" s="55" t="s">
        <v>77</v>
      </c>
    </row>
    <row r="20" spans="2:3" x14ac:dyDescent="0.25">
      <c r="C20" t="s">
        <v>149</v>
      </c>
    </row>
    <row r="34" spans="2:3" s="56" customFormat="1" x14ac:dyDescent="0.25">
      <c r="B34" s="54">
        <v>3</v>
      </c>
      <c r="C34" s="55" t="s">
        <v>150</v>
      </c>
    </row>
    <row r="49" spans="2:3" s="56" customFormat="1" x14ac:dyDescent="0.25">
      <c r="B49" s="54">
        <v>4</v>
      </c>
      <c r="C49" s="55" t="s">
        <v>80</v>
      </c>
    </row>
    <row r="64" spans="2:3" s="56" customFormat="1" x14ac:dyDescent="0.25">
      <c r="B64" s="54">
        <v>5</v>
      </c>
      <c r="C64" s="55" t="s">
        <v>152</v>
      </c>
    </row>
    <row r="80" spans="2:6" x14ac:dyDescent="0.25">
      <c r="B80" s="19" t="s">
        <v>111</v>
      </c>
      <c r="C80" t="s">
        <v>106</v>
      </c>
      <c r="E80">
        <v>1550</v>
      </c>
      <c r="F80" t="s">
        <v>117</v>
      </c>
    </row>
    <row r="81" spans="2:6" x14ac:dyDescent="0.25">
      <c r="B81" s="19" t="s">
        <v>112</v>
      </c>
      <c r="C81" t="s">
        <v>107</v>
      </c>
      <c r="E81">
        <v>1000</v>
      </c>
      <c r="F81" t="s">
        <v>116</v>
      </c>
    </row>
    <row r="82" spans="2:6" x14ac:dyDescent="0.25">
      <c r="B82" s="19" t="s">
        <v>113</v>
      </c>
      <c r="C82" t="s">
        <v>108</v>
      </c>
      <c r="D82" s="49" t="s">
        <v>109</v>
      </c>
      <c r="E82">
        <f>E81*0.11</f>
        <v>110</v>
      </c>
    </row>
    <row r="83" spans="2:6" x14ac:dyDescent="0.25">
      <c r="B83" s="19" t="s">
        <v>114</v>
      </c>
      <c r="C83" t="s">
        <v>110</v>
      </c>
      <c r="E83">
        <f>E81+E82</f>
        <v>1110</v>
      </c>
    </row>
    <row r="84" spans="2:6" x14ac:dyDescent="0.25">
      <c r="C84" t="s">
        <v>115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9F48-0A0D-412B-AE9C-E9FF5CD34B09}">
  <dimension ref="B3:J93"/>
  <sheetViews>
    <sheetView topLeftCell="A4" zoomScale="85" zoomScaleNormal="85" workbookViewId="0">
      <selection activeCell="K10" sqref="K10"/>
    </sheetView>
  </sheetViews>
  <sheetFormatPr defaultRowHeight="15" x14ac:dyDescent="0.25"/>
  <cols>
    <col min="4" max="4" width="19.7109375" customWidth="1"/>
    <col min="5" max="5" width="25.85546875" customWidth="1"/>
    <col min="6" max="6" width="15.42578125" customWidth="1"/>
    <col min="7" max="7" width="16.85546875" customWidth="1"/>
    <col min="8" max="8" width="27.140625" customWidth="1"/>
    <col min="9" max="9" width="20.28515625" customWidth="1"/>
    <col min="10" max="10" width="15.42578125" customWidth="1"/>
  </cols>
  <sheetData>
    <row r="3" spans="2:3" s="56" customFormat="1" x14ac:dyDescent="0.25">
      <c r="B3" s="54">
        <v>1</v>
      </c>
      <c r="C3" s="55" t="s">
        <v>159</v>
      </c>
    </row>
    <row r="18" spans="2:10" x14ac:dyDescent="0.25">
      <c r="B18" t="s">
        <v>83</v>
      </c>
      <c r="C18" t="s">
        <v>84</v>
      </c>
    </row>
    <row r="20" spans="2:10" x14ac:dyDescent="0.25">
      <c r="C20" s="18" t="s">
        <v>87</v>
      </c>
      <c r="H20" t="s">
        <v>151</v>
      </c>
    </row>
    <row r="21" spans="2:10" x14ac:dyDescent="0.25">
      <c r="C21" t="s">
        <v>63</v>
      </c>
      <c r="D21" t="s">
        <v>78</v>
      </c>
      <c r="G21" t="s">
        <v>90</v>
      </c>
      <c r="H21" t="s">
        <v>85</v>
      </c>
      <c r="I21" t="s">
        <v>86</v>
      </c>
      <c r="J21" t="s">
        <v>88</v>
      </c>
    </row>
    <row r="22" spans="2:10" x14ac:dyDescent="0.25">
      <c r="D22" t="s">
        <v>79</v>
      </c>
      <c r="G22" t="s">
        <v>91</v>
      </c>
      <c r="J22" t="s">
        <v>89</v>
      </c>
    </row>
    <row r="23" spans="2:10" x14ac:dyDescent="0.25">
      <c r="D23" t="s">
        <v>118</v>
      </c>
      <c r="H23" s="50">
        <f>SUM(H24:H26)</f>
        <v>150000000</v>
      </c>
      <c r="I23" s="50">
        <f>SUM(I24:I26)</f>
        <v>90000000</v>
      </c>
    </row>
    <row r="24" spans="2:10" x14ac:dyDescent="0.25">
      <c r="D24" t="s">
        <v>81</v>
      </c>
      <c r="H24" s="48">
        <v>50000000</v>
      </c>
      <c r="I24" s="48">
        <v>30000000</v>
      </c>
    </row>
    <row r="25" spans="2:10" x14ac:dyDescent="0.25">
      <c r="D25" t="s">
        <v>119</v>
      </c>
      <c r="H25" s="48">
        <v>50000000</v>
      </c>
      <c r="I25" s="48">
        <v>30000000</v>
      </c>
    </row>
    <row r="26" spans="2:10" x14ac:dyDescent="0.25">
      <c r="D26" t="s">
        <v>120</v>
      </c>
      <c r="H26" s="48">
        <v>50000000</v>
      </c>
      <c r="I26" s="48">
        <v>30000000</v>
      </c>
    </row>
    <row r="30" spans="2:10" x14ac:dyDescent="0.25">
      <c r="B30" t="s">
        <v>92</v>
      </c>
      <c r="C30" s="18" t="s">
        <v>93</v>
      </c>
    </row>
    <row r="43" spans="3:7" x14ac:dyDescent="0.25">
      <c r="C43" s="18" t="s">
        <v>97</v>
      </c>
    </row>
    <row r="44" spans="3:7" x14ac:dyDescent="0.25">
      <c r="C44" s="18">
        <v>1</v>
      </c>
      <c r="D44" t="s">
        <v>99</v>
      </c>
    </row>
    <row r="45" spans="3:7" x14ac:dyDescent="0.25">
      <c r="C45" s="18">
        <v>2</v>
      </c>
      <c r="D45" t="s">
        <v>98</v>
      </c>
    </row>
    <row r="47" spans="3:7" x14ac:dyDescent="0.25">
      <c r="D47" s="18" t="s">
        <v>100</v>
      </c>
      <c r="E47" t="s">
        <v>94</v>
      </c>
      <c r="F47" t="s">
        <v>95</v>
      </c>
      <c r="G47" t="s">
        <v>96</v>
      </c>
    </row>
    <row r="49" spans="2:7" x14ac:dyDescent="0.25">
      <c r="C49" s="18" t="s">
        <v>101</v>
      </c>
    </row>
    <row r="50" spans="2:7" x14ac:dyDescent="0.25">
      <c r="D50" t="s">
        <v>102</v>
      </c>
    </row>
    <row r="52" spans="2:7" x14ac:dyDescent="0.25">
      <c r="C52" t="s">
        <v>63</v>
      </c>
      <c r="D52" t="s">
        <v>103</v>
      </c>
      <c r="E52" t="s">
        <v>42</v>
      </c>
      <c r="F52" t="s">
        <v>104</v>
      </c>
      <c r="G52" t="s">
        <v>105</v>
      </c>
    </row>
    <row r="53" spans="2:7" x14ac:dyDescent="0.25">
      <c r="C53">
        <v>1</v>
      </c>
      <c r="D53" t="s">
        <v>102</v>
      </c>
    </row>
    <row r="54" spans="2:7" x14ac:dyDescent="0.25">
      <c r="C54">
        <v>2</v>
      </c>
    </row>
    <row r="55" spans="2:7" x14ac:dyDescent="0.25">
      <c r="C55">
        <v>3</v>
      </c>
    </row>
    <row r="56" spans="2:7" x14ac:dyDescent="0.25">
      <c r="C56">
        <v>4</v>
      </c>
    </row>
    <row r="57" spans="2:7" x14ac:dyDescent="0.25">
      <c r="C57">
        <v>5</v>
      </c>
    </row>
    <row r="58" spans="2:7" x14ac:dyDescent="0.25">
      <c r="C58">
        <v>6</v>
      </c>
    </row>
    <row r="59" spans="2:7" x14ac:dyDescent="0.25">
      <c r="C59">
        <v>7</v>
      </c>
    </row>
    <row r="60" spans="2:7" x14ac:dyDescent="0.25">
      <c r="C60">
        <v>8</v>
      </c>
    </row>
    <row r="61" spans="2:7" x14ac:dyDescent="0.25">
      <c r="C61">
        <v>9</v>
      </c>
    </row>
    <row r="64" spans="2:7" s="56" customFormat="1" x14ac:dyDescent="0.25">
      <c r="B64" s="54">
        <v>2</v>
      </c>
      <c r="C64" s="55" t="s">
        <v>161</v>
      </c>
    </row>
    <row r="65" spans="3:8" ht="30" x14ac:dyDescent="0.25">
      <c r="D65" s="170" t="s">
        <v>162</v>
      </c>
      <c r="H65" s="17" t="s">
        <v>163</v>
      </c>
    </row>
    <row r="66" spans="3:8" x14ac:dyDescent="0.25">
      <c r="D66" s="170"/>
      <c r="E66" t="s">
        <v>121</v>
      </c>
      <c r="F66" t="s">
        <v>122</v>
      </c>
      <c r="G66" t="s">
        <v>135</v>
      </c>
    </row>
    <row r="67" spans="3:8" x14ac:dyDescent="0.25">
      <c r="C67">
        <v>1</v>
      </c>
      <c r="D67" t="s">
        <v>164</v>
      </c>
      <c r="E67" t="s">
        <v>165</v>
      </c>
      <c r="F67" t="s">
        <v>166</v>
      </c>
      <c r="G67" t="s">
        <v>167</v>
      </c>
      <c r="H67" s="53" t="s">
        <v>168</v>
      </c>
    </row>
    <row r="68" spans="3:8" x14ac:dyDescent="0.25">
      <c r="C68" s="57">
        <v>2</v>
      </c>
      <c r="D68" s="57" t="s">
        <v>169</v>
      </c>
      <c r="E68" s="57" t="s">
        <v>176</v>
      </c>
      <c r="F68" s="57" t="s">
        <v>174</v>
      </c>
      <c r="G68" s="57" t="s">
        <v>175</v>
      </c>
      <c r="H68" s="53" t="s">
        <v>168</v>
      </c>
    </row>
    <row r="69" spans="3:8" x14ac:dyDescent="0.25">
      <c r="C69" s="57">
        <v>3</v>
      </c>
      <c r="D69" s="57" t="s">
        <v>144</v>
      </c>
      <c r="E69" s="57" t="s">
        <v>176</v>
      </c>
      <c r="F69" s="57" t="s">
        <v>144</v>
      </c>
      <c r="G69" s="57" t="s">
        <v>144</v>
      </c>
      <c r="H69" s="53" t="s">
        <v>168</v>
      </c>
    </row>
    <row r="70" spans="3:8" x14ac:dyDescent="0.25">
      <c r="C70" s="57">
        <v>4</v>
      </c>
      <c r="D70" s="57" t="s">
        <v>33</v>
      </c>
      <c r="E70" s="57" t="s">
        <v>176</v>
      </c>
      <c r="F70" s="57" t="s">
        <v>33</v>
      </c>
      <c r="G70" s="57" t="s">
        <v>33</v>
      </c>
      <c r="H70" s="53" t="s">
        <v>168</v>
      </c>
    </row>
    <row r="71" spans="3:8" x14ac:dyDescent="0.25">
      <c r="C71" s="57">
        <v>5</v>
      </c>
      <c r="D71" s="57" t="s">
        <v>172</v>
      </c>
      <c r="E71" s="57" t="s">
        <v>176</v>
      </c>
      <c r="F71" s="57" t="s">
        <v>172</v>
      </c>
      <c r="G71" s="57" t="s">
        <v>172</v>
      </c>
      <c r="H71" s="53" t="s">
        <v>168</v>
      </c>
    </row>
    <row r="72" spans="3:8" x14ac:dyDescent="0.25">
      <c r="C72" s="57">
        <v>6</v>
      </c>
      <c r="D72" s="57" t="s">
        <v>173</v>
      </c>
      <c r="E72" s="57" t="s">
        <v>176</v>
      </c>
      <c r="F72" s="57" t="s">
        <v>173</v>
      </c>
      <c r="G72" s="57" t="s">
        <v>173</v>
      </c>
      <c r="H72" s="53" t="s">
        <v>168</v>
      </c>
    </row>
    <row r="74" spans="3:8" x14ac:dyDescent="0.25">
      <c r="C74" s="58">
        <v>7</v>
      </c>
      <c r="D74" s="58" t="s">
        <v>170</v>
      </c>
      <c r="E74" s="58" t="s">
        <v>179</v>
      </c>
      <c r="F74" s="58" t="s">
        <v>177</v>
      </c>
      <c r="G74" s="58" t="s">
        <v>178</v>
      </c>
      <c r="H74" s="60" t="s">
        <v>187</v>
      </c>
    </row>
    <row r="75" spans="3:8" x14ac:dyDescent="0.25">
      <c r="C75" s="58">
        <v>8</v>
      </c>
      <c r="D75" s="58" t="s">
        <v>34</v>
      </c>
      <c r="E75" s="58" t="s">
        <v>179</v>
      </c>
      <c r="F75" s="58" t="s">
        <v>34</v>
      </c>
      <c r="G75" s="58" t="s">
        <v>34</v>
      </c>
      <c r="H75" s="60" t="s">
        <v>187</v>
      </c>
    </row>
    <row r="76" spans="3:8" x14ac:dyDescent="0.25">
      <c r="C76" s="58">
        <v>9</v>
      </c>
      <c r="D76" s="58" t="s">
        <v>140</v>
      </c>
      <c r="E76" s="58" t="s">
        <v>179</v>
      </c>
      <c r="F76" s="58" t="s">
        <v>34</v>
      </c>
      <c r="G76" s="58" t="s">
        <v>140</v>
      </c>
      <c r="H76" s="60" t="s">
        <v>187</v>
      </c>
    </row>
    <row r="77" spans="3:8" x14ac:dyDescent="0.25">
      <c r="C77" s="58">
        <v>10</v>
      </c>
      <c r="D77" s="58" t="s">
        <v>36</v>
      </c>
      <c r="E77" s="58" t="s">
        <v>179</v>
      </c>
      <c r="F77" s="58" t="s">
        <v>36</v>
      </c>
      <c r="G77" s="58" t="s">
        <v>36</v>
      </c>
      <c r="H77" s="60" t="s">
        <v>187</v>
      </c>
    </row>
    <row r="78" spans="3:8" x14ac:dyDescent="0.25">
      <c r="C78" s="58">
        <v>11</v>
      </c>
      <c r="D78" s="58" t="s">
        <v>143</v>
      </c>
      <c r="E78" s="58" t="s">
        <v>179</v>
      </c>
      <c r="F78" s="58" t="s">
        <v>143</v>
      </c>
      <c r="G78" s="58" t="s">
        <v>143</v>
      </c>
      <c r="H78" s="60" t="s">
        <v>187</v>
      </c>
    </row>
    <row r="79" spans="3:8" x14ac:dyDescent="0.25">
      <c r="C79" s="58">
        <v>12</v>
      </c>
      <c r="D79" s="58" t="s">
        <v>180</v>
      </c>
      <c r="E79" s="58" t="s">
        <v>179</v>
      </c>
      <c r="F79" s="58" t="s">
        <v>143</v>
      </c>
      <c r="G79" s="58" t="s">
        <v>180</v>
      </c>
      <c r="H79" s="60" t="s">
        <v>187</v>
      </c>
    </row>
    <row r="80" spans="3:8" x14ac:dyDescent="0.25">
      <c r="C80" s="58">
        <v>13</v>
      </c>
      <c r="D80" s="58" t="s">
        <v>181</v>
      </c>
      <c r="E80" s="58" t="s">
        <v>179</v>
      </c>
      <c r="F80" s="58" t="s">
        <v>143</v>
      </c>
      <c r="G80" s="58" t="s">
        <v>181</v>
      </c>
      <c r="H80" s="60" t="s">
        <v>187</v>
      </c>
    </row>
    <row r="81" spans="3:8" x14ac:dyDescent="0.25">
      <c r="C81" s="58">
        <v>14</v>
      </c>
      <c r="D81" s="58" t="s">
        <v>38</v>
      </c>
      <c r="E81" s="58" t="s">
        <v>179</v>
      </c>
      <c r="F81" s="58" t="s">
        <v>186</v>
      </c>
      <c r="G81" s="58" t="s">
        <v>38</v>
      </c>
      <c r="H81" s="60" t="s">
        <v>187</v>
      </c>
    </row>
    <row r="82" spans="3:8" x14ac:dyDescent="0.25">
      <c r="C82" s="58">
        <v>15</v>
      </c>
      <c r="D82" s="58" t="s">
        <v>182</v>
      </c>
      <c r="E82" s="58" t="s">
        <v>179</v>
      </c>
      <c r="F82" s="58" t="s">
        <v>186</v>
      </c>
      <c r="G82" s="58" t="s">
        <v>182</v>
      </c>
      <c r="H82" s="60" t="s">
        <v>187</v>
      </c>
    </row>
    <row r="83" spans="3:8" x14ac:dyDescent="0.25">
      <c r="C83" s="58">
        <v>16</v>
      </c>
      <c r="D83" s="58" t="s">
        <v>183</v>
      </c>
      <c r="E83" s="58" t="s">
        <v>179</v>
      </c>
      <c r="F83" s="58" t="s">
        <v>186</v>
      </c>
      <c r="G83" s="58" t="s">
        <v>183</v>
      </c>
      <c r="H83" s="60" t="s">
        <v>187</v>
      </c>
    </row>
    <row r="84" spans="3:8" x14ac:dyDescent="0.25">
      <c r="C84" s="58">
        <v>17</v>
      </c>
      <c r="D84" s="58" t="s">
        <v>184</v>
      </c>
      <c r="E84" s="58" t="s">
        <v>179</v>
      </c>
      <c r="F84" s="58" t="s">
        <v>186</v>
      </c>
      <c r="G84" s="58" t="s">
        <v>184</v>
      </c>
      <c r="H84" s="60" t="s">
        <v>187</v>
      </c>
    </row>
    <row r="85" spans="3:8" x14ac:dyDescent="0.25">
      <c r="C85" s="58">
        <v>18</v>
      </c>
      <c r="D85" s="58" t="s">
        <v>185</v>
      </c>
      <c r="E85" s="58" t="s">
        <v>179</v>
      </c>
      <c r="F85" s="58" t="s">
        <v>186</v>
      </c>
      <c r="G85" s="58" t="s">
        <v>185</v>
      </c>
      <c r="H85" s="60" t="s">
        <v>187</v>
      </c>
    </row>
    <row r="88" spans="3:8" x14ac:dyDescent="0.25">
      <c r="C88" s="59">
        <v>19</v>
      </c>
      <c r="D88" s="59" t="s">
        <v>171</v>
      </c>
      <c r="E88" s="59" t="s">
        <v>191</v>
      </c>
      <c r="F88" s="59" t="s">
        <v>188</v>
      </c>
      <c r="G88" s="59" t="s">
        <v>189</v>
      </c>
      <c r="H88" s="53" t="s">
        <v>168</v>
      </c>
    </row>
    <row r="89" spans="3:8" x14ac:dyDescent="0.25">
      <c r="C89" s="59"/>
      <c r="D89" s="59" t="s">
        <v>190</v>
      </c>
      <c r="E89" s="59" t="s">
        <v>191</v>
      </c>
      <c r="F89" s="59" t="s">
        <v>196</v>
      </c>
      <c r="G89" s="59" t="s">
        <v>190</v>
      </c>
      <c r="H89" s="53" t="s">
        <v>168</v>
      </c>
    </row>
    <row r="90" spans="3:8" x14ac:dyDescent="0.25">
      <c r="C90" s="59"/>
      <c r="D90" s="59" t="s">
        <v>192</v>
      </c>
      <c r="E90" s="59" t="s">
        <v>191</v>
      </c>
      <c r="F90" s="59" t="s">
        <v>196</v>
      </c>
      <c r="G90" s="59" t="s">
        <v>192</v>
      </c>
      <c r="H90" s="53" t="s">
        <v>168</v>
      </c>
    </row>
    <row r="91" spans="3:8" x14ac:dyDescent="0.25">
      <c r="C91" s="59"/>
      <c r="D91" s="59" t="s">
        <v>193</v>
      </c>
      <c r="E91" s="59" t="s">
        <v>191</v>
      </c>
      <c r="F91" s="59" t="s">
        <v>193</v>
      </c>
      <c r="G91" s="59" t="s">
        <v>193</v>
      </c>
      <c r="H91" s="53" t="s">
        <v>168</v>
      </c>
    </row>
    <row r="92" spans="3:8" x14ac:dyDescent="0.25">
      <c r="C92" s="59"/>
      <c r="D92" s="59" t="s">
        <v>194</v>
      </c>
      <c r="E92" s="59" t="s">
        <v>191</v>
      </c>
      <c r="F92" s="59" t="s">
        <v>194</v>
      </c>
      <c r="G92" s="59" t="s">
        <v>194</v>
      </c>
      <c r="H92" s="53" t="s">
        <v>168</v>
      </c>
    </row>
    <row r="93" spans="3:8" x14ac:dyDescent="0.25">
      <c r="C93" s="59"/>
      <c r="D93" s="59" t="s">
        <v>195</v>
      </c>
      <c r="E93" s="59" t="s">
        <v>191</v>
      </c>
      <c r="F93" s="59" t="s">
        <v>195</v>
      </c>
      <c r="G93" s="59" t="s">
        <v>195</v>
      </c>
      <c r="H93" s="53" t="s">
        <v>168</v>
      </c>
    </row>
  </sheetData>
  <mergeCells count="1">
    <mergeCell ref="D65:D6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6C002-E0C2-4626-8354-AC808A375AC3}">
  <dimension ref="B3:O122"/>
  <sheetViews>
    <sheetView topLeftCell="A42" zoomScale="55" zoomScaleNormal="55" workbookViewId="0">
      <selection activeCell="K10" sqref="K10"/>
    </sheetView>
  </sheetViews>
  <sheetFormatPr defaultRowHeight="15" x14ac:dyDescent="0.25"/>
  <cols>
    <col min="2" max="2" width="6.5703125" style="16" customWidth="1"/>
    <col min="3" max="4" width="26.28515625" bestFit="1" customWidth="1"/>
    <col min="5" max="5" width="16.5703125" customWidth="1"/>
    <col min="6" max="6" width="20.42578125" customWidth="1"/>
    <col min="7" max="7" width="17.140625" customWidth="1"/>
    <col min="8" max="8" width="18.85546875" customWidth="1"/>
    <col min="9" max="9" width="19.28515625" customWidth="1"/>
    <col min="14" max="14" width="31.7109375" customWidth="1"/>
    <col min="15" max="15" width="41.42578125" customWidth="1"/>
  </cols>
  <sheetData>
    <row r="3" spans="2:5" ht="19.5" x14ac:dyDescent="0.3">
      <c r="B3" s="23" t="s">
        <v>60</v>
      </c>
    </row>
    <row r="4" spans="2:5" x14ac:dyDescent="0.25">
      <c r="B4" s="22"/>
    </row>
    <row r="5" spans="2:5" x14ac:dyDescent="0.25">
      <c r="B5" s="18" t="s">
        <v>32</v>
      </c>
    </row>
    <row r="6" spans="2:5" x14ac:dyDescent="0.25">
      <c r="B6" s="20" t="s">
        <v>42</v>
      </c>
      <c r="C6" s="20" t="s">
        <v>47</v>
      </c>
      <c r="D6" s="20" t="s">
        <v>58</v>
      </c>
      <c r="E6" s="20" t="s">
        <v>59</v>
      </c>
    </row>
    <row r="7" spans="2:5" x14ac:dyDescent="0.25">
      <c r="B7" s="20">
        <v>1</v>
      </c>
      <c r="C7" s="21" t="s">
        <v>35</v>
      </c>
      <c r="D7" s="24">
        <v>10000000000</v>
      </c>
      <c r="E7" s="24">
        <v>3000000000</v>
      </c>
    </row>
    <row r="8" spans="2:5" x14ac:dyDescent="0.25">
      <c r="B8" s="20">
        <v>2</v>
      </c>
      <c r="C8" s="21" t="s">
        <v>33</v>
      </c>
      <c r="D8" s="24">
        <v>10000000000</v>
      </c>
      <c r="E8" s="24">
        <v>3000000000</v>
      </c>
    </row>
    <row r="9" spans="2:5" x14ac:dyDescent="0.25">
      <c r="B9" s="20">
        <v>3</v>
      </c>
      <c r="C9" s="21" t="s">
        <v>41</v>
      </c>
      <c r="D9" s="24">
        <v>10000000000</v>
      </c>
      <c r="E9" s="24">
        <v>3000000000</v>
      </c>
    </row>
    <row r="10" spans="2:5" x14ac:dyDescent="0.25">
      <c r="B10" s="20">
        <v>4</v>
      </c>
      <c r="C10" s="21" t="s">
        <v>40</v>
      </c>
      <c r="D10" s="24">
        <v>10000000000</v>
      </c>
      <c r="E10" s="24">
        <v>3000000000</v>
      </c>
    </row>
    <row r="11" spans="2:5" x14ac:dyDescent="0.25">
      <c r="B11" s="20">
        <v>5</v>
      </c>
      <c r="C11" s="21" t="s">
        <v>34</v>
      </c>
      <c r="D11" s="24">
        <v>10000000000</v>
      </c>
      <c r="E11" s="24">
        <v>3000000000</v>
      </c>
    </row>
    <row r="12" spans="2:5" x14ac:dyDescent="0.25">
      <c r="B12" s="20">
        <v>6</v>
      </c>
      <c r="C12" s="21" t="s">
        <v>36</v>
      </c>
      <c r="D12" s="24">
        <v>10000000000</v>
      </c>
      <c r="E12" s="24">
        <v>3000000000</v>
      </c>
    </row>
    <row r="13" spans="2:5" x14ac:dyDescent="0.25">
      <c r="B13" s="20">
        <v>7</v>
      </c>
      <c r="C13" s="21" t="s">
        <v>37</v>
      </c>
      <c r="D13" s="24">
        <v>10000000000</v>
      </c>
      <c r="E13" s="24">
        <v>3000000000</v>
      </c>
    </row>
    <row r="14" spans="2:5" x14ac:dyDescent="0.25">
      <c r="B14" s="20">
        <v>8</v>
      </c>
      <c r="C14" s="21" t="s">
        <v>38</v>
      </c>
      <c r="D14" s="24">
        <v>10000000000</v>
      </c>
      <c r="E14" s="24">
        <v>3000000000</v>
      </c>
    </row>
    <row r="15" spans="2:5" x14ac:dyDescent="0.25">
      <c r="B15" s="20">
        <v>9</v>
      </c>
      <c r="C15" s="21" t="s">
        <v>39</v>
      </c>
      <c r="D15" s="24">
        <v>10000000000</v>
      </c>
      <c r="E15" s="24">
        <v>3000000000</v>
      </c>
    </row>
    <row r="16" spans="2:5" x14ac:dyDescent="0.25">
      <c r="B16" s="19" t="s">
        <v>43</v>
      </c>
    </row>
    <row r="17" spans="2:5" x14ac:dyDescent="0.25">
      <c r="B17" s="20" t="s">
        <v>42</v>
      </c>
      <c r="C17" s="20" t="s">
        <v>47</v>
      </c>
      <c r="D17" s="20" t="s">
        <v>58</v>
      </c>
      <c r="E17" s="20" t="s">
        <v>59</v>
      </c>
    </row>
    <row r="18" spans="2:5" x14ac:dyDescent="0.25">
      <c r="B18" s="20">
        <v>1</v>
      </c>
      <c r="C18" s="21" t="s">
        <v>44</v>
      </c>
      <c r="D18" s="24">
        <v>10000000000</v>
      </c>
      <c r="E18" s="24">
        <v>3000000000</v>
      </c>
    </row>
    <row r="19" spans="2:5" x14ac:dyDescent="0.25">
      <c r="B19" s="20">
        <v>2</v>
      </c>
      <c r="C19" s="21" t="s">
        <v>45</v>
      </c>
      <c r="D19" s="24">
        <v>10000000000</v>
      </c>
      <c r="E19" s="24">
        <v>3000000000</v>
      </c>
    </row>
    <row r="20" spans="2:5" x14ac:dyDescent="0.25">
      <c r="B20" s="20">
        <v>3</v>
      </c>
      <c r="C20" s="21" t="s">
        <v>46</v>
      </c>
      <c r="D20" s="24">
        <v>10000000000</v>
      </c>
      <c r="E20" s="24">
        <v>3000000000</v>
      </c>
    </row>
    <row r="21" spans="2:5" x14ac:dyDescent="0.25">
      <c r="B21" s="20">
        <v>4</v>
      </c>
      <c r="C21" s="21" t="s">
        <v>48</v>
      </c>
      <c r="D21" s="24">
        <v>10000000000</v>
      </c>
      <c r="E21" s="24">
        <v>3000000000</v>
      </c>
    </row>
    <row r="22" spans="2:5" x14ac:dyDescent="0.25">
      <c r="B22" s="20">
        <v>5</v>
      </c>
      <c r="C22" s="21" t="s">
        <v>49</v>
      </c>
      <c r="D22" s="24">
        <v>10000000000</v>
      </c>
      <c r="E22" s="24">
        <v>3000000000</v>
      </c>
    </row>
    <row r="23" spans="2:5" x14ac:dyDescent="0.25">
      <c r="B23" s="20">
        <v>6</v>
      </c>
      <c r="C23" s="21" t="s">
        <v>50</v>
      </c>
      <c r="D23" s="24">
        <v>10000000000</v>
      </c>
      <c r="E23" s="24">
        <v>3000000000</v>
      </c>
    </row>
    <row r="24" spans="2:5" x14ac:dyDescent="0.25">
      <c r="B24" s="20">
        <v>7</v>
      </c>
      <c r="C24" s="21" t="s">
        <v>51</v>
      </c>
      <c r="D24" s="24">
        <v>10000000000</v>
      </c>
      <c r="E24" s="24">
        <v>3000000000</v>
      </c>
    </row>
    <row r="25" spans="2:5" x14ac:dyDescent="0.25">
      <c r="B25" s="20">
        <v>8</v>
      </c>
      <c r="C25" s="21" t="s">
        <v>54</v>
      </c>
      <c r="D25" s="24">
        <v>10000000000</v>
      </c>
      <c r="E25" s="24">
        <v>3000000000</v>
      </c>
    </row>
    <row r="26" spans="2:5" x14ac:dyDescent="0.25">
      <c r="B26" s="20">
        <v>9</v>
      </c>
      <c r="C26" s="21" t="s">
        <v>53</v>
      </c>
      <c r="D26" s="24">
        <v>10000000000</v>
      </c>
      <c r="E26" s="24">
        <v>3000000000</v>
      </c>
    </row>
    <row r="27" spans="2:5" x14ac:dyDescent="0.25">
      <c r="B27" s="20">
        <v>10</v>
      </c>
      <c r="C27" s="21" t="s">
        <v>52</v>
      </c>
      <c r="D27" s="24">
        <v>10000000000</v>
      </c>
      <c r="E27" s="24">
        <v>3000000000</v>
      </c>
    </row>
    <row r="28" spans="2:5" x14ac:dyDescent="0.25">
      <c r="B28" s="20">
        <v>11</v>
      </c>
      <c r="C28" s="21" t="s">
        <v>55</v>
      </c>
      <c r="D28" s="24">
        <v>10000000000</v>
      </c>
      <c r="E28" s="24">
        <v>3000000000</v>
      </c>
    </row>
    <row r="36" spans="2:9" x14ac:dyDescent="0.25">
      <c r="B36" s="22" t="s">
        <v>61</v>
      </c>
    </row>
    <row r="37" spans="2:9" x14ac:dyDescent="0.25">
      <c r="B37" s="22" t="s">
        <v>62</v>
      </c>
    </row>
    <row r="40" spans="2:9" x14ac:dyDescent="0.25">
      <c r="B40" s="18"/>
      <c r="C40" s="18" t="s">
        <v>123</v>
      </c>
    </row>
    <row r="41" spans="2:9" x14ac:dyDescent="0.25">
      <c r="B41"/>
    </row>
    <row r="42" spans="2:9" ht="19.5" x14ac:dyDescent="0.3">
      <c r="B42"/>
      <c r="C42" s="23" t="s">
        <v>128</v>
      </c>
    </row>
    <row r="43" spans="2:9" x14ac:dyDescent="0.25">
      <c r="B43"/>
      <c r="C43" s="22"/>
    </row>
    <row r="44" spans="2:9" x14ac:dyDescent="0.25">
      <c r="B44"/>
      <c r="C44" s="18" t="s">
        <v>32</v>
      </c>
    </row>
    <row r="45" spans="2:9" x14ac:dyDescent="0.25">
      <c r="B45"/>
      <c r="C45" s="20" t="s">
        <v>42</v>
      </c>
      <c r="D45" s="20" t="s">
        <v>47</v>
      </c>
      <c r="E45" s="20" t="s">
        <v>124</v>
      </c>
      <c r="F45" s="20" t="s">
        <v>122</v>
      </c>
      <c r="G45" s="20" t="s">
        <v>125</v>
      </c>
      <c r="H45" s="20" t="s">
        <v>126</v>
      </c>
      <c r="I45" s="20" t="s">
        <v>127</v>
      </c>
    </row>
    <row r="46" spans="2:9" x14ac:dyDescent="0.25">
      <c r="B46"/>
      <c r="C46" s="20">
        <v>1</v>
      </c>
      <c r="D46" s="21" t="s">
        <v>35</v>
      </c>
      <c r="E46" s="24" t="s">
        <v>129</v>
      </c>
      <c r="F46" s="24" t="s">
        <v>129</v>
      </c>
      <c r="G46" s="24" t="s">
        <v>130</v>
      </c>
      <c r="H46" s="24" t="s">
        <v>129</v>
      </c>
      <c r="I46" s="24" t="s">
        <v>129</v>
      </c>
    </row>
    <row r="47" spans="2:9" x14ac:dyDescent="0.25">
      <c r="B47"/>
      <c r="C47" s="20">
        <v>2</v>
      </c>
      <c r="D47" s="21" t="s">
        <v>33</v>
      </c>
      <c r="E47" s="24"/>
      <c r="F47" s="24"/>
      <c r="G47" s="21"/>
      <c r="H47" s="21"/>
      <c r="I47" s="21"/>
    </row>
    <row r="48" spans="2:9" x14ac:dyDescent="0.25">
      <c r="B48"/>
      <c r="C48" s="20">
        <v>3</v>
      </c>
      <c r="D48" s="21" t="s">
        <v>41</v>
      </c>
      <c r="E48" s="24"/>
      <c r="F48" s="24"/>
      <c r="G48" s="21"/>
      <c r="H48" s="21"/>
      <c r="I48" s="21"/>
    </row>
    <row r="49" spans="2:9" x14ac:dyDescent="0.25">
      <c r="B49"/>
      <c r="C49" s="20">
        <v>4</v>
      </c>
      <c r="D49" s="21" t="s">
        <v>40</v>
      </c>
      <c r="E49" s="24"/>
      <c r="F49" s="24"/>
      <c r="G49" s="21"/>
      <c r="H49" s="21"/>
      <c r="I49" s="21"/>
    </row>
    <row r="50" spans="2:9" x14ac:dyDescent="0.25">
      <c r="B50"/>
      <c r="C50" s="20">
        <v>5</v>
      </c>
      <c r="D50" s="21" t="s">
        <v>34</v>
      </c>
      <c r="E50" s="24"/>
      <c r="F50" s="24"/>
      <c r="G50" s="21"/>
      <c r="H50" s="21"/>
      <c r="I50" s="21" t="s">
        <v>131</v>
      </c>
    </row>
    <row r="51" spans="2:9" x14ac:dyDescent="0.25">
      <c r="B51"/>
      <c r="C51" s="20">
        <v>6</v>
      </c>
      <c r="D51" s="21" t="s">
        <v>36</v>
      </c>
      <c r="E51" s="24"/>
      <c r="F51" s="24"/>
      <c r="G51" s="21"/>
      <c r="H51" s="21"/>
      <c r="I51" s="21" t="s">
        <v>131</v>
      </c>
    </row>
    <row r="52" spans="2:9" x14ac:dyDescent="0.25">
      <c r="B52"/>
      <c r="C52" s="20">
        <v>7</v>
      </c>
      <c r="D52" s="21" t="s">
        <v>37</v>
      </c>
      <c r="E52" s="24"/>
      <c r="F52" s="24"/>
      <c r="G52" s="21"/>
      <c r="H52" s="21"/>
      <c r="I52" s="21"/>
    </row>
    <row r="53" spans="2:9" x14ac:dyDescent="0.25">
      <c r="B53"/>
      <c r="C53" s="20">
        <v>8</v>
      </c>
      <c r="D53" s="21" t="s">
        <v>38</v>
      </c>
      <c r="E53" s="24"/>
      <c r="F53" s="24"/>
      <c r="G53" s="21"/>
      <c r="H53" s="21"/>
      <c r="I53" s="21"/>
    </row>
    <row r="54" spans="2:9" x14ac:dyDescent="0.25">
      <c r="B54"/>
      <c r="C54" s="20">
        <v>9</v>
      </c>
      <c r="D54" s="21" t="s">
        <v>39</v>
      </c>
      <c r="E54" s="24"/>
      <c r="F54" s="24"/>
      <c r="G54" s="21"/>
      <c r="H54" s="21"/>
      <c r="I54" s="21"/>
    </row>
    <row r="55" spans="2:9" x14ac:dyDescent="0.25">
      <c r="B55"/>
      <c r="C55" s="19" t="s">
        <v>43</v>
      </c>
    </row>
    <row r="56" spans="2:9" x14ac:dyDescent="0.25">
      <c r="B56"/>
      <c r="C56" s="20" t="s">
        <v>42</v>
      </c>
      <c r="D56" s="20" t="s">
        <v>47</v>
      </c>
      <c r="E56" s="20" t="s">
        <v>124</v>
      </c>
      <c r="F56" s="20" t="s">
        <v>122</v>
      </c>
      <c r="G56" s="20" t="s">
        <v>125</v>
      </c>
      <c r="H56" s="20" t="s">
        <v>126</v>
      </c>
      <c r="I56" s="20" t="s">
        <v>127</v>
      </c>
    </row>
    <row r="57" spans="2:9" x14ac:dyDescent="0.25">
      <c r="B57"/>
      <c r="C57" s="20">
        <v>1</v>
      </c>
      <c r="D57" s="21" t="s">
        <v>44</v>
      </c>
      <c r="E57" s="24"/>
      <c r="F57" s="24"/>
      <c r="G57" s="21"/>
      <c r="H57" s="21"/>
      <c r="I57" s="21"/>
    </row>
    <row r="58" spans="2:9" x14ac:dyDescent="0.25">
      <c r="B58"/>
      <c r="C58" s="20">
        <v>2</v>
      </c>
      <c r="D58" s="21" t="s">
        <v>45</v>
      </c>
      <c r="E58" s="24"/>
      <c r="F58" s="24"/>
      <c r="G58" s="21"/>
      <c r="H58" s="21"/>
      <c r="I58" s="21"/>
    </row>
    <row r="59" spans="2:9" x14ac:dyDescent="0.25">
      <c r="B59"/>
      <c r="C59" s="20">
        <v>3</v>
      </c>
      <c r="D59" s="21" t="s">
        <v>46</v>
      </c>
      <c r="E59" s="24"/>
      <c r="F59" s="24"/>
      <c r="G59" s="21"/>
      <c r="H59" s="21"/>
      <c r="I59" s="21"/>
    </row>
    <row r="60" spans="2:9" x14ac:dyDescent="0.25">
      <c r="B60"/>
      <c r="C60" s="20">
        <v>4</v>
      </c>
      <c r="D60" s="21" t="s">
        <v>48</v>
      </c>
      <c r="E60" s="24"/>
      <c r="F60" s="24"/>
      <c r="G60" s="21"/>
      <c r="H60" s="21"/>
      <c r="I60" s="21"/>
    </row>
    <row r="61" spans="2:9" x14ac:dyDescent="0.25">
      <c r="B61"/>
      <c r="C61" s="20">
        <v>5</v>
      </c>
      <c r="D61" s="21" t="s">
        <v>49</v>
      </c>
      <c r="E61" s="24"/>
      <c r="F61" s="24"/>
      <c r="G61" s="21"/>
      <c r="H61" s="21"/>
      <c r="I61" s="21"/>
    </row>
    <row r="62" spans="2:9" x14ac:dyDescent="0.25">
      <c r="B62"/>
      <c r="C62" s="20">
        <v>6</v>
      </c>
      <c r="D62" s="21" t="s">
        <v>50</v>
      </c>
      <c r="E62" s="24"/>
      <c r="F62" s="24"/>
      <c r="G62" s="21"/>
      <c r="H62" s="21"/>
      <c r="I62" s="21"/>
    </row>
    <row r="63" spans="2:9" x14ac:dyDescent="0.25">
      <c r="B63"/>
      <c r="C63" s="20">
        <v>7</v>
      </c>
      <c r="D63" s="21" t="s">
        <v>51</v>
      </c>
      <c r="E63" s="24"/>
      <c r="F63" s="24"/>
      <c r="G63" s="21"/>
      <c r="H63" s="21"/>
      <c r="I63" s="21"/>
    </row>
    <row r="64" spans="2:9" x14ac:dyDescent="0.25">
      <c r="B64"/>
      <c r="C64" s="20">
        <v>8</v>
      </c>
      <c r="D64" s="21" t="s">
        <v>54</v>
      </c>
      <c r="E64" s="24"/>
      <c r="F64" s="24"/>
      <c r="G64" s="21"/>
      <c r="H64" s="21"/>
      <c r="I64" s="21"/>
    </row>
    <row r="65" spans="2:13" x14ac:dyDescent="0.25">
      <c r="B65"/>
      <c r="C65" s="20">
        <v>9</v>
      </c>
      <c r="D65" s="21" t="s">
        <v>53</v>
      </c>
      <c r="E65" s="24"/>
      <c r="F65" s="24"/>
      <c r="G65" s="21"/>
      <c r="H65" s="21"/>
      <c r="I65" s="21"/>
    </row>
    <row r="66" spans="2:13" x14ac:dyDescent="0.25">
      <c r="B66"/>
      <c r="C66" s="20">
        <v>10</v>
      </c>
      <c r="D66" s="21" t="s">
        <v>52</v>
      </c>
      <c r="E66" s="24"/>
      <c r="F66" s="24"/>
      <c r="G66" s="21"/>
      <c r="H66" s="21"/>
      <c r="I66" s="21"/>
    </row>
    <row r="67" spans="2:13" x14ac:dyDescent="0.25">
      <c r="B67"/>
      <c r="C67" s="20">
        <v>11</v>
      </c>
      <c r="D67" s="21" t="s">
        <v>55</v>
      </c>
      <c r="E67" s="24"/>
      <c r="F67" s="24"/>
      <c r="G67" s="21"/>
      <c r="H67" s="21"/>
      <c r="I67" s="21"/>
    </row>
    <row r="69" spans="2:13" ht="19.5" x14ac:dyDescent="0.3">
      <c r="C69" s="23" t="s">
        <v>132</v>
      </c>
    </row>
    <row r="70" spans="2:13" x14ac:dyDescent="0.25">
      <c r="C70" s="22"/>
    </row>
    <row r="80" spans="2:13" x14ac:dyDescent="0.25">
      <c r="M80" s="18" t="s">
        <v>32</v>
      </c>
    </row>
    <row r="81" spans="13:15" x14ac:dyDescent="0.25">
      <c r="M81" s="20" t="s">
        <v>42</v>
      </c>
      <c r="N81" s="20" t="s">
        <v>47</v>
      </c>
      <c r="O81" s="20" t="s">
        <v>148</v>
      </c>
    </row>
    <row r="82" spans="13:15" x14ac:dyDescent="0.25">
      <c r="M82" s="20">
        <v>1</v>
      </c>
      <c r="N82" s="21" t="s">
        <v>35</v>
      </c>
      <c r="O82" s="51">
        <f>I116</f>
        <v>100000000</v>
      </c>
    </row>
    <row r="83" spans="13:15" x14ac:dyDescent="0.25">
      <c r="M83" s="20">
        <v>2</v>
      </c>
      <c r="N83" s="21" t="s">
        <v>33</v>
      </c>
      <c r="O83" s="51">
        <f>I116+I118+I119+I121</f>
        <v>400000000</v>
      </c>
    </row>
    <row r="84" spans="13:15" x14ac:dyDescent="0.25">
      <c r="M84" s="20">
        <v>3</v>
      </c>
      <c r="N84" s="21" t="s">
        <v>41</v>
      </c>
      <c r="O84" s="21"/>
    </row>
    <row r="85" spans="13:15" x14ac:dyDescent="0.25">
      <c r="M85" s="20">
        <v>4</v>
      </c>
      <c r="N85" s="21" t="s">
        <v>40</v>
      </c>
      <c r="O85" s="21"/>
    </row>
    <row r="86" spans="13:15" x14ac:dyDescent="0.25">
      <c r="M86" s="20">
        <v>5</v>
      </c>
      <c r="N86" s="21" t="s">
        <v>34</v>
      </c>
      <c r="O86" s="21"/>
    </row>
    <row r="87" spans="13:15" x14ac:dyDescent="0.25">
      <c r="M87" s="20">
        <v>6</v>
      </c>
      <c r="N87" s="21" t="s">
        <v>36</v>
      </c>
      <c r="O87" s="21"/>
    </row>
    <row r="88" spans="13:15" x14ac:dyDescent="0.25">
      <c r="M88" s="20">
        <v>7</v>
      </c>
      <c r="N88" s="21" t="s">
        <v>37</v>
      </c>
      <c r="O88" s="21"/>
    </row>
    <row r="89" spans="13:15" x14ac:dyDescent="0.25">
      <c r="M89" s="20">
        <v>8</v>
      </c>
      <c r="N89" s="21" t="s">
        <v>38</v>
      </c>
      <c r="O89" s="21"/>
    </row>
    <row r="90" spans="13:15" x14ac:dyDescent="0.25">
      <c r="M90" s="20">
        <v>9</v>
      </c>
      <c r="N90" s="21" t="s">
        <v>39</v>
      </c>
      <c r="O90" s="21"/>
    </row>
    <row r="91" spans="13:15" x14ac:dyDescent="0.25">
      <c r="M91" s="19" t="s">
        <v>43</v>
      </c>
    </row>
    <row r="92" spans="13:15" x14ac:dyDescent="0.25">
      <c r="M92" s="20" t="s">
        <v>42</v>
      </c>
      <c r="N92" s="20" t="s">
        <v>47</v>
      </c>
      <c r="O92" s="21"/>
    </row>
    <row r="93" spans="13:15" x14ac:dyDescent="0.25">
      <c r="M93" s="20">
        <v>1</v>
      </c>
      <c r="N93" s="21" t="s">
        <v>44</v>
      </c>
      <c r="O93" s="21"/>
    </row>
    <row r="94" spans="13:15" x14ac:dyDescent="0.25">
      <c r="M94" s="20">
        <v>2</v>
      </c>
      <c r="N94" s="21" t="s">
        <v>45</v>
      </c>
      <c r="O94" s="21"/>
    </row>
    <row r="95" spans="13:15" x14ac:dyDescent="0.25">
      <c r="M95" s="20">
        <v>3</v>
      </c>
      <c r="N95" s="21" t="s">
        <v>46</v>
      </c>
      <c r="O95" s="21"/>
    </row>
    <row r="96" spans="13:15" x14ac:dyDescent="0.25">
      <c r="M96" s="20">
        <v>4</v>
      </c>
      <c r="N96" s="21" t="s">
        <v>48</v>
      </c>
      <c r="O96" s="21"/>
    </row>
    <row r="97" spans="3:15" x14ac:dyDescent="0.25">
      <c r="M97" s="20">
        <v>5</v>
      </c>
      <c r="N97" s="21" t="s">
        <v>49</v>
      </c>
      <c r="O97" s="21"/>
    </row>
    <row r="98" spans="3:15" x14ac:dyDescent="0.25">
      <c r="M98" s="20">
        <v>6</v>
      </c>
      <c r="N98" s="21" t="s">
        <v>50</v>
      </c>
      <c r="O98" s="21"/>
    </row>
    <row r="99" spans="3:15" x14ac:dyDescent="0.25">
      <c r="M99" s="20">
        <v>7</v>
      </c>
      <c r="N99" s="21" t="s">
        <v>51</v>
      </c>
      <c r="O99" s="21"/>
    </row>
    <row r="100" spans="3:15" x14ac:dyDescent="0.25">
      <c r="M100" s="20">
        <v>8</v>
      </c>
      <c r="N100" s="21" t="s">
        <v>54</v>
      </c>
      <c r="O100" s="21"/>
    </row>
    <row r="101" spans="3:15" x14ac:dyDescent="0.25">
      <c r="M101" s="20">
        <v>9</v>
      </c>
      <c r="N101" s="21" t="s">
        <v>53</v>
      </c>
      <c r="O101" s="21"/>
    </row>
    <row r="102" spans="3:15" x14ac:dyDescent="0.25">
      <c r="M102" s="20">
        <v>10</v>
      </c>
      <c r="N102" s="21" t="s">
        <v>52</v>
      </c>
      <c r="O102" s="21"/>
    </row>
    <row r="103" spans="3:15" x14ac:dyDescent="0.25">
      <c r="M103" s="20">
        <v>11</v>
      </c>
      <c r="N103" s="21" t="s">
        <v>55</v>
      </c>
      <c r="O103" s="21"/>
    </row>
    <row r="106" spans="3:15" x14ac:dyDescent="0.25">
      <c r="C106" s="18" t="s">
        <v>147</v>
      </c>
    </row>
    <row r="108" spans="3:15" x14ac:dyDescent="0.25">
      <c r="E108" s="18" t="s">
        <v>133</v>
      </c>
      <c r="G108" s="18"/>
    </row>
    <row r="110" spans="3:15" x14ac:dyDescent="0.25">
      <c r="D110" t="s">
        <v>121</v>
      </c>
      <c r="E110" t="s">
        <v>122</v>
      </c>
      <c r="F110" t="s">
        <v>135</v>
      </c>
      <c r="G110" t="s">
        <v>134</v>
      </c>
      <c r="H110" t="s">
        <v>145</v>
      </c>
      <c r="I110" t="s">
        <v>146</v>
      </c>
    </row>
    <row r="111" spans="3:15" x14ac:dyDescent="0.25">
      <c r="F111" t="s">
        <v>139</v>
      </c>
      <c r="G111" t="s">
        <v>136</v>
      </c>
      <c r="H111" s="47">
        <v>100000000</v>
      </c>
      <c r="I111" s="47">
        <v>100000000</v>
      </c>
    </row>
    <row r="112" spans="3:15" x14ac:dyDescent="0.25">
      <c r="F112" t="s">
        <v>140</v>
      </c>
      <c r="G112" t="s">
        <v>137</v>
      </c>
      <c r="H112" s="47">
        <v>100000000</v>
      </c>
      <c r="I112" s="47">
        <v>100000000</v>
      </c>
    </row>
    <row r="113" spans="6:9" x14ac:dyDescent="0.25">
      <c r="F113" t="s">
        <v>141</v>
      </c>
      <c r="G113" t="s">
        <v>138</v>
      </c>
      <c r="H113" s="47">
        <v>100000000</v>
      </c>
      <c r="I113" s="47">
        <v>100000000</v>
      </c>
    </row>
    <row r="114" spans="6:9" x14ac:dyDescent="0.25">
      <c r="F114" t="s">
        <v>142</v>
      </c>
      <c r="G114" t="s">
        <v>136</v>
      </c>
      <c r="H114" s="47">
        <v>100000000</v>
      </c>
      <c r="I114" s="47">
        <v>100000000</v>
      </c>
    </row>
    <row r="115" spans="6:9" x14ac:dyDescent="0.25">
      <c r="F115" t="s">
        <v>143</v>
      </c>
      <c r="G115" t="s">
        <v>137</v>
      </c>
      <c r="H115" s="47">
        <v>100000000</v>
      </c>
      <c r="I115" s="47">
        <v>100000000</v>
      </c>
    </row>
    <row r="116" spans="6:9" x14ac:dyDescent="0.25">
      <c r="F116" t="s">
        <v>144</v>
      </c>
      <c r="G116" t="s">
        <v>138</v>
      </c>
      <c r="H116" s="47">
        <v>100000000</v>
      </c>
      <c r="I116" s="47">
        <v>100000000</v>
      </c>
    </row>
    <row r="117" spans="6:9" x14ac:dyDescent="0.25">
      <c r="G117" t="s">
        <v>136</v>
      </c>
      <c r="H117" s="47">
        <v>100000000</v>
      </c>
      <c r="I117" s="47">
        <v>100000000</v>
      </c>
    </row>
    <row r="118" spans="6:9" x14ac:dyDescent="0.25">
      <c r="F118" t="s">
        <v>144</v>
      </c>
      <c r="G118" t="s">
        <v>137</v>
      </c>
      <c r="H118" s="47">
        <v>100000000</v>
      </c>
      <c r="I118" s="47">
        <v>100000000</v>
      </c>
    </row>
    <row r="119" spans="6:9" x14ac:dyDescent="0.25">
      <c r="F119" t="s">
        <v>144</v>
      </c>
      <c r="G119" t="s">
        <v>138</v>
      </c>
      <c r="H119" s="47">
        <v>100000000</v>
      </c>
      <c r="I119" s="47">
        <v>100000000</v>
      </c>
    </row>
    <row r="120" spans="6:9" x14ac:dyDescent="0.25">
      <c r="G120" t="s">
        <v>136</v>
      </c>
      <c r="H120" s="47">
        <v>100000000</v>
      </c>
      <c r="I120" s="47">
        <v>100000000</v>
      </c>
    </row>
    <row r="121" spans="6:9" x14ac:dyDescent="0.25">
      <c r="F121" t="s">
        <v>144</v>
      </c>
      <c r="G121" t="s">
        <v>137</v>
      </c>
      <c r="H121" s="47">
        <v>100000000</v>
      </c>
      <c r="I121" s="47">
        <v>100000000</v>
      </c>
    </row>
    <row r="122" spans="6:9" x14ac:dyDescent="0.25">
      <c r="G122" t="s">
        <v>138</v>
      </c>
      <c r="H122" s="47">
        <v>100000000</v>
      </c>
      <c r="I122" s="47">
        <v>100000000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3D94-FF7B-49CD-B7DB-D9D3BB5A6235}">
  <dimension ref="B2:U95"/>
  <sheetViews>
    <sheetView zoomScale="70" zoomScaleNormal="70" workbookViewId="0">
      <selection activeCell="K10" sqref="K10"/>
    </sheetView>
  </sheetViews>
  <sheetFormatPr defaultColWidth="8.7109375" defaultRowHeight="15" x14ac:dyDescent="0.25"/>
  <cols>
    <col min="1" max="1" width="3.5703125" style="7" customWidth="1"/>
    <col min="2" max="2" width="6.5703125" style="63" customWidth="1"/>
    <col min="3" max="3" width="44.5703125" style="7" customWidth="1"/>
    <col min="4" max="6" width="16.5703125" style="7" customWidth="1"/>
    <col min="7" max="7" width="8.7109375" style="7"/>
    <col min="8" max="8" width="3.5703125" style="7" customWidth="1"/>
    <col min="9" max="14" width="8.7109375" style="7"/>
    <col min="15" max="15" width="3.5703125" style="7" customWidth="1"/>
    <col min="16" max="16" width="14.140625" style="7" customWidth="1"/>
    <col min="17" max="18" width="8.7109375" style="7"/>
    <col min="19" max="19" width="9.5703125" style="7" customWidth="1"/>
    <col min="20" max="21" width="16.5703125" style="7" customWidth="1"/>
    <col min="22" max="16384" width="8.7109375" style="7"/>
  </cols>
  <sheetData>
    <row r="2" spans="2:14" x14ac:dyDescent="0.25">
      <c r="B2" s="74" t="s">
        <v>222</v>
      </c>
    </row>
    <row r="4" spans="2:14" s="63" customFormat="1" ht="36" x14ac:dyDescent="0.25">
      <c r="B4" s="69" t="s">
        <v>63</v>
      </c>
      <c r="C4" s="69" t="s">
        <v>78</v>
      </c>
      <c r="D4" s="70" t="s">
        <v>90</v>
      </c>
      <c r="E4" s="69" t="s">
        <v>85</v>
      </c>
      <c r="F4" s="69" t="s">
        <v>86</v>
      </c>
      <c r="G4" s="69" t="s">
        <v>88</v>
      </c>
    </row>
    <row r="5" spans="2:14" ht="57" x14ac:dyDescent="0.25">
      <c r="B5" s="66">
        <v>1</v>
      </c>
      <c r="C5" s="67" t="s">
        <v>203</v>
      </c>
      <c r="D5" s="68"/>
      <c r="E5" s="68"/>
      <c r="F5" s="68"/>
      <c r="G5" s="68" t="s">
        <v>88</v>
      </c>
    </row>
    <row r="6" spans="2:14" x14ac:dyDescent="0.25">
      <c r="B6" s="71"/>
      <c r="C6" s="72" t="s">
        <v>205</v>
      </c>
      <c r="D6" s="73"/>
      <c r="E6" s="73"/>
      <c r="F6" s="73"/>
      <c r="G6" s="73"/>
    </row>
    <row r="7" spans="2:14" x14ac:dyDescent="0.25">
      <c r="C7" s="76" t="s">
        <v>204</v>
      </c>
    </row>
    <row r="9" spans="2:14" x14ac:dyDescent="0.25">
      <c r="C9" s="75" t="s">
        <v>206</v>
      </c>
    </row>
    <row r="10" spans="2:14" x14ac:dyDescent="0.25">
      <c r="C10" s="75" t="s">
        <v>207</v>
      </c>
    </row>
    <row r="11" spans="2:14" x14ac:dyDescent="0.25">
      <c r="C11" s="75" t="s">
        <v>207</v>
      </c>
    </row>
    <row r="15" spans="2:14" x14ac:dyDescent="0.25">
      <c r="I15" s="83" t="s">
        <v>272</v>
      </c>
      <c r="J15" s="84"/>
      <c r="K15" s="84"/>
      <c r="L15" s="84"/>
      <c r="M15" s="84"/>
      <c r="N15" s="84"/>
    </row>
    <row r="16" spans="2:14" x14ac:dyDescent="0.25">
      <c r="I16" s="7" t="s">
        <v>273</v>
      </c>
    </row>
    <row r="17" spans="9:12" x14ac:dyDescent="0.25">
      <c r="I17" s="81" t="s">
        <v>274</v>
      </c>
    </row>
    <row r="18" spans="9:12" x14ac:dyDescent="0.25">
      <c r="I18" s="81" t="s">
        <v>275</v>
      </c>
    </row>
    <row r="19" spans="9:12" x14ac:dyDescent="0.25">
      <c r="I19" s="81" t="s">
        <v>276</v>
      </c>
    </row>
    <row r="20" spans="9:12" x14ac:dyDescent="0.25">
      <c r="I20" s="81" t="s">
        <v>277</v>
      </c>
    </row>
    <row r="21" spans="9:12" x14ac:dyDescent="0.25">
      <c r="I21" s="7" t="s">
        <v>226</v>
      </c>
    </row>
    <row r="24" spans="9:12" x14ac:dyDescent="0.25">
      <c r="I24" s="7" t="s">
        <v>224</v>
      </c>
    </row>
    <row r="26" spans="9:12" x14ac:dyDescent="0.25">
      <c r="I26" s="82" t="s">
        <v>225</v>
      </c>
    </row>
    <row r="27" spans="9:12" x14ac:dyDescent="0.25">
      <c r="I27" s="7" t="s">
        <v>226</v>
      </c>
      <c r="L27" s="7" t="s">
        <v>223</v>
      </c>
    </row>
    <row r="31" spans="9:12" x14ac:dyDescent="0.25">
      <c r="I31" s="82" t="s">
        <v>227</v>
      </c>
    </row>
    <row r="32" spans="9:12" x14ac:dyDescent="0.25">
      <c r="I32" s="7" t="s">
        <v>226</v>
      </c>
      <c r="L32" s="7" t="s">
        <v>223</v>
      </c>
    </row>
    <row r="36" spans="9:13" x14ac:dyDescent="0.25">
      <c r="I36" s="7" t="s">
        <v>228</v>
      </c>
    </row>
    <row r="38" spans="9:13" x14ac:dyDescent="0.25">
      <c r="I38" s="83" t="s">
        <v>229</v>
      </c>
      <c r="J38" s="84"/>
      <c r="K38" s="84"/>
      <c r="L38" s="84"/>
      <c r="M38" s="84"/>
    </row>
    <row r="39" spans="9:13" x14ac:dyDescent="0.25">
      <c r="I39" s="82" t="s">
        <v>225</v>
      </c>
    </row>
    <row r="41" spans="9:13" x14ac:dyDescent="0.25">
      <c r="I41" s="81" t="s">
        <v>203</v>
      </c>
    </row>
    <row r="43" spans="9:13" x14ac:dyDescent="0.25">
      <c r="I43" s="81"/>
    </row>
    <row r="47" spans="9:13" x14ac:dyDescent="0.25">
      <c r="I47" s="82" t="s">
        <v>227</v>
      </c>
    </row>
    <row r="49" spans="9:18" x14ac:dyDescent="0.25">
      <c r="I49" s="81" t="s">
        <v>203</v>
      </c>
    </row>
    <row r="54" spans="9:18" x14ac:dyDescent="0.25">
      <c r="I54" s="7" t="s">
        <v>230</v>
      </c>
    </row>
    <row r="56" spans="9:18" x14ac:dyDescent="0.25">
      <c r="P56" s="85" t="s">
        <v>231</v>
      </c>
      <c r="Q56" s="83"/>
      <c r="R56" s="83"/>
    </row>
    <row r="57" spans="9:18" x14ac:dyDescent="0.25">
      <c r="P57" s="88" t="s">
        <v>232</v>
      </c>
      <c r="Q57" s="87"/>
      <c r="R57" s="87"/>
    </row>
    <row r="58" spans="9:18" x14ac:dyDescent="0.25">
      <c r="P58" s="86"/>
      <c r="Q58" s="87"/>
      <c r="R58" s="87"/>
    </row>
    <row r="59" spans="9:18" x14ac:dyDescent="0.25">
      <c r="P59" s="86"/>
      <c r="Q59" s="87"/>
      <c r="R59" s="87"/>
    </row>
    <row r="60" spans="9:18" x14ac:dyDescent="0.25">
      <c r="P60" s="82" t="s">
        <v>233</v>
      </c>
    </row>
    <row r="65" spans="16:20" x14ac:dyDescent="0.25">
      <c r="P65" s="7" t="s">
        <v>234</v>
      </c>
    </row>
    <row r="67" spans="16:20" x14ac:dyDescent="0.25">
      <c r="T67" s="89" t="s">
        <v>235</v>
      </c>
    </row>
    <row r="82" spans="16:21" ht="29.1" customHeight="1" x14ac:dyDescent="0.25">
      <c r="P82" s="172" t="s">
        <v>236</v>
      </c>
      <c r="Q82" s="171" t="s">
        <v>237</v>
      </c>
      <c r="R82" s="171" t="s">
        <v>240</v>
      </c>
      <c r="S82" s="171"/>
      <c r="T82" s="171"/>
      <c r="U82" s="171"/>
    </row>
    <row r="83" spans="16:21" x14ac:dyDescent="0.25">
      <c r="P83" s="172"/>
      <c r="Q83" s="171"/>
      <c r="R83" s="63" t="s">
        <v>238</v>
      </c>
      <c r="S83" s="63" t="s">
        <v>239</v>
      </c>
      <c r="T83" s="63" t="s">
        <v>241</v>
      </c>
      <c r="U83" s="63" t="s">
        <v>242</v>
      </c>
    </row>
    <row r="84" spans="16:21" x14ac:dyDescent="0.25">
      <c r="P84" s="7" t="s">
        <v>244</v>
      </c>
      <c r="Q84" s="7" t="s">
        <v>245</v>
      </c>
      <c r="R84" s="7" t="s">
        <v>247</v>
      </c>
      <c r="S84" s="90">
        <v>123</v>
      </c>
      <c r="T84" s="91">
        <v>750000.55</v>
      </c>
      <c r="U84" s="91">
        <f>S84*T84</f>
        <v>92250067.650000006</v>
      </c>
    </row>
    <row r="85" spans="16:21" x14ac:dyDescent="0.25">
      <c r="P85" s="7" t="s">
        <v>243</v>
      </c>
      <c r="Q85" s="7" t="s">
        <v>246</v>
      </c>
      <c r="R85" s="7" t="s">
        <v>247</v>
      </c>
      <c r="S85" s="90">
        <v>123</v>
      </c>
      <c r="T85" s="91">
        <v>775000.55</v>
      </c>
      <c r="U85" s="91">
        <f>S85*T85</f>
        <v>95325067.650000006</v>
      </c>
    </row>
    <row r="88" spans="16:21" x14ac:dyDescent="0.25">
      <c r="P88" s="7" t="s">
        <v>248</v>
      </c>
    </row>
    <row r="90" spans="16:21" x14ac:dyDescent="0.25">
      <c r="Q90" s="7" t="s">
        <v>256</v>
      </c>
      <c r="U90" s="92">
        <f>SUM(U84:U85)</f>
        <v>187575135.30000001</v>
      </c>
    </row>
    <row r="91" spans="16:21" x14ac:dyDescent="0.25">
      <c r="Q91" s="7" t="s">
        <v>249</v>
      </c>
      <c r="U91" s="92">
        <f>U90*0.11</f>
        <v>20633264.883000001</v>
      </c>
    </row>
    <row r="92" spans="16:21" x14ac:dyDescent="0.25">
      <c r="Q92" s="7" t="s">
        <v>255</v>
      </c>
      <c r="U92" s="92">
        <f>U90+U91</f>
        <v>208208400.18300003</v>
      </c>
    </row>
    <row r="95" spans="16:21" x14ac:dyDescent="0.25">
      <c r="P95" s="82" t="s">
        <v>271</v>
      </c>
    </row>
  </sheetData>
  <mergeCells count="3">
    <mergeCell ref="R82:U82"/>
    <mergeCell ref="P82:P83"/>
    <mergeCell ref="Q82:Q83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2964-D46E-4820-8DAC-FFCD15F90CA1}">
  <dimension ref="C2:N95"/>
  <sheetViews>
    <sheetView topLeftCell="A40" zoomScale="70" zoomScaleNormal="70" workbookViewId="0">
      <selection activeCell="K10" sqref="K10"/>
    </sheetView>
  </sheetViews>
  <sheetFormatPr defaultColWidth="8.7109375" defaultRowHeight="15" x14ac:dyDescent="0.25"/>
  <cols>
    <col min="1" max="2" width="3.5703125" style="7" customWidth="1"/>
    <col min="3" max="3" width="13.140625" style="7" customWidth="1"/>
    <col min="4" max="4" width="18" style="7" customWidth="1"/>
    <col min="5" max="5" width="8.7109375" style="7"/>
    <col min="6" max="6" width="12.7109375" style="7" customWidth="1"/>
    <col min="7" max="7" width="15" style="7" customWidth="1"/>
    <col min="8" max="8" width="14.7109375" style="7" bestFit="1" customWidth="1"/>
    <col min="9" max="9" width="8.140625" style="7" customWidth="1"/>
    <col min="10" max="10" width="14.140625" style="7" customWidth="1"/>
    <col min="11" max="11" width="14.7109375" style="7" bestFit="1" customWidth="1"/>
    <col min="12" max="12" width="8.7109375" style="7"/>
    <col min="13" max="13" width="9.5703125" style="7" customWidth="1"/>
    <col min="14" max="15" width="16.5703125" style="7" customWidth="1"/>
    <col min="16" max="16384" width="8.7109375" style="7"/>
  </cols>
  <sheetData>
    <row r="2" spans="3:14" x14ac:dyDescent="0.25">
      <c r="C2" s="83" t="s">
        <v>272</v>
      </c>
      <c r="D2" s="84"/>
      <c r="E2" s="84"/>
      <c r="F2" s="84"/>
      <c r="G2" s="84"/>
      <c r="H2" s="84"/>
      <c r="I2" s="84"/>
      <c r="J2" s="84"/>
    </row>
    <row r="3" spans="3:14" x14ac:dyDescent="0.25">
      <c r="C3" s="7" t="s">
        <v>273</v>
      </c>
    </row>
    <row r="4" spans="3:14" x14ac:dyDescent="0.25">
      <c r="C4" s="81" t="s">
        <v>274</v>
      </c>
    </row>
    <row r="5" spans="3:14" x14ac:dyDescent="0.25">
      <c r="C5" s="81" t="s">
        <v>275</v>
      </c>
    </row>
    <row r="6" spans="3:14" x14ac:dyDescent="0.25">
      <c r="C6" s="81" t="s">
        <v>276</v>
      </c>
    </row>
    <row r="7" spans="3:14" x14ac:dyDescent="0.25">
      <c r="C7" s="81" t="s">
        <v>277</v>
      </c>
    </row>
    <row r="8" spans="3:14" x14ac:dyDescent="0.25">
      <c r="C8" s="81"/>
    </row>
    <row r="9" spans="3:14" x14ac:dyDescent="0.25">
      <c r="C9" s="81" t="s">
        <v>278</v>
      </c>
    </row>
    <row r="13" spans="3:14" x14ac:dyDescent="0.25">
      <c r="C13" s="83" t="s">
        <v>279</v>
      </c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</row>
    <row r="14" spans="3:14" x14ac:dyDescent="0.25">
      <c r="C14" s="82" t="s">
        <v>225</v>
      </c>
    </row>
    <row r="15" spans="3:14" x14ac:dyDescent="0.25">
      <c r="C15" s="7" t="s">
        <v>226</v>
      </c>
      <c r="F15" s="7" t="s">
        <v>223</v>
      </c>
    </row>
    <row r="19" spans="3:14" x14ac:dyDescent="0.25">
      <c r="C19" s="82" t="s">
        <v>227</v>
      </c>
    </row>
    <row r="20" spans="3:14" x14ac:dyDescent="0.25">
      <c r="C20" s="7" t="s">
        <v>226</v>
      </c>
      <c r="F20" s="7" t="s">
        <v>223</v>
      </c>
    </row>
    <row r="24" spans="3:14" x14ac:dyDescent="0.25">
      <c r="C24" s="7" t="s">
        <v>228</v>
      </c>
    </row>
    <row r="26" spans="3:14" x14ac:dyDescent="0.25">
      <c r="C26" s="83" t="s">
        <v>229</v>
      </c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</row>
    <row r="27" spans="3:14" x14ac:dyDescent="0.25">
      <c r="C27" s="82" t="s">
        <v>225</v>
      </c>
    </row>
    <row r="29" spans="3:14" x14ac:dyDescent="0.25">
      <c r="C29" s="81" t="s">
        <v>203</v>
      </c>
    </row>
    <row r="31" spans="3:14" x14ac:dyDescent="0.25">
      <c r="C31" s="81"/>
    </row>
    <row r="35" spans="3:7" x14ac:dyDescent="0.25">
      <c r="C35" s="82" t="s">
        <v>227</v>
      </c>
    </row>
    <row r="37" spans="3:7" x14ac:dyDescent="0.25">
      <c r="C37" s="81" t="s">
        <v>203</v>
      </c>
    </row>
    <row r="42" spans="3:7" x14ac:dyDescent="0.25">
      <c r="C42" s="7" t="s">
        <v>230</v>
      </c>
    </row>
    <row r="44" spans="3:7" x14ac:dyDescent="0.25">
      <c r="C44" s="85" t="s">
        <v>231</v>
      </c>
      <c r="D44" s="83"/>
      <c r="E44" s="83"/>
      <c r="F44" s="84"/>
      <c r="G44" s="84"/>
    </row>
    <row r="45" spans="3:7" x14ac:dyDescent="0.25">
      <c r="C45" s="88" t="s">
        <v>232</v>
      </c>
      <c r="D45" s="87"/>
      <c r="E45" s="87"/>
    </row>
    <row r="46" spans="3:7" x14ac:dyDescent="0.25">
      <c r="C46" s="86"/>
      <c r="D46" s="87"/>
      <c r="E46" s="87"/>
    </row>
    <row r="47" spans="3:7" x14ac:dyDescent="0.25">
      <c r="C47" s="86"/>
      <c r="D47" s="87"/>
      <c r="E47" s="87"/>
    </row>
    <row r="48" spans="3:7" x14ac:dyDescent="0.25">
      <c r="C48" s="82" t="s">
        <v>233</v>
      </c>
    </row>
    <row r="53" spans="3:7" x14ac:dyDescent="0.25">
      <c r="C53" s="7" t="s">
        <v>234</v>
      </c>
    </row>
    <row r="55" spans="3:7" x14ac:dyDescent="0.25">
      <c r="G55" s="89" t="s">
        <v>235</v>
      </c>
    </row>
    <row r="70" spans="3:8" ht="29.1" customHeight="1" x14ac:dyDescent="0.25">
      <c r="C70" s="61" t="s">
        <v>236</v>
      </c>
      <c r="D70" s="171" t="s">
        <v>237</v>
      </c>
      <c r="E70" s="171" t="s">
        <v>240</v>
      </c>
      <c r="F70" s="171"/>
      <c r="G70" s="171"/>
      <c r="H70" s="171"/>
    </row>
    <row r="71" spans="3:8" x14ac:dyDescent="0.25">
      <c r="C71" s="61"/>
      <c r="D71" s="171"/>
      <c r="E71" s="63" t="s">
        <v>238</v>
      </c>
      <c r="F71" s="63" t="s">
        <v>239</v>
      </c>
      <c r="G71" s="63" t="s">
        <v>241</v>
      </c>
      <c r="H71" s="63" t="s">
        <v>242</v>
      </c>
    </row>
    <row r="72" spans="3:8" x14ac:dyDescent="0.25">
      <c r="C72" s="61" t="s">
        <v>280</v>
      </c>
      <c r="D72" s="64" t="s">
        <v>281</v>
      </c>
      <c r="E72" s="63"/>
      <c r="F72" s="63"/>
      <c r="G72" s="63"/>
      <c r="H72" s="63"/>
    </row>
    <row r="73" spans="3:8" x14ac:dyDescent="0.25">
      <c r="C73" s="7" t="s">
        <v>244</v>
      </c>
      <c r="D73" s="7" t="s">
        <v>245</v>
      </c>
      <c r="E73" s="7" t="s">
        <v>247</v>
      </c>
      <c r="F73" s="90">
        <v>123</v>
      </c>
      <c r="G73" s="91">
        <v>750000.55</v>
      </c>
      <c r="H73" s="91">
        <f>F73*G73</f>
        <v>92250067.650000006</v>
      </c>
    </row>
    <row r="74" spans="3:8" x14ac:dyDescent="0.25">
      <c r="C74" s="7" t="s">
        <v>243</v>
      </c>
      <c r="D74" s="7" t="s">
        <v>246</v>
      </c>
      <c r="E74" s="7" t="s">
        <v>247</v>
      </c>
      <c r="F74" s="90">
        <v>123</v>
      </c>
      <c r="G74" s="91">
        <v>775000.55</v>
      </c>
      <c r="H74" s="91">
        <f>F74*G74</f>
        <v>95325067.650000006</v>
      </c>
    </row>
    <row r="77" spans="3:8" x14ac:dyDescent="0.25">
      <c r="C77" s="7" t="s">
        <v>248</v>
      </c>
    </row>
    <row r="79" spans="3:8" x14ac:dyDescent="0.25">
      <c r="D79" s="7" t="s">
        <v>256</v>
      </c>
      <c r="H79" s="92">
        <f>SUM(H73:H74)</f>
        <v>187575135.30000001</v>
      </c>
    </row>
    <row r="80" spans="3:8" x14ac:dyDescent="0.25">
      <c r="D80" s="7" t="s">
        <v>249</v>
      </c>
      <c r="H80" s="92">
        <f>H79*0.11</f>
        <v>20633264.883000001</v>
      </c>
    </row>
    <row r="81" spans="3:8" x14ac:dyDescent="0.25">
      <c r="D81" s="7" t="s">
        <v>255</v>
      </c>
      <c r="H81" s="92">
        <f>H79+H80</f>
        <v>208208400.18300003</v>
      </c>
    </row>
    <row r="94" spans="3:8" x14ac:dyDescent="0.25">
      <c r="C94" s="63"/>
    </row>
    <row r="95" spans="3:8" x14ac:dyDescent="0.25">
      <c r="C95" s="82" t="s">
        <v>284</v>
      </c>
    </row>
  </sheetData>
  <mergeCells count="2">
    <mergeCell ref="D70:D71"/>
    <mergeCell ref="E70:H70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6B06F-8483-46E1-8EA0-24DCB5B1C5A5}">
  <dimension ref="B2:T98"/>
  <sheetViews>
    <sheetView topLeftCell="A7" zoomScale="70" zoomScaleNormal="70" workbookViewId="0">
      <selection activeCell="K10" sqref="K10"/>
    </sheetView>
  </sheetViews>
  <sheetFormatPr defaultRowHeight="15" x14ac:dyDescent="0.25"/>
  <cols>
    <col min="3" max="3" width="13.5703125" customWidth="1"/>
    <col min="6" max="6" width="11.85546875" bestFit="1" customWidth="1"/>
    <col min="7" max="7" width="15.7109375" bestFit="1" customWidth="1"/>
    <col min="9" max="9" width="17.140625" bestFit="1" customWidth="1"/>
    <col min="10" max="10" width="15.7109375" bestFit="1" customWidth="1"/>
    <col min="11" max="11" width="10.85546875" customWidth="1"/>
    <col min="12" max="12" width="15.5703125" customWidth="1"/>
    <col min="13" max="13" width="25.5703125" bestFit="1" customWidth="1"/>
    <col min="14" max="14" width="16.7109375" customWidth="1"/>
    <col min="15" max="15" width="15.42578125" customWidth="1"/>
    <col min="16" max="16" width="14.7109375" bestFit="1" customWidth="1"/>
  </cols>
  <sheetData>
    <row r="2" spans="2:10" s="103" customFormat="1" x14ac:dyDescent="0.25">
      <c r="B2" s="103" t="s">
        <v>290</v>
      </c>
    </row>
    <row r="4" spans="2:10" x14ac:dyDescent="0.25">
      <c r="B4" s="81" t="s">
        <v>203</v>
      </c>
      <c r="C4" s="7"/>
      <c r="D4" s="7"/>
      <c r="E4" s="7"/>
      <c r="F4" s="7"/>
      <c r="G4" s="7"/>
      <c r="H4" s="7"/>
      <c r="I4" s="7"/>
      <c r="J4" s="7"/>
    </row>
    <row r="5" spans="2:10" x14ac:dyDescent="0.25">
      <c r="B5" s="7"/>
      <c r="C5" s="7"/>
      <c r="D5" s="7"/>
      <c r="E5" s="7"/>
      <c r="F5" s="7"/>
      <c r="G5" s="7"/>
      <c r="H5" s="7"/>
      <c r="I5" s="7"/>
      <c r="J5" s="7"/>
    </row>
    <row r="6" spans="2:10" x14ac:dyDescent="0.25">
      <c r="B6" s="81"/>
      <c r="C6" s="7"/>
      <c r="D6" s="7"/>
      <c r="E6" s="7"/>
      <c r="F6" s="7"/>
      <c r="G6" s="7"/>
      <c r="H6" s="7"/>
      <c r="I6" s="7"/>
      <c r="J6" s="7"/>
    </row>
    <row r="7" spans="2:10" x14ac:dyDescent="0.25">
      <c r="B7" s="7"/>
      <c r="C7" s="7"/>
      <c r="D7" s="7"/>
      <c r="E7" s="7"/>
      <c r="F7" s="7"/>
      <c r="G7" s="7"/>
      <c r="H7" s="7"/>
      <c r="I7" s="7"/>
      <c r="J7" s="7"/>
    </row>
    <row r="8" spans="2:10" x14ac:dyDescent="0.25">
      <c r="B8" s="7"/>
      <c r="C8" s="7"/>
      <c r="D8" s="7"/>
      <c r="E8" s="7"/>
      <c r="F8" s="7"/>
      <c r="G8" s="7"/>
      <c r="H8" s="7"/>
      <c r="I8" s="7"/>
      <c r="J8" s="7"/>
    </row>
    <row r="9" spans="2:10" x14ac:dyDescent="0.25">
      <c r="B9" s="7"/>
      <c r="C9" s="7"/>
      <c r="D9" s="7"/>
      <c r="E9" s="7"/>
      <c r="F9" s="7"/>
      <c r="G9" s="7"/>
      <c r="H9" s="7"/>
      <c r="I9" s="7"/>
      <c r="J9" s="7"/>
    </row>
    <row r="10" spans="2:10" ht="60" x14ac:dyDescent="0.25">
      <c r="B10" s="61" t="s">
        <v>236</v>
      </c>
      <c r="C10" s="171" t="s">
        <v>237</v>
      </c>
      <c r="D10" s="171" t="s">
        <v>240</v>
      </c>
      <c r="E10" s="171"/>
      <c r="F10" s="171"/>
      <c r="G10" s="171"/>
      <c r="H10" s="7"/>
    </row>
    <row r="11" spans="2:10" x14ac:dyDescent="0.25">
      <c r="B11" s="61"/>
      <c r="C11" s="171"/>
      <c r="D11" s="63" t="s">
        <v>238</v>
      </c>
      <c r="E11" s="63" t="s">
        <v>239</v>
      </c>
      <c r="F11" s="63" t="s">
        <v>241</v>
      </c>
      <c r="G11" s="63" t="s">
        <v>242</v>
      </c>
      <c r="H11" s="7"/>
    </row>
    <row r="12" spans="2:10" x14ac:dyDescent="0.25">
      <c r="B12" s="61" t="s">
        <v>280</v>
      </c>
      <c r="C12" s="64" t="s">
        <v>281</v>
      </c>
      <c r="D12" s="63"/>
      <c r="E12" s="63"/>
      <c r="F12" s="63"/>
      <c r="G12" s="63"/>
      <c r="H12" s="7"/>
    </row>
    <row r="13" spans="2:10" x14ac:dyDescent="0.25">
      <c r="B13" s="7" t="s">
        <v>244</v>
      </c>
      <c r="C13" s="7" t="s">
        <v>245</v>
      </c>
      <c r="D13" s="7" t="s">
        <v>247</v>
      </c>
      <c r="E13" s="90">
        <v>123</v>
      </c>
      <c r="F13" s="91">
        <v>750000.55</v>
      </c>
      <c r="G13" s="91">
        <f>E13*F13</f>
        <v>92250067.650000006</v>
      </c>
      <c r="H13" s="7"/>
    </row>
    <row r="14" spans="2:10" x14ac:dyDescent="0.25">
      <c r="B14" s="7" t="s">
        <v>243</v>
      </c>
      <c r="C14" s="7" t="s">
        <v>246</v>
      </c>
      <c r="D14" s="7" t="s">
        <v>247</v>
      </c>
      <c r="E14" s="90">
        <v>123</v>
      </c>
      <c r="F14" s="91">
        <v>775000.55</v>
      </c>
      <c r="G14" s="91">
        <f>E14*F14</f>
        <v>95325067.650000006</v>
      </c>
      <c r="H14" s="7"/>
    </row>
    <row r="15" spans="2:10" x14ac:dyDescent="0.25">
      <c r="B15" s="7"/>
      <c r="C15" s="7"/>
      <c r="D15" s="7"/>
      <c r="E15" s="7"/>
      <c r="F15" s="7"/>
      <c r="G15" s="7"/>
      <c r="H15" s="7"/>
      <c r="I15" t="s">
        <v>295</v>
      </c>
    </row>
    <row r="16" spans="2:10" x14ac:dyDescent="0.25">
      <c r="B16" s="7"/>
      <c r="C16" s="7"/>
      <c r="D16" s="7"/>
      <c r="E16" s="7"/>
      <c r="F16" s="7"/>
      <c r="G16" s="7"/>
      <c r="H16" s="7"/>
    </row>
    <row r="17" spans="2:20" x14ac:dyDescent="0.25">
      <c r="B17" s="7"/>
      <c r="C17" s="7" t="s">
        <v>256</v>
      </c>
      <c r="D17" s="7"/>
      <c r="E17" s="7"/>
      <c r="F17" s="7"/>
      <c r="G17" s="92">
        <f>SUM(G13:G14)</f>
        <v>187575135.30000001</v>
      </c>
      <c r="H17" s="7"/>
    </row>
    <row r="18" spans="2:20" x14ac:dyDescent="0.25">
      <c r="B18" s="7"/>
      <c r="C18" s="7" t="s">
        <v>249</v>
      </c>
      <c r="D18" s="7"/>
      <c r="E18" s="7"/>
      <c r="F18" s="7"/>
      <c r="G18" s="92">
        <f>G17*0.11</f>
        <v>20633264.883000001</v>
      </c>
      <c r="H18" s="7"/>
    </row>
    <row r="19" spans="2:20" x14ac:dyDescent="0.25">
      <c r="B19" s="7"/>
      <c r="C19" s="7" t="s">
        <v>255</v>
      </c>
      <c r="D19" s="7"/>
      <c r="E19" s="7"/>
      <c r="F19" s="7"/>
      <c r="G19" s="92">
        <f>G17+G18</f>
        <v>208208400.18300003</v>
      </c>
      <c r="H19" s="7"/>
    </row>
    <row r="20" spans="2:20" x14ac:dyDescent="0.25">
      <c r="B20" s="7"/>
      <c r="C20" s="7"/>
      <c r="D20" s="7"/>
      <c r="E20" s="7"/>
      <c r="F20" s="7"/>
      <c r="G20" s="92"/>
      <c r="H20" s="7"/>
    </row>
    <row r="21" spans="2:20" x14ac:dyDescent="0.25">
      <c r="B21" s="7"/>
      <c r="C21" s="7" t="s">
        <v>292</v>
      </c>
      <c r="D21" s="7"/>
      <c r="E21" s="7"/>
      <c r="F21" s="7"/>
      <c r="G21" s="92">
        <v>200000000</v>
      </c>
      <c r="H21" s="7"/>
      <c r="I21" t="s">
        <v>294</v>
      </c>
    </row>
    <row r="22" spans="2:20" x14ac:dyDescent="0.25">
      <c r="B22" s="7"/>
      <c r="C22" s="7" t="s">
        <v>249</v>
      </c>
      <c r="D22" s="7"/>
      <c r="E22" s="7"/>
      <c r="F22" s="7"/>
      <c r="G22" s="92">
        <f>G21*1.11</f>
        <v>222000000.00000003</v>
      </c>
      <c r="H22" s="7"/>
    </row>
    <row r="23" spans="2:20" x14ac:dyDescent="0.25">
      <c r="B23" s="7"/>
      <c r="C23" s="7" t="s">
        <v>293</v>
      </c>
      <c r="D23" s="7"/>
      <c r="E23" s="7"/>
      <c r="F23" s="7"/>
      <c r="G23" s="92">
        <f>G21+G22</f>
        <v>422000000</v>
      </c>
      <c r="H23" s="7"/>
    </row>
    <row r="24" spans="2:20" x14ac:dyDescent="0.25">
      <c r="B24" s="7"/>
      <c r="C24" s="7"/>
      <c r="D24" s="7"/>
      <c r="E24" s="7"/>
      <c r="F24" s="7"/>
      <c r="G24" s="92"/>
      <c r="H24" s="7"/>
    </row>
    <row r="26" spans="2:20" x14ac:dyDescent="0.25">
      <c r="K26" s="7"/>
      <c r="L26" s="82" t="s">
        <v>271</v>
      </c>
      <c r="M26" s="7"/>
      <c r="N26" s="7"/>
      <c r="O26" s="7"/>
      <c r="P26" s="7"/>
      <c r="Q26" s="7"/>
      <c r="R26" s="7"/>
      <c r="S26" s="7"/>
      <c r="T26" s="7"/>
    </row>
    <row r="27" spans="2:20" x14ac:dyDescent="0.25">
      <c r="K27" s="7"/>
      <c r="L27" s="81"/>
      <c r="M27" s="7"/>
      <c r="N27" s="7"/>
      <c r="O27" s="7"/>
      <c r="P27" s="7"/>
      <c r="Q27" s="7"/>
      <c r="R27" s="7"/>
      <c r="S27" s="7"/>
      <c r="T27" s="7"/>
    </row>
    <row r="28" spans="2:20" x14ac:dyDescent="0.25"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2:20" x14ac:dyDescent="0.25"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2:20" x14ac:dyDescent="0.25"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2:20" x14ac:dyDescent="0.25"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2:20" ht="17.45" customHeight="1" x14ac:dyDescent="0.25">
      <c r="K32" s="7"/>
      <c r="L32" s="174" t="s">
        <v>283</v>
      </c>
      <c r="M32" s="174"/>
      <c r="N32" s="174"/>
      <c r="O32" s="174"/>
      <c r="P32" s="65"/>
      <c r="Q32" s="65"/>
      <c r="R32" s="65"/>
      <c r="S32" s="65"/>
      <c r="T32" s="65"/>
    </row>
    <row r="33" spans="2:20" ht="24.95" customHeight="1" x14ac:dyDescent="0.25">
      <c r="K33" s="7"/>
      <c r="L33" s="174"/>
      <c r="M33" s="174"/>
      <c r="N33" s="174"/>
      <c r="O33" s="174"/>
      <c r="P33" s="65"/>
      <c r="Q33" s="65"/>
      <c r="R33" s="65"/>
      <c r="S33" s="65"/>
      <c r="T33" s="65"/>
    </row>
    <row r="34" spans="2:20" ht="30" x14ac:dyDescent="0.25">
      <c r="K34" s="7"/>
      <c r="L34" s="173" t="s">
        <v>42</v>
      </c>
      <c r="M34" s="174" t="s">
        <v>296</v>
      </c>
      <c r="N34" s="102" t="s">
        <v>282</v>
      </c>
      <c r="O34" s="173" t="s">
        <v>300</v>
      </c>
      <c r="P34" s="7"/>
      <c r="Q34" s="7"/>
      <c r="R34" s="7"/>
      <c r="S34" s="7"/>
      <c r="T34" s="7"/>
    </row>
    <row r="35" spans="2:20" x14ac:dyDescent="0.25">
      <c r="K35" s="7"/>
      <c r="L35" s="173"/>
      <c r="M35" s="174"/>
      <c r="N35" s="102" t="s">
        <v>299</v>
      </c>
      <c r="O35" s="173"/>
      <c r="P35" s="7"/>
      <c r="Q35" s="7"/>
      <c r="R35" s="7"/>
      <c r="S35" s="7"/>
      <c r="T35" s="7"/>
    </row>
    <row r="36" spans="2:20" x14ac:dyDescent="0.25">
      <c r="K36" s="7"/>
      <c r="L36" s="63">
        <v>1</v>
      </c>
      <c r="M36" s="7" t="s">
        <v>297</v>
      </c>
      <c r="N36" s="92">
        <f>G17</f>
        <v>187575135.30000001</v>
      </c>
      <c r="O36" s="92">
        <f>N36</f>
        <v>187575135.30000001</v>
      </c>
      <c r="P36" s="7"/>
      <c r="Q36" s="7"/>
      <c r="R36" s="7"/>
      <c r="S36" s="7"/>
      <c r="T36" s="7"/>
    </row>
    <row r="37" spans="2:20" x14ac:dyDescent="0.25">
      <c r="K37" s="7"/>
      <c r="L37" s="63">
        <v>2</v>
      </c>
      <c r="M37" s="7" t="s">
        <v>249</v>
      </c>
      <c r="N37" s="92">
        <f>G18</f>
        <v>20633264.883000001</v>
      </c>
      <c r="O37" s="92">
        <f>N37</f>
        <v>20633264.883000001</v>
      </c>
      <c r="P37" s="7"/>
      <c r="Q37" s="92"/>
      <c r="R37" s="7"/>
      <c r="S37" s="92"/>
      <c r="T37" s="92"/>
    </row>
    <row r="38" spans="2:20" x14ac:dyDescent="0.25">
      <c r="K38" s="7"/>
      <c r="L38" s="63">
        <v>3</v>
      </c>
      <c r="M38" s="7" t="s">
        <v>298</v>
      </c>
      <c r="N38" s="92">
        <f>G19</f>
        <v>208208400.18300003</v>
      </c>
      <c r="O38" s="92">
        <f>N38</f>
        <v>208208400.18300003</v>
      </c>
      <c r="P38" s="7"/>
      <c r="Q38" s="92"/>
      <c r="R38" s="7"/>
      <c r="S38" s="92"/>
      <c r="T38" s="92"/>
    </row>
    <row r="39" spans="2:20" x14ac:dyDescent="0.25">
      <c r="K39" s="7"/>
      <c r="L39" s="63"/>
      <c r="M39" s="7"/>
      <c r="N39" s="7"/>
      <c r="O39" s="7"/>
      <c r="P39" s="7"/>
      <c r="Q39" s="92"/>
      <c r="R39" s="7"/>
      <c r="S39" s="92"/>
      <c r="T39" s="92"/>
    </row>
    <row r="40" spans="2:20" x14ac:dyDescent="0.25">
      <c r="K40" s="7"/>
      <c r="L40" s="63"/>
      <c r="M40" s="81" t="s">
        <v>307</v>
      </c>
      <c r="N40" s="7"/>
      <c r="O40" s="7"/>
      <c r="P40" s="7"/>
      <c r="Q40" s="92"/>
      <c r="R40" s="7"/>
      <c r="S40" s="92"/>
      <c r="T40" s="92"/>
    </row>
    <row r="41" spans="2:20" x14ac:dyDescent="0.25">
      <c r="K41" s="7"/>
      <c r="L41" s="63">
        <v>1</v>
      </c>
      <c r="M41" s="7" t="s">
        <v>297</v>
      </c>
      <c r="N41" s="7"/>
      <c r="O41" s="7"/>
      <c r="P41" s="7"/>
      <c r="Q41" s="92"/>
      <c r="R41" s="7"/>
      <c r="S41" s="92"/>
      <c r="T41" s="92"/>
    </row>
    <row r="42" spans="2:20" x14ac:dyDescent="0.25">
      <c r="K42" s="7"/>
      <c r="L42" s="63"/>
      <c r="M42" s="7" t="s">
        <v>249</v>
      </c>
      <c r="N42" s="7"/>
      <c r="O42" s="7"/>
      <c r="P42" s="7"/>
      <c r="Q42" s="92"/>
      <c r="R42" s="7"/>
      <c r="S42" s="92"/>
      <c r="T42" s="92"/>
    </row>
    <row r="43" spans="2:20" x14ac:dyDescent="0.25">
      <c r="M43" s="7" t="s">
        <v>298</v>
      </c>
    </row>
    <row r="44" spans="2:20" s="103" customFormat="1" x14ac:dyDescent="0.25">
      <c r="B44" s="103" t="s">
        <v>291</v>
      </c>
    </row>
    <row r="49" spans="2:15" x14ac:dyDescent="0.25">
      <c r="B49" s="7"/>
      <c r="C49" s="7"/>
      <c r="D49" s="7"/>
      <c r="E49" s="7"/>
      <c r="F49" s="7"/>
      <c r="G49" s="7"/>
      <c r="H49" s="7"/>
      <c r="I49" s="7"/>
      <c r="J49" s="7"/>
    </row>
    <row r="50" spans="2:15" ht="60" x14ac:dyDescent="0.25">
      <c r="B50" s="61" t="s">
        <v>236</v>
      </c>
      <c r="C50" s="171" t="s">
        <v>237</v>
      </c>
      <c r="D50" s="171" t="s">
        <v>240</v>
      </c>
      <c r="E50" s="171"/>
      <c r="F50" s="171"/>
      <c r="G50" s="171"/>
      <c r="H50" s="172" t="s">
        <v>287</v>
      </c>
      <c r="I50" s="171"/>
      <c r="J50" s="171"/>
    </row>
    <row r="51" spans="2:15" ht="30" x14ac:dyDescent="0.25">
      <c r="B51" s="61"/>
      <c r="C51" s="171"/>
      <c r="D51" s="63" t="s">
        <v>238</v>
      </c>
      <c r="E51" s="63" t="s">
        <v>239</v>
      </c>
      <c r="F51" s="63" t="s">
        <v>241</v>
      </c>
      <c r="G51" s="63" t="s">
        <v>242</v>
      </c>
      <c r="H51" s="63" t="s">
        <v>285</v>
      </c>
      <c r="I51" s="61" t="s">
        <v>286</v>
      </c>
      <c r="J51" s="61" t="s">
        <v>288</v>
      </c>
    </row>
    <row r="52" spans="2:15" x14ac:dyDescent="0.25">
      <c r="B52" s="61" t="s">
        <v>280</v>
      </c>
      <c r="C52" s="64" t="s">
        <v>281</v>
      </c>
      <c r="D52" s="63"/>
      <c r="E52" s="63"/>
      <c r="F52" s="63"/>
      <c r="G52" s="63"/>
      <c r="H52" s="7"/>
    </row>
    <row r="53" spans="2:15" x14ac:dyDescent="0.25">
      <c r="B53" s="7" t="s">
        <v>244</v>
      </c>
      <c r="C53" s="7" t="s">
        <v>245</v>
      </c>
      <c r="D53" s="7" t="s">
        <v>247</v>
      </c>
      <c r="E53" s="90">
        <v>123</v>
      </c>
      <c r="F53" s="91">
        <v>750000.55</v>
      </c>
      <c r="G53" s="91">
        <f>E53*F53</f>
        <v>92250067.650000006</v>
      </c>
      <c r="H53" s="104">
        <v>0.63229999999999997</v>
      </c>
      <c r="I53" s="105">
        <f>H53*F53</f>
        <v>474225.34776500001</v>
      </c>
      <c r="J53" s="48">
        <f>I53*E53</f>
        <v>58329717.775095001</v>
      </c>
    </row>
    <row r="54" spans="2:15" x14ac:dyDescent="0.25">
      <c r="B54" s="7" t="s">
        <v>243</v>
      </c>
      <c r="C54" s="7" t="s">
        <v>246</v>
      </c>
      <c r="D54" s="7" t="s">
        <v>247</v>
      </c>
      <c r="E54" s="90">
        <v>123</v>
      </c>
      <c r="F54" s="91">
        <v>775000.55</v>
      </c>
      <c r="G54" s="91">
        <f>E54*F54</f>
        <v>95325067.650000006</v>
      </c>
      <c r="H54" s="104">
        <v>0.55249999999999999</v>
      </c>
      <c r="I54" s="105">
        <f>H54*F54</f>
        <v>428187.80387500004</v>
      </c>
      <c r="J54" s="48">
        <f>I54*E54</f>
        <v>52667099.876625001</v>
      </c>
    </row>
    <row r="55" spans="2:15" x14ac:dyDescent="0.25">
      <c r="B55" s="7"/>
      <c r="C55" s="7"/>
      <c r="D55" s="7"/>
      <c r="E55" s="90"/>
      <c r="F55" s="91"/>
      <c r="G55" s="91"/>
      <c r="H55" s="104"/>
      <c r="I55" s="105"/>
      <c r="J55" s="48"/>
    </row>
    <row r="56" spans="2:15" x14ac:dyDescent="0.25">
      <c r="B56" s="7"/>
      <c r="C56" s="7"/>
      <c r="D56" s="7"/>
      <c r="E56" s="90"/>
      <c r="F56" s="91"/>
      <c r="G56" s="91"/>
      <c r="H56" s="104"/>
      <c r="I56" s="105"/>
      <c r="J56" s="48"/>
    </row>
    <row r="57" spans="2:15" x14ac:dyDescent="0.25">
      <c r="B57" s="7"/>
      <c r="C57" s="7" t="s">
        <v>256</v>
      </c>
      <c r="D57" s="7"/>
      <c r="E57" s="7"/>
      <c r="F57" s="7"/>
      <c r="G57" s="92">
        <f>SUM(G53:G54)</f>
        <v>187575135.30000001</v>
      </c>
      <c r="H57" s="106">
        <f>J57/G57</f>
        <v>0.59174590211115252</v>
      </c>
      <c r="I57" s="7"/>
      <c r="J57" s="92">
        <f>SUM(J53:J54)</f>
        <v>110996817.65172</v>
      </c>
    </row>
    <row r="58" spans="2:15" x14ac:dyDescent="0.25">
      <c r="B58" s="7"/>
      <c r="C58" s="7" t="s">
        <v>249</v>
      </c>
      <c r="D58" s="7"/>
      <c r="E58" s="7"/>
      <c r="F58" s="7"/>
      <c r="G58" s="92">
        <f>G57*0.11</f>
        <v>20633264.883000001</v>
      </c>
      <c r="H58" s="7"/>
      <c r="I58" s="7"/>
      <c r="J58" s="92">
        <f>J57*0.11</f>
        <v>12209649.941689201</v>
      </c>
    </row>
    <row r="59" spans="2:15" x14ac:dyDescent="0.25">
      <c r="B59" s="7"/>
      <c r="C59" s="7" t="s">
        <v>255</v>
      </c>
      <c r="D59" s="7"/>
      <c r="E59" s="7"/>
      <c r="F59" s="7"/>
      <c r="G59" s="92">
        <f>G57+G58</f>
        <v>208208400.18300003</v>
      </c>
      <c r="H59" s="106">
        <f>J59/G59</f>
        <v>0.59174590211115252</v>
      </c>
      <c r="I59" s="7"/>
      <c r="J59" s="92">
        <f>J57+J58</f>
        <v>123206467.59340921</v>
      </c>
    </row>
    <row r="60" spans="2:15" x14ac:dyDescent="0.25">
      <c r="B60" s="7"/>
      <c r="C60" s="7"/>
      <c r="D60" s="7"/>
      <c r="E60" s="7"/>
      <c r="F60" s="7"/>
      <c r="G60" s="7"/>
      <c r="H60" s="7"/>
    </row>
    <row r="61" spans="2:15" x14ac:dyDescent="0.25">
      <c r="B61" s="7"/>
      <c r="C61" s="7"/>
      <c r="D61" s="7"/>
      <c r="E61" s="7"/>
      <c r="F61" s="7"/>
      <c r="G61" s="7"/>
      <c r="H61" s="7"/>
    </row>
    <row r="63" spans="2:15" x14ac:dyDescent="0.25">
      <c r="L63" s="82" t="s">
        <v>271</v>
      </c>
      <c r="M63" s="7"/>
      <c r="N63" s="7"/>
      <c r="O63" s="7"/>
    </row>
    <row r="64" spans="2:15" x14ac:dyDescent="0.25">
      <c r="L64" s="81"/>
      <c r="M64" s="7"/>
      <c r="N64" s="7"/>
      <c r="O64" s="7"/>
    </row>
    <row r="65" spans="12:15" x14ac:dyDescent="0.25">
      <c r="L65" s="7"/>
      <c r="M65" s="7"/>
      <c r="N65" s="7"/>
      <c r="O65" s="7"/>
    </row>
    <row r="66" spans="12:15" x14ac:dyDescent="0.25">
      <c r="L66" s="7"/>
      <c r="M66" s="7"/>
      <c r="N66" s="7"/>
      <c r="O66" s="7"/>
    </row>
    <row r="67" spans="12:15" x14ac:dyDescent="0.25">
      <c r="L67" s="7"/>
      <c r="M67" s="7"/>
      <c r="N67" s="7"/>
      <c r="O67" s="7"/>
    </row>
    <row r="68" spans="12:15" x14ac:dyDescent="0.25">
      <c r="L68" s="7"/>
      <c r="M68" s="7"/>
      <c r="N68" s="7"/>
      <c r="O68" s="7"/>
    </row>
    <row r="69" spans="12:15" ht="21.95" customHeight="1" x14ac:dyDescent="0.25">
      <c r="L69" s="174" t="s">
        <v>283</v>
      </c>
      <c r="M69" s="174"/>
      <c r="N69" s="174"/>
      <c r="O69" s="174"/>
    </row>
    <row r="70" spans="12:15" ht="21.95" customHeight="1" x14ac:dyDescent="0.25">
      <c r="L70" s="174"/>
      <c r="M70" s="174"/>
      <c r="N70" s="174"/>
      <c r="O70" s="174"/>
    </row>
    <row r="71" spans="12:15" ht="30" x14ac:dyDescent="0.25">
      <c r="L71" s="173" t="s">
        <v>42</v>
      </c>
      <c r="M71" s="174" t="s">
        <v>296</v>
      </c>
      <c r="N71" s="102" t="s">
        <v>282</v>
      </c>
      <c r="O71" s="173" t="s">
        <v>300</v>
      </c>
    </row>
    <row r="72" spans="12:15" x14ac:dyDescent="0.25">
      <c r="L72" s="173"/>
      <c r="M72" s="174"/>
      <c r="N72" s="102" t="s">
        <v>299</v>
      </c>
      <c r="O72" s="173"/>
    </row>
    <row r="73" spans="12:15" x14ac:dyDescent="0.25">
      <c r="L73" s="63">
        <v>1</v>
      </c>
      <c r="M73" s="7" t="s">
        <v>297</v>
      </c>
      <c r="N73" s="92">
        <f>G57</f>
        <v>187575135.30000001</v>
      </c>
      <c r="O73" s="92">
        <f>N73</f>
        <v>187575135.30000001</v>
      </c>
    </row>
    <row r="74" spans="12:15" x14ac:dyDescent="0.25">
      <c r="L74" s="63">
        <v>2</v>
      </c>
      <c r="M74" s="7" t="s">
        <v>249</v>
      </c>
      <c r="N74" s="92">
        <f>G58</f>
        <v>20633264.883000001</v>
      </c>
      <c r="O74" s="92">
        <f>N74</f>
        <v>20633264.883000001</v>
      </c>
    </row>
    <row r="75" spans="12:15" x14ac:dyDescent="0.25">
      <c r="L75" s="63">
        <v>3</v>
      </c>
      <c r="M75" s="7" t="s">
        <v>298</v>
      </c>
      <c r="N75" s="92">
        <f>G59</f>
        <v>208208400.18300003</v>
      </c>
      <c r="O75" s="92">
        <f>N75</f>
        <v>208208400.18300003</v>
      </c>
    </row>
    <row r="76" spans="12:15" x14ac:dyDescent="0.25">
      <c r="L76" s="63">
        <v>4</v>
      </c>
      <c r="M76" s="7" t="s">
        <v>289</v>
      </c>
      <c r="N76" s="107">
        <f>H57</f>
        <v>0.59174590211115252</v>
      </c>
    </row>
    <row r="77" spans="12:15" x14ac:dyDescent="0.25">
      <c r="L77" s="63">
        <v>5</v>
      </c>
      <c r="M77" s="7" t="s">
        <v>301</v>
      </c>
      <c r="N77" s="50">
        <f>J57</f>
        <v>110996817.65172</v>
      </c>
      <c r="O77" s="92">
        <f t="shared" ref="O77:O79" si="0">N77</f>
        <v>110996817.65172</v>
      </c>
    </row>
    <row r="78" spans="12:15" x14ac:dyDescent="0.25">
      <c r="L78" s="63">
        <v>6</v>
      </c>
      <c r="M78" s="7" t="s">
        <v>303</v>
      </c>
      <c r="N78" s="50">
        <f>J58</f>
        <v>12209649.941689201</v>
      </c>
      <c r="O78" s="92">
        <f t="shared" si="0"/>
        <v>12209649.941689201</v>
      </c>
    </row>
    <row r="79" spans="12:15" x14ac:dyDescent="0.25">
      <c r="L79" s="63">
        <v>7</v>
      </c>
      <c r="M79" s="7" t="s">
        <v>302</v>
      </c>
      <c r="N79" s="50">
        <f>J59</f>
        <v>123206467.59340921</v>
      </c>
      <c r="O79" s="92">
        <f t="shared" si="0"/>
        <v>123206467.59340921</v>
      </c>
    </row>
    <row r="81" spans="2:16" s="103" customFormat="1" x14ac:dyDescent="0.25">
      <c r="B81" s="103" t="s">
        <v>304</v>
      </c>
    </row>
    <row r="86" spans="2:16" x14ac:dyDescent="0.25">
      <c r="B86" t="s">
        <v>305</v>
      </c>
    </row>
    <row r="87" spans="2:16" x14ac:dyDescent="0.25">
      <c r="L87" s="82" t="s">
        <v>271</v>
      </c>
      <c r="M87" s="7"/>
      <c r="N87" s="7"/>
      <c r="O87" s="7"/>
    </row>
    <row r="88" spans="2:16" x14ac:dyDescent="0.25">
      <c r="L88" s="81"/>
      <c r="M88" s="7"/>
      <c r="N88" s="7"/>
      <c r="O88" s="7"/>
    </row>
    <row r="89" spans="2:16" x14ac:dyDescent="0.25">
      <c r="L89" s="7"/>
      <c r="M89" s="7"/>
      <c r="N89" s="7"/>
      <c r="O89" s="7"/>
    </row>
    <row r="90" spans="2:16" x14ac:dyDescent="0.25">
      <c r="L90" s="7"/>
      <c r="M90" s="7"/>
      <c r="N90" s="7"/>
    </row>
    <row r="91" spans="2:16" x14ac:dyDescent="0.25">
      <c r="L91" s="7"/>
      <c r="M91" s="7"/>
      <c r="N91" s="7"/>
      <c r="O91" s="7"/>
    </row>
    <row r="92" spans="2:16" x14ac:dyDescent="0.25">
      <c r="L92" s="174" t="s">
        <v>283</v>
      </c>
      <c r="M92" s="174"/>
      <c r="N92" s="174"/>
      <c r="O92" s="174"/>
    </row>
    <row r="93" spans="2:16" x14ac:dyDescent="0.25">
      <c r="L93" s="174"/>
      <c r="M93" s="174"/>
      <c r="N93" s="174"/>
      <c r="O93" s="174"/>
    </row>
    <row r="94" spans="2:16" ht="30" x14ac:dyDescent="0.25">
      <c r="L94" s="173" t="s">
        <v>42</v>
      </c>
      <c r="M94" s="174" t="s">
        <v>296</v>
      </c>
      <c r="N94" s="102" t="s">
        <v>282</v>
      </c>
      <c r="O94" s="102" t="s">
        <v>282</v>
      </c>
      <c r="P94" s="93" t="s">
        <v>300</v>
      </c>
    </row>
    <row r="95" spans="2:16" x14ac:dyDescent="0.25">
      <c r="L95" s="173"/>
      <c r="M95" s="174"/>
      <c r="N95" s="102" t="s">
        <v>306</v>
      </c>
      <c r="O95" s="102" t="s">
        <v>299</v>
      </c>
      <c r="P95" s="93"/>
    </row>
    <row r="96" spans="2:16" x14ac:dyDescent="0.25">
      <c r="L96" s="63">
        <v>1</v>
      </c>
      <c r="M96" s="7" t="s">
        <v>297</v>
      </c>
      <c r="N96" s="92">
        <f>G17</f>
        <v>187575135.30000001</v>
      </c>
      <c r="O96" s="92">
        <f>G17</f>
        <v>187575135.30000001</v>
      </c>
      <c r="P96" s="92">
        <f>O96</f>
        <v>187575135.30000001</v>
      </c>
    </row>
    <row r="97" spans="12:16" x14ac:dyDescent="0.25">
      <c r="L97" s="63">
        <v>2</v>
      </c>
      <c r="M97" s="7" t="s">
        <v>249</v>
      </c>
      <c r="N97" s="92">
        <f>G79</f>
        <v>0</v>
      </c>
      <c r="O97" s="92">
        <f>H79</f>
        <v>0</v>
      </c>
      <c r="P97" s="92">
        <f>O97</f>
        <v>0</v>
      </c>
    </row>
    <row r="98" spans="12:16" x14ac:dyDescent="0.25">
      <c r="L98" s="63">
        <v>3</v>
      </c>
      <c r="M98" s="7" t="s">
        <v>298</v>
      </c>
      <c r="N98" s="92">
        <f>G80</f>
        <v>0</v>
      </c>
      <c r="O98" s="92">
        <f>H80</f>
        <v>0</v>
      </c>
      <c r="P98" s="92">
        <f>O98</f>
        <v>0</v>
      </c>
    </row>
  </sheetData>
  <mergeCells count="16">
    <mergeCell ref="L71:L72"/>
    <mergeCell ref="M71:M72"/>
    <mergeCell ref="O71:O72"/>
    <mergeCell ref="L92:O93"/>
    <mergeCell ref="L94:L95"/>
    <mergeCell ref="M94:M95"/>
    <mergeCell ref="L34:L35"/>
    <mergeCell ref="M34:M35"/>
    <mergeCell ref="L32:O33"/>
    <mergeCell ref="O34:O35"/>
    <mergeCell ref="L69:O70"/>
    <mergeCell ref="C10:C11"/>
    <mergeCell ref="D10:G10"/>
    <mergeCell ref="C50:C51"/>
    <mergeCell ref="D50:G50"/>
    <mergeCell ref="H50:J50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73E3-BB2F-4C29-8451-7838803001BA}">
  <dimension ref="B1:P26"/>
  <sheetViews>
    <sheetView topLeftCell="A2" zoomScale="70" zoomScaleNormal="70" workbookViewId="0">
      <selection activeCell="K10" sqref="K10"/>
    </sheetView>
  </sheetViews>
  <sheetFormatPr defaultRowHeight="15" x14ac:dyDescent="0.25"/>
  <cols>
    <col min="1" max="1" width="3.5703125" customWidth="1"/>
    <col min="2" max="2" width="8.7109375" customWidth="1"/>
  </cols>
  <sheetData>
    <row r="1" spans="2:16" ht="15.75" thickBot="1" x14ac:dyDescent="0.3"/>
    <row r="2" spans="2:16" ht="24.95" customHeight="1" x14ac:dyDescent="0.25">
      <c r="B2" s="175"/>
      <c r="C2" s="176"/>
      <c r="D2" s="176"/>
      <c r="E2" s="176"/>
      <c r="F2" s="176"/>
      <c r="G2" s="176"/>
      <c r="H2" s="176"/>
      <c r="I2" s="176"/>
      <c r="J2" s="176"/>
      <c r="K2" s="177"/>
      <c r="M2" t="s">
        <v>208</v>
      </c>
      <c r="O2" s="18" t="s">
        <v>212</v>
      </c>
    </row>
    <row r="3" spans="2:16" ht="24.95" customHeight="1" x14ac:dyDescent="0.25">
      <c r="B3" s="178" t="s">
        <v>218</v>
      </c>
      <c r="C3" s="179"/>
      <c r="D3" s="179"/>
      <c r="E3" s="179"/>
      <c r="F3" s="179"/>
      <c r="G3" s="179"/>
      <c r="H3" s="179"/>
      <c r="I3" s="179"/>
      <c r="J3" s="179"/>
      <c r="K3" s="180"/>
      <c r="M3" t="s">
        <v>209</v>
      </c>
      <c r="O3" s="18" t="s">
        <v>212</v>
      </c>
    </row>
    <row r="4" spans="2:16" x14ac:dyDescent="0.25">
      <c r="B4" s="77"/>
      <c r="C4" s="78"/>
      <c r="D4" s="78"/>
      <c r="E4" s="78"/>
      <c r="F4" s="78"/>
      <c r="G4" s="78"/>
      <c r="H4" s="78"/>
      <c r="I4" s="78"/>
      <c r="J4" s="78"/>
      <c r="K4" s="79"/>
      <c r="M4" t="s">
        <v>217</v>
      </c>
      <c r="P4" t="s">
        <v>214</v>
      </c>
    </row>
    <row r="5" spans="2:16" x14ac:dyDescent="0.25">
      <c r="B5" s="77"/>
      <c r="C5" s="78"/>
      <c r="D5" s="78"/>
      <c r="E5" s="78"/>
      <c r="F5" s="78"/>
      <c r="G5" s="78"/>
      <c r="H5" s="78"/>
      <c r="I5" s="78"/>
      <c r="J5" s="78"/>
      <c r="K5" s="79"/>
    </row>
    <row r="6" spans="2:16" x14ac:dyDescent="0.25">
      <c r="B6" s="77"/>
      <c r="C6" s="78"/>
      <c r="D6" s="78"/>
      <c r="E6" s="78"/>
      <c r="F6" s="78"/>
      <c r="G6" s="78"/>
      <c r="H6" s="78"/>
      <c r="I6" s="78"/>
      <c r="J6" s="78"/>
      <c r="K6" s="79"/>
    </row>
    <row r="7" spans="2:16" x14ac:dyDescent="0.25">
      <c r="B7" s="77"/>
      <c r="C7" s="78"/>
      <c r="D7" s="78"/>
      <c r="E7" s="78"/>
      <c r="F7" s="78"/>
      <c r="G7" s="78"/>
      <c r="H7" s="78"/>
      <c r="I7" s="78"/>
      <c r="J7" s="78"/>
      <c r="K7" s="79"/>
      <c r="M7" t="s">
        <v>219</v>
      </c>
    </row>
    <row r="8" spans="2:16" x14ac:dyDescent="0.25">
      <c r="B8" s="77"/>
      <c r="C8" s="78"/>
      <c r="D8" s="78"/>
      <c r="E8" s="78"/>
      <c r="F8" s="78"/>
      <c r="G8" s="78"/>
      <c r="H8" s="78"/>
      <c r="I8" s="78"/>
      <c r="J8" s="78"/>
      <c r="K8" s="79"/>
      <c r="M8" t="s">
        <v>220</v>
      </c>
    </row>
    <row r="9" spans="2:16" x14ac:dyDescent="0.25">
      <c r="B9" s="77"/>
      <c r="C9" s="78"/>
      <c r="D9" s="78"/>
      <c r="E9" s="78"/>
      <c r="F9" s="78"/>
      <c r="G9" s="78"/>
      <c r="H9" s="78"/>
      <c r="I9" s="78"/>
      <c r="J9" s="78"/>
      <c r="K9" s="79"/>
    </row>
    <row r="10" spans="2:16" x14ac:dyDescent="0.25">
      <c r="B10" s="77"/>
      <c r="C10" s="78"/>
      <c r="D10" s="78"/>
      <c r="E10" s="78"/>
      <c r="F10" s="78"/>
      <c r="G10" s="78"/>
      <c r="H10" s="78"/>
      <c r="I10" s="78"/>
      <c r="J10" s="78"/>
      <c r="K10" s="79"/>
    </row>
    <row r="11" spans="2:16" x14ac:dyDescent="0.25">
      <c r="B11" s="77"/>
      <c r="C11" s="78"/>
      <c r="D11" s="78"/>
      <c r="E11" s="78"/>
      <c r="F11" s="78"/>
      <c r="G11" s="78"/>
      <c r="H11" s="78"/>
      <c r="I11" s="78"/>
      <c r="J11" s="78"/>
      <c r="K11" s="79"/>
      <c r="M11" t="s">
        <v>216</v>
      </c>
    </row>
    <row r="12" spans="2:16" x14ac:dyDescent="0.25">
      <c r="B12" s="77"/>
      <c r="C12" s="78"/>
      <c r="D12" s="78"/>
      <c r="E12" s="78"/>
      <c r="F12" s="78"/>
      <c r="G12" s="78"/>
      <c r="H12" s="78"/>
      <c r="I12" s="78"/>
      <c r="J12" s="78"/>
      <c r="K12" s="79"/>
    </row>
    <row r="13" spans="2:16" x14ac:dyDescent="0.25">
      <c r="B13" s="77"/>
      <c r="C13" s="78"/>
      <c r="D13" s="78"/>
      <c r="E13" s="78"/>
      <c r="F13" s="78"/>
      <c r="G13" s="78"/>
      <c r="H13" s="78"/>
      <c r="I13" s="78"/>
      <c r="J13" s="78"/>
      <c r="K13" s="79"/>
    </row>
    <row r="14" spans="2:16" x14ac:dyDescent="0.25">
      <c r="B14" s="77"/>
      <c r="C14" s="78"/>
      <c r="D14" s="78"/>
      <c r="E14" s="78"/>
      <c r="F14" s="78"/>
      <c r="G14" s="78"/>
      <c r="H14" s="78"/>
      <c r="I14" s="78"/>
      <c r="J14" s="78"/>
      <c r="K14" s="79"/>
    </row>
    <row r="15" spans="2:16" x14ac:dyDescent="0.25">
      <c r="B15" s="77"/>
      <c r="C15" s="78"/>
      <c r="D15" s="78"/>
      <c r="E15" s="78"/>
      <c r="F15" s="78"/>
      <c r="G15" s="78"/>
      <c r="H15" s="78"/>
      <c r="I15" s="78"/>
      <c r="J15" s="78"/>
      <c r="K15" s="79"/>
    </row>
    <row r="16" spans="2:16" x14ac:dyDescent="0.25">
      <c r="B16" s="77"/>
      <c r="C16" s="78"/>
      <c r="D16" s="78"/>
      <c r="E16" s="78"/>
      <c r="F16" s="78"/>
      <c r="G16" s="78"/>
      <c r="H16" s="78"/>
      <c r="I16" s="78"/>
      <c r="J16" s="78"/>
      <c r="K16" s="79"/>
    </row>
    <row r="17" spans="2:15" x14ac:dyDescent="0.25">
      <c r="B17" s="77"/>
      <c r="C17" s="78"/>
      <c r="D17" s="78"/>
      <c r="E17" s="78"/>
      <c r="F17" s="78"/>
      <c r="G17" s="78"/>
      <c r="H17" s="78"/>
      <c r="I17" s="78"/>
      <c r="J17" s="78"/>
      <c r="K17" s="79"/>
    </row>
    <row r="18" spans="2:15" x14ac:dyDescent="0.25">
      <c r="B18" s="77"/>
      <c r="C18" s="78"/>
      <c r="D18" s="78"/>
      <c r="E18" s="78"/>
      <c r="F18" s="78"/>
      <c r="G18" s="78"/>
      <c r="H18" s="78"/>
      <c r="I18" s="78"/>
      <c r="J18" s="78"/>
      <c r="K18" s="79"/>
    </row>
    <row r="19" spans="2:15" x14ac:dyDescent="0.25">
      <c r="B19" s="77"/>
      <c r="C19" s="78"/>
      <c r="D19" s="78"/>
      <c r="E19" s="78"/>
      <c r="F19" s="78"/>
      <c r="G19" s="78"/>
      <c r="H19" s="78"/>
      <c r="I19" s="78"/>
      <c r="J19" s="78"/>
      <c r="K19" s="79"/>
    </row>
    <row r="20" spans="2:15" x14ac:dyDescent="0.25">
      <c r="B20" s="77"/>
      <c r="C20" s="78"/>
      <c r="D20" s="78"/>
      <c r="E20" s="78"/>
      <c r="F20" s="78"/>
      <c r="G20" s="78"/>
      <c r="H20" s="78"/>
      <c r="I20" s="78"/>
      <c r="J20" s="78"/>
      <c r="K20" s="79"/>
      <c r="M20" t="s">
        <v>221</v>
      </c>
    </row>
    <row r="21" spans="2:15" x14ac:dyDescent="0.25">
      <c r="B21" s="77"/>
      <c r="C21" s="78"/>
      <c r="D21" s="78"/>
      <c r="E21" s="78"/>
      <c r="F21" s="78"/>
      <c r="G21" s="78"/>
      <c r="H21" s="78"/>
      <c r="I21" s="78"/>
      <c r="J21" s="78"/>
      <c r="K21" s="79"/>
      <c r="M21" s="80">
        <v>0.2</v>
      </c>
      <c r="O21" t="s">
        <v>215</v>
      </c>
    </row>
    <row r="22" spans="2:15" x14ac:dyDescent="0.25">
      <c r="B22" s="77"/>
      <c r="C22" s="78"/>
      <c r="D22" s="78"/>
      <c r="E22" s="78"/>
      <c r="F22" s="78"/>
      <c r="G22" s="78"/>
      <c r="H22" s="78"/>
      <c r="I22" s="78"/>
      <c r="J22" s="78"/>
      <c r="K22" s="79"/>
    </row>
    <row r="23" spans="2:15" ht="24.95" customHeight="1" thickBot="1" x14ac:dyDescent="0.3">
      <c r="B23" s="181"/>
      <c r="C23" s="182"/>
      <c r="D23" s="182"/>
      <c r="E23" s="182"/>
      <c r="F23" s="182"/>
      <c r="G23" s="182"/>
      <c r="H23" s="182"/>
      <c r="I23" s="182"/>
      <c r="J23" s="182"/>
      <c r="K23" s="183"/>
      <c r="M23" t="s">
        <v>213</v>
      </c>
      <c r="O23" t="s">
        <v>214</v>
      </c>
    </row>
    <row r="25" spans="2:15" x14ac:dyDescent="0.25">
      <c r="B25" t="s">
        <v>210</v>
      </c>
    </row>
    <row r="26" spans="2:15" x14ac:dyDescent="0.25">
      <c r="B26" t="s">
        <v>211</v>
      </c>
    </row>
  </sheetData>
  <mergeCells count="3">
    <mergeCell ref="B2:K2"/>
    <mergeCell ref="B3:K3"/>
    <mergeCell ref="B23:K2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76EB1-6D89-4346-8CA8-F081819A3E97}">
  <dimension ref="F27:V92"/>
  <sheetViews>
    <sheetView zoomScale="85" zoomScaleNormal="85" workbookViewId="0">
      <selection activeCell="K32" sqref="K32"/>
    </sheetView>
  </sheetViews>
  <sheetFormatPr defaultRowHeight="15" x14ac:dyDescent="0.25"/>
  <cols>
    <col min="7" max="7" width="17.140625" customWidth="1"/>
    <col min="14" max="14" width="11.42578125" customWidth="1"/>
    <col min="15" max="15" width="51.28515625" bestFit="1" customWidth="1"/>
    <col min="16" max="16" width="28.140625" customWidth="1"/>
    <col min="17" max="17" width="12.85546875" bestFit="1" customWidth="1"/>
    <col min="18" max="18" width="9.5703125" bestFit="1" customWidth="1"/>
    <col min="19" max="19" width="13.28515625" bestFit="1" customWidth="1"/>
    <col min="20" max="20" width="20.85546875" customWidth="1"/>
  </cols>
  <sheetData>
    <row r="27" spans="14:22" x14ac:dyDescent="0.25">
      <c r="N27" s="53" t="s">
        <v>308</v>
      </c>
    </row>
    <row r="28" spans="14:22" x14ac:dyDescent="0.25">
      <c r="N28" t="s">
        <v>348</v>
      </c>
    </row>
    <row r="29" spans="14:22" x14ac:dyDescent="0.25">
      <c r="N29" t="s">
        <v>349</v>
      </c>
    </row>
    <row r="30" spans="14:22" x14ac:dyDescent="0.25">
      <c r="N30" s="63"/>
      <c r="O30" s="7"/>
      <c r="P30" s="7"/>
      <c r="Q30" s="7"/>
      <c r="R30" s="7"/>
      <c r="S30" s="7"/>
    </row>
    <row r="31" spans="14:22" x14ac:dyDescent="0.25">
      <c r="N31" s="108" t="s">
        <v>319</v>
      </c>
      <c r="O31" s="109"/>
      <c r="P31" s="110"/>
      <c r="Q31" s="110"/>
      <c r="R31" s="110"/>
      <c r="S31" s="110"/>
      <c r="T31" s="111"/>
    </row>
    <row r="32" spans="14:22" x14ac:dyDescent="0.25">
      <c r="N32" s="129" t="s">
        <v>63</v>
      </c>
      <c r="O32" s="75" t="s">
        <v>320</v>
      </c>
      <c r="P32" s="7" t="s">
        <v>237</v>
      </c>
      <c r="Q32" s="7" t="s">
        <v>238</v>
      </c>
      <c r="R32" s="7" t="s">
        <v>239</v>
      </c>
      <c r="S32" s="7" t="s">
        <v>241</v>
      </c>
      <c r="T32" s="112" t="s">
        <v>242</v>
      </c>
      <c r="V32" s="7" t="s">
        <v>341</v>
      </c>
    </row>
    <row r="33" spans="14:20" x14ac:dyDescent="0.25">
      <c r="N33" s="114"/>
      <c r="O33" t="s">
        <v>326</v>
      </c>
      <c r="P33" t="s">
        <v>335</v>
      </c>
      <c r="T33" s="113"/>
    </row>
    <row r="34" spans="14:20" x14ac:dyDescent="0.25">
      <c r="N34" s="114"/>
      <c r="P34" t="s">
        <v>329</v>
      </c>
      <c r="Q34" t="s">
        <v>332</v>
      </c>
      <c r="R34" s="115">
        <v>1</v>
      </c>
      <c r="S34" s="115">
        <v>500000.57</v>
      </c>
      <c r="T34" s="116">
        <f>S34*R34</f>
        <v>500000.57</v>
      </c>
    </row>
    <row r="35" spans="14:20" x14ac:dyDescent="0.25">
      <c r="N35" s="114"/>
      <c r="O35" t="s">
        <v>327</v>
      </c>
      <c r="P35" s="7" t="s">
        <v>336</v>
      </c>
      <c r="R35" s="115"/>
      <c r="S35" s="115"/>
      <c r="T35" s="116"/>
    </row>
    <row r="36" spans="14:20" x14ac:dyDescent="0.25">
      <c r="N36" s="114"/>
      <c r="P36" t="s">
        <v>330</v>
      </c>
      <c r="Q36" t="s">
        <v>333</v>
      </c>
      <c r="R36" s="115">
        <v>100.25</v>
      </c>
      <c r="S36" s="115">
        <v>10000.52</v>
      </c>
      <c r="T36" s="116">
        <f>S36*R36</f>
        <v>1002552.13</v>
      </c>
    </row>
    <row r="37" spans="14:20" x14ac:dyDescent="0.25">
      <c r="N37" s="114"/>
      <c r="O37" t="s">
        <v>328</v>
      </c>
      <c r="P37" t="s">
        <v>337</v>
      </c>
      <c r="R37" s="115"/>
      <c r="S37" s="115"/>
      <c r="T37" s="116"/>
    </row>
    <row r="38" spans="14:20" x14ac:dyDescent="0.25">
      <c r="N38" s="117"/>
      <c r="O38" s="118"/>
      <c r="P38" s="118" t="s">
        <v>331</v>
      </c>
      <c r="Q38" s="118" t="s">
        <v>334</v>
      </c>
      <c r="R38" s="119">
        <v>100.33</v>
      </c>
      <c r="S38" s="119">
        <v>10000.370000000001</v>
      </c>
      <c r="T38" s="120">
        <f>S38*R38</f>
        <v>1003337.1221</v>
      </c>
    </row>
    <row r="40" spans="14:20" x14ac:dyDescent="0.25">
      <c r="N40" s="108" t="s">
        <v>338</v>
      </c>
      <c r="O40" s="109"/>
      <c r="P40" s="110"/>
      <c r="Q40" s="110"/>
      <c r="R40" s="110"/>
      <c r="S40" s="110"/>
      <c r="T40" s="123">
        <f>ROUND(SUM(T33:T38),0)</f>
        <v>2505890</v>
      </c>
    </row>
    <row r="41" spans="14:20" x14ac:dyDescent="0.25">
      <c r="N41" s="121" t="s">
        <v>339</v>
      </c>
      <c r="O41" s="75"/>
      <c r="P41" s="7"/>
      <c r="Q41" s="7"/>
      <c r="R41" s="7"/>
      <c r="S41" s="7"/>
      <c r="T41" s="124">
        <f>ROUND(T40*0.11,0)</f>
        <v>275648</v>
      </c>
    </row>
    <row r="42" spans="14:20" x14ac:dyDescent="0.25">
      <c r="N42" s="125" t="s">
        <v>340</v>
      </c>
      <c r="O42" s="126"/>
      <c r="P42" s="127"/>
      <c r="Q42" s="127"/>
      <c r="R42" s="127"/>
      <c r="S42" s="127"/>
      <c r="T42" s="128">
        <f>T40+T41</f>
        <v>2781538</v>
      </c>
    </row>
    <row r="46" spans="14:20" x14ac:dyDescent="0.25">
      <c r="N46" s="156" t="s">
        <v>406</v>
      </c>
    </row>
    <row r="47" spans="14:20" x14ac:dyDescent="0.25">
      <c r="N47" t="s">
        <v>425</v>
      </c>
    </row>
    <row r="48" spans="14:20" x14ac:dyDescent="0.25">
      <c r="N48" t="s">
        <v>426</v>
      </c>
    </row>
    <row r="50" spans="14:14" x14ac:dyDescent="0.25">
      <c r="N50" s="156" t="s">
        <v>411</v>
      </c>
    </row>
    <row r="68" spans="6:9" x14ac:dyDescent="0.25">
      <c r="G68" t="s">
        <v>427</v>
      </c>
    </row>
    <row r="69" spans="6:9" x14ac:dyDescent="0.25">
      <c r="G69" t="s">
        <v>428</v>
      </c>
      <c r="H69" t="s">
        <v>429</v>
      </c>
    </row>
    <row r="70" spans="6:9" x14ac:dyDescent="0.25">
      <c r="G70" t="s">
        <v>430</v>
      </c>
    </row>
    <row r="71" spans="6:9" x14ac:dyDescent="0.25">
      <c r="G71" t="s">
        <v>431</v>
      </c>
      <c r="H71" t="s">
        <v>432</v>
      </c>
    </row>
    <row r="73" spans="6:9" x14ac:dyDescent="0.25">
      <c r="G73" s="18" t="s">
        <v>440</v>
      </c>
    </row>
    <row r="74" spans="6:9" x14ac:dyDescent="0.25">
      <c r="F74">
        <v>1</v>
      </c>
      <c r="G74" t="s">
        <v>435</v>
      </c>
      <c r="H74" t="s">
        <v>434</v>
      </c>
      <c r="I74" t="s">
        <v>436</v>
      </c>
    </row>
    <row r="75" spans="6:9" x14ac:dyDescent="0.25">
      <c r="F75">
        <v>2</v>
      </c>
      <c r="G75" t="s">
        <v>435</v>
      </c>
      <c r="H75" t="s">
        <v>431</v>
      </c>
      <c r="I75" t="s">
        <v>437</v>
      </c>
    </row>
    <row r="76" spans="6:9" x14ac:dyDescent="0.25">
      <c r="F76">
        <v>3</v>
      </c>
      <c r="G76" t="s">
        <v>433</v>
      </c>
      <c r="H76" t="s">
        <v>437</v>
      </c>
      <c r="I76" t="s">
        <v>436</v>
      </c>
    </row>
    <row r="77" spans="6:9" x14ac:dyDescent="0.25">
      <c r="F77">
        <v>4</v>
      </c>
    </row>
    <row r="78" spans="6:9" x14ac:dyDescent="0.25">
      <c r="F78">
        <v>5</v>
      </c>
    </row>
    <row r="79" spans="6:9" x14ac:dyDescent="0.25">
      <c r="F79">
        <v>6</v>
      </c>
    </row>
    <row r="80" spans="6:9" x14ac:dyDescent="0.25">
      <c r="F80">
        <v>7</v>
      </c>
    </row>
    <row r="81" spans="6:9" x14ac:dyDescent="0.25">
      <c r="F81">
        <v>8</v>
      </c>
    </row>
    <row r="82" spans="6:9" x14ac:dyDescent="0.25">
      <c r="F82">
        <v>9</v>
      </c>
    </row>
    <row r="83" spans="6:9" x14ac:dyDescent="0.25">
      <c r="F83">
        <v>10</v>
      </c>
      <c r="G83" t="s">
        <v>438</v>
      </c>
      <c r="H83" t="s">
        <v>439</v>
      </c>
      <c r="I83" t="s">
        <v>439</v>
      </c>
    </row>
    <row r="85" spans="6:9" x14ac:dyDescent="0.25">
      <c r="G85" s="18" t="s">
        <v>441</v>
      </c>
    </row>
    <row r="86" spans="6:9" x14ac:dyDescent="0.25">
      <c r="F86">
        <v>1</v>
      </c>
      <c r="G86" t="s">
        <v>435</v>
      </c>
      <c r="H86" t="s">
        <v>434</v>
      </c>
      <c r="I86" t="s">
        <v>436</v>
      </c>
    </row>
    <row r="87" spans="6:9" x14ac:dyDescent="0.25">
      <c r="F87">
        <v>2</v>
      </c>
      <c r="G87" t="s">
        <v>435</v>
      </c>
      <c r="H87" t="s">
        <v>431</v>
      </c>
      <c r="I87" t="s">
        <v>437</v>
      </c>
    </row>
    <row r="88" spans="6:9" x14ac:dyDescent="0.25">
      <c r="F88">
        <v>3</v>
      </c>
      <c r="G88" t="s">
        <v>433</v>
      </c>
      <c r="H88" t="s">
        <v>437</v>
      </c>
      <c r="I88" t="s">
        <v>436</v>
      </c>
    </row>
    <row r="89" spans="6:9" x14ac:dyDescent="0.25">
      <c r="F89">
        <v>4</v>
      </c>
    </row>
    <row r="90" spans="6:9" x14ac:dyDescent="0.25">
      <c r="F90">
        <v>5</v>
      </c>
    </row>
    <row r="91" spans="6:9" x14ac:dyDescent="0.25">
      <c r="F91">
        <v>6</v>
      </c>
    </row>
    <row r="92" spans="6:9" x14ac:dyDescent="0.25">
      <c r="F92">
        <v>7</v>
      </c>
      <c r="G92" t="s">
        <v>438</v>
      </c>
      <c r="H92" t="s">
        <v>439</v>
      </c>
      <c r="I92" t="s">
        <v>439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8B72-E81E-43A7-8FDF-B164A47D0E7A}">
  <dimension ref="M27:Y117"/>
  <sheetViews>
    <sheetView zoomScale="55" zoomScaleNormal="55" workbookViewId="0">
      <selection activeCell="K32" sqref="K32"/>
    </sheetView>
  </sheetViews>
  <sheetFormatPr defaultRowHeight="15" x14ac:dyDescent="0.25"/>
  <cols>
    <col min="14" max="14" width="11.42578125" customWidth="1"/>
    <col min="15" max="15" width="51.28515625" bestFit="1" customWidth="1"/>
    <col min="16" max="16" width="28.140625" customWidth="1"/>
    <col min="17" max="17" width="20.5703125" bestFit="1" customWidth="1"/>
    <col min="18" max="18" width="12.85546875" bestFit="1" customWidth="1"/>
    <col min="19" max="19" width="13.28515625" bestFit="1" customWidth="1"/>
    <col min="20" max="20" width="20.85546875" customWidth="1"/>
    <col min="22" max="22" width="47.5703125" bestFit="1" customWidth="1"/>
    <col min="23" max="23" width="17.28515625" bestFit="1" customWidth="1"/>
  </cols>
  <sheetData>
    <row r="27" spans="14:22" x14ac:dyDescent="0.25">
      <c r="N27" s="53" t="s">
        <v>308</v>
      </c>
    </row>
    <row r="28" spans="14:22" x14ac:dyDescent="0.25">
      <c r="N28" t="s">
        <v>324</v>
      </c>
    </row>
    <row r="29" spans="14:22" x14ac:dyDescent="0.25">
      <c r="N29" s="63"/>
      <c r="O29" s="7"/>
      <c r="P29" s="7"/>
      <c r="Q29" s="7"/>
      <c r="R29" s="7"/>
      <c r="S29" s="7"/>
    </row>
    <row r="30" spans="14:22" x14ac:dyDescent="0.25">
      <c r="N30" s="108" t="s">
        <v>319</v>
      </c>
      <c r="O30" s="109"/>
      <c r="P30" s="110"/>
      <c r="Q30" s="110"/>
      <c r="R30" s="110"/>
      <c r="S30" s="110"/>
      <c r="T30" s="111"/>
    </row>
    <row r="31" spans="14:22" x14ac:dyDescent="0.25">
      <c r="N31" s="129" t="s">
        <v>63</v>
      </c>
      <c r="O31" s="75" t="s">
        <v>320</v>
      </c>
      <c r="P31" s="7" t="s">
        <v>237</v>
      </c>
      <c r="Q31" s="7" t="s">
        <v>238</v>
      </c>
      <c r="R31" s="7" t="s">
        <v>239</v>
      </c>
      <c r="S31" s="7" t="s">
        <v>241</v>
      </c>
      <c r="T31" s="112" t="s">
        <v>242</v>
      </c>
      <c r="V31" s="7" t="s">
        <v>341</v>
      </c>
    </row>
    <row r="32" spans="14:22" x14ac:dyDescent="0.25">
      <c r="N32" s="114"/>
      <c r="O32" t="s">
        <v>326</v>
      </c>
      <c r="P32" t="s">
        <v>335</v>
      </c>
      <c r="T32" s="113"/>
    </row>
    <row r="33" spans="14:20" x14ac:dyDescent="0.25">
      <c r="N33" s="114"/>
      <c r="P33" t="s">
        <v>329</v>
      </c>
      <c r="Q33" t="s">
        <v>332</v>
      </c>
      <c r="R33" s="115">
        <v>1</v>
      </c>
      <c r="S33" s="115">
        <v>500000.57</v>
      </c>
      <c r="T33" s="116">
        <f>S33*R33</f>
        <v>500000.57</v>
      </c>
    </row>
    <row r="34" spans="14:20" x14ac:dyDescent="0.25">
      <c r="N34" s="114"/>
      <c r="O34" t="s">
        <v>327</v>
      </c>
      <c r="P34" s="7" t="s">
        <v>336</v>
      </c>
      <c r="R34" s="115"/>
      <c r="S34" s="115"/>
      <c r="T34" s="116"/>
    </row>
    <row r="35" spans="14:20" x14ac:dyDescent="0.25">
      <c r="N35" s="114"/>
      <c r="P35" t="s">
        <v>330</v>
      </c>
      <c r="Q35" t="s">
        <v>333</v>
      </c>
      <c r="R35" s="115">
        <v>100.25</v>
      </c>
      <c r="S35" s="115">
        <v>10000.52</v>
      </c>
      <c r="T35" s="116">
        <f>S35*R35</f>
        <v>1002552.13</v>
      </c>
    </row>
    <row r="36" spans="14:20" x14ac:dyDescent="0.25">
      <c r="N36" s="114"/>
      <c r="O36" t="s">
        <v>328</v>
      </c>
      <c r="P36" t="s">
        <v>337</v>
      </c>
      <c r="R36" s="115"/>
      <c r="S36" s="115"/>
      <c r="T36" s="116"/>
    </row>
    <row r="37" spans="14:20" x14ac:dyDescent="0.25">
      <c r="N37" s="117"/>
      <c r="O37" s="118"/>
      <c r="P37" s="118" t="s">
        <v>331</v>
      </c>
      <c r="Q37" s="118" t="s">
        <v>334</v>
      </c>
      <c r="R37" s="119">
        <v>100.33</v>
      </c>
      <c r="S37" s="119">
        <v>10000.370000000001</v>
      </c>
      <c r="T37" s="120">
        <f>S37*R37</f>
        <v>1003337.1221</v>
      </c>
    </row>
    <row r="39" spans="14:20" x14ac:dyDescent="0.25">
      <c r="N39" s="108" t="s">
        <v>338</v>
      </c>
      <c r="O39" s="109"/>
      <c r="P39" s="110"/>
      <c r="Q39" s="110"/>
      <c r="R39" s="110"/>
      <c r="S39" s="110"/>
      <c r="T39" s="123">
        <f>ROUND(SUM(T32:T37),0)</f>
        <v>2505890</v>
      </c>
    </row>
    <row r="40" spans="14:20" x14ac:dyDescent="0.25">
      <c r="N40" s="121" t="s">
        <v>339</v>
      </c>
      <c r="O40" s="75"/>
      <c r="P40" s="7"/>
      <c r="Q40" s="7"/>
      <c r="R40" s="7"/>
      <c r="S40" s="7"/>
      <c r="T40" s="124">
        <f>ROUND(T39*0.11,0)</f>
        <v>275648</v>
      </c>
    </row>
    <row r="41" spans="14:20" x14ac:dyDescent="0.25">
      <c r="N41" s="125" t="s">
        <v>340</v>
      </c>
      <c r="O41" s="126"/>
      <c r="P41" s="127"/>
      <c r="Q41" s="127"/>
      <c r="R41" s="127"/>
      <c r="S41" s="127"/>
      <c r="T41" s="128">
        <f>T39+T40</f>
        <v>2781538</v>
      </c>
    </row>
    <row r="43" spans="14:20" x14ac:dyDescent="0.25">
      <c r="N43" s="108" t="s">
        <v>342</v>
      </c>
      <c r="O43" s="130"/>
      <c r="P43" s="130"/>
      <c r="Q43" s="130"/>
      <c r="R43" s="130"/>
      <c r="S43" s="111"/>
    </row>
    <row r="44" spans="14:20" x14ac:dyDescent="0.25">
      <c r="N44" s="131" t="s">
        <v>63</v>
      </c>
      <c r="O44" t="s">
        <v>343</v>
      </c>
      <c r="P44" t="s">
        <v>422</v>
      </c>
      <c r="Q44" t="s">
        <v>345</v>
      </c>
      <c r="R44" t="s">
        <v>108</v>
      </c>
      <c r="S44" s="113" t="s">
        <v>346</v>
      </c>
    </row>
    <row r="45" spans="14:20" x14ac:dyDescent="0.25">
      <c r="N45" s="132">
        <v>1</v>
      </c>
      <c r="O45" t="s">
        <v>344</v>
      </c>
      <c r="P45">
        <v>2022</v>
      </c>
      <c r="Q45" s="50">
        <f>T39</f>
        <v>2505890</v>
      </c>
      <c r="R45" s="50">
        <f>T40</f>
        <v>275648</v>
      </c>
      <c r="S45" s="122">
        <f>T41</f>
        <v>2781538</v>
      </c>
    </row>
    <row r="46" spans="14:20" x14ac:dyDescent="0.25">
      <c r="N46" s="132">
        <v>2</v>
      </c>
      <c r="O46" t="s">
        <v>347</v>
      </c>
      <c r="P46">
        <v>2022</v>
      </c>
      <c r="Q46" s="50">
        <f>T39</f>
        <v>2505890</v>
      </c>
      <c r="R46" s="50">
        <f>T40</f>
        <v>275648</v>
      </c>
      <c r="S46" s="122">
        <f>T41</f>
        <v>2781538</v>
      </c>
    </row>
    <row r="47" spans="14:20" x14ac:dyDescent="0.25">
      <c r="N47" s="132">
        <v>3</v>
      </c>
      <c r="O47" t="s">
        <v>344</v>
      </c>
      <c r="P47">
        <v>2023</v>
      </c>
      <c r="Q47" s="50"/>
      <c r="R47" s="50"/>
      <c r="S47" s="122"/>
    </row>
    <row r="48" spans="14:20" x14ac:dyDescent="0.25">
      <c r="N48" s="132">
        <v>4</v>
      </c>
      <c r="O48" t="s">
        <v>347</v>
      </c>
      <c r="P48">
        <v>2023</v>
      </c>
      <c r="Q48" s="50"/>
      <c r="R48" s="50"/>
      <c r="S48" s="122"/>
    </row>
    <row r="49" spans="13:21" x14ac:dyDescent="0.25">
      <c r="N49" s="167" t="s">
        <v>423</v>
      </c>
      <c r="O49" s="168"/>
      <c r="P49" s="153"/>
      <c r="Q49" s="154">
        <f>SUM(Q45:Q48)+1000000000</f>
        <v>1005011780</v>
      </c>
      <c r="R49" s="154">
        <f>SUM(R46:R47)</f>
        <v>275648</v>
      </c>
      <c r="S49" s="155">
        <f>SUM(S46:S47)</f>
        <v>2781538</v>
      </c>
    </row>
    <row r="53" spans="13:21" x14ac:dyDescent="0.25">
      <c r="M53" s="145" t="s">
        <v>285</v>
      </c>
    </row>
    <row r="56" spans="13:21" x14ac:dyDescent="0.25">
      <c r="M56" t="s">
        <v>400</v>
      </c>
      <c r="N56" t="s">
        <v>63</v>
      </c>
      <c r="O56" t="s">
        <v>399</v>
      </c>
      <c r="P56" t="s">
        <v>237</v>
      </c>
      <c r="Q56" t="s">
        <v>238</v>
      </c>
      <c r="R56" t="s">
        <v>239</v>
      </c>
      <c r="S56" t="s">
        <v>241</v>
      </c>
      <c r="T56" t="s">
        <v>242</v>
      </c>
      <c r="U56" t="s">
        <v>88</v>
      </c>
    </row>
    <row r="58" spans="13:21" x14ac:dyDescent="0.25">
      <c r="N58" t="s">
        <v>63</v>
      </c>
      <c r="O58" t="s">
        <v>399</v>
      </c>
      <c r="P58" t="s">
        <v>237</v>
      </c>
      <c r="Q58" t="s">
        <v>238</v>
      </c>
      <c r="R58" t="s">
        <v>239</v>
      </c>
      <c r="S58" t="s">
        <v>241</v>
      </c>
      <c r="T58" t="s">
        <v>242</v>
      </c>
      <c r="U58" t="s">
        <v>442</v>
      </c>
    </row>
    <row r="59" spans="13:21" x14ac:dyDescent="0.25">
      <c r="P59" t="s">
        <v>402</v>
      </c>
      <c r="Q59" t="s">
        <v>247</v>
      </c>
      <c r="R59" s="48">
        <v>100.33</v>
      </c>
      <c r="S59" s="48">
        <v>150000.75</v>
      </c>
      <c r="T59" s="142">
        <f>ROUND(R59*S59,2)</f>
        <v>15049575.25</v>
      </c>
      <c r="U59" s="107">
        <f>T59/Q49</f>
        <v>1.497452621898621E-2</v>
      </c>
    </row>
    <row r="60" spans="13:21" x14ac:dyDescent="0.25">
      <c r="P60" t="s">
        <v>403</v>
      </c>
      <c r="Q60" t="s">
        <v>247</v>
      </c>
      <c r="R60" s="48">
        <v>100.24</v>
      </c>
      <c r="S60" s="48">
        <v>150000.95999999999</v>
      </c>
      <c r="T60" s="142">
        <f t="shared" ref="T60:T61" si="0">ROUND(R60*S60,2)</f>
        <v>15036096.23</v>
      </c>
      <c r="U60" s="107">
        <v>0.43780000000000002</v>
      </c>
    </row>
    <row r="61" spans="13:21" x14ac:dyDescent="0.25">
      <c r="P61" t="s">
        <v>404</v>
      </c>
      <c r="Q61" t="s">
        <v>334</v>
      </c>
      <c r="R61" s="48">
        <v>100.45</v>
      </c>
      <c r="S61" s="48">
        <v>150000.24</v>
      </c>
      <c r="T61" s="142">
        <f t="shared" si="0"/>
        <v>15067524.109999999</v>
      </c>
      <c r="U61" s="107">
        <v>0.34589999999999999</v>
      </c>
    </row>
    <row r="62" spans="13:21" x14ac:dyDescent="0.25">
      <c r="T62" s="141"/>
    </row>
    <row r="63" spans="13:21" x14ac:dyDescent="0.25">
      <c r="T63" s="144"/>
    </row>
    <row r="64" spans="13:21" x14ac:dyDescent="0.25">
      <c r="T64" s="144"/>
    </row>
    <row r="65" spans="13:25" x14ac:dyDescent="0.25">
      <c r="M65" s="146" t="s">
        <v>405</v>
      </c>
      <c r="T65" s="141"/>
    </row>
    <row r="66" spans="13:25" x14ac:dyDescent="0.25">
      <c r="M66" s="18" t="s">
        <v>406</v>
      </c>
      <c r="N66" s="22">
        <v>1</v>
      </c>
      <c r="O66" t="s">
        <v>413</v>
      </c>
      <c r="P66" s="147">
        <f>P67</f>
        <v>800000000</v>
      </c>
      <c r="T66" s="141"/>
    </row>
    <row r="67" spans="13:25" x14ac:dyDescent="0.25">
      <c r="N67" s="22" t="s">
        <v>8</v>
      </c>
      <c r="O67" t="s">
        <v>326</v>
      </c>
      <c r="P67" s="147">
        <f>P68</f>
        <v>800000000</v>
      </c>
      <c r="T67" s="141"/>
    </row>
    <row r="68" spans="13:25" x14ac:dyDescent="0.25">
      <c r="N68" s="22" t="s">
        <v>407</v>
      </c>
      <c r="P68" s="147">
        <f>P69</f>
        <v>800000000</v>
      </c>
      <c r="T68" s="141"/>
    </row>
    <row r="69" spans="13:25" x14ac:dyDescent="0.25">
      <c r="N69" s="22" t="s">
        <v>12</v>
      </c>
      <c r="P69" s="147">
        <f>P70</f>
        <v>800000000</v>
      </c>
    </row>
    <row r="70" spans="13:25" x14ac:dyDescent="0.25">
      <c r="N70" s="22" t="s">
        <v>408</v>
      </c>
      <c r="P70" s="147">
        <f>P71</f>
        <v>800000000</v>
      </c>
    </row>
    <row r="71" spans="13:25" x14ac:dyDescent="0.25">
      <c r="N71" s="22" t="s">
        <v>409</v>
      </c>
      <c r="P71" s="147">
        <f>SUM(P72:P73)</f>
        <v>800000000</v>
      </c>
    </row>
    <row r="72" spans="13:25" x14ac:dyDescent="0.25">
      <c r="N72" s="22" t="s">
        <v>410</v>
      </c>
      <c r="P72" s="47">
        <f>300000000</f>
        <v>300000000</v>
      </c>
    </row>
    <row r="73" spans="13:25" x14ac:dyDescent="0.25">
      <c r="N73" s="22" t="s">
        <v>412</v>
      </c>
      <c r="P73" s="47">
        <f>500000000</f>
        <v>500000000</v>
      </c>
    </row>
    <row r="74" spans="13:25" x14ac:dyDescent="0.25">
      <c r="M74" s="18" t="s">
        <v>411</v>
      </c>
      <c r="N74" s="22">
        <v>1</v>
      </c>
    </row>
    <row r="79" spans="13:25" x14ac:dyDescent="0.25">
      <c r="N79" s="148" t="s">
        <v>63</v>
      </c>
      <c r="O79" s="130" t="s">
        <v>399</v>
      </c>
      <c r="P79" s="130" t="s">
        <v>237</v>
      </c>
      <c r="Q79" s="130" t="s">
        <v>238</v>
      </c>
      <c r="R79" s="130" t="s">
        <v>239</v>
      </c>
      <c r="S79" s="130" t="s">
        <v>241</v>
      </c>
      <c r="T79" s="130" t="s">
        <v>242</v>
      </c>
      <c r="U79" s="130" t="s">
        <v>285</v>
      </c>
      <c r="V79" s="130" t="s">
        <v>286</v>
      </c>
      <c r="W79" s="130" t="s">
        <v>401</v>
      </c>
      <c r="X79" s="130"/>
      <c r="Y79" s="111" t="s">
        <v>88</v>
      </c>
    </row>
    <row r="80" spans="13:25" x14ac:dyDescent="0.25">
      <c r="N80" s="114"/>
      <c r="P80" t="s">
        <v>326</v>
      </c>
      <c r="Y80" s="113"/>
    </row>
    <row r="81" spans="13:25" x14ac:dyDescent="0.25">
      <c r="N81" s="114"/>
      <c r="P81" t="s">
        <v>414</v>
      </c>
      <c r="Q81" t="s">
        <v>332</v>
      </c>
      <c r="R81">
        <v>100.434</v>
      </c>
      <c r="S81">
        <v>1000.333</v>
      </c>
      <c r="T81">
        <f>R81*S81</f>
        <v>100467.44452199999</v>
      </c>
      <c r="Y81" s="113"/>
    </row>
    <row r="82" spans="13:25" x14ac:dyDescent="0.25">
      <c r="N82" s="114"/>
      <c r="P82" t="s">
        <v>327</v>
      </c>
      <c r="Y82" s="113"/>
    </row>
    <row r="83" spans="13:25" x14ac:dyDescent="0.25">
      <c r="N83" s="114"/>
      <c r="P83" t="s">
        <v>415</v>
      </c>
      <c r="Q83" t="s">
        <v>332</v>
      </c>
      <c r="R83">
        <v>100.434</v>
      </c>
      <c r="S83">
        <v>1000.222</v>
      </c>
      <c r="T83">
        <f>R83*S83</f>
        <v>100456.29634799999</v>
      </c>
      <c r="Y83" s="113"/>
    </row>
    <row r="84" spans="13:25" x14ac:dyDescent="0.25">
      <c r="N84" s="114"/>
      <c r="P84" t="s">
        <v>328</v>
      </c>
      <c r="Y84" s="113"/>
    </row>
    <row r="85" spans="13:25" x14ac:dyDescent="0.25">
      <c r="N85" s="117"/>
      <c r="O85" s="118"/>
      <c r="P85" s="118" t="s">
        <v>416</v>
      </c>
      <c r="Q85" s="118" t="s">
        <v>332</v>
      </c>
      <c r="R85">
        <v>100.434</v>
      </c>
      <c r="S85" s="118">
        <v>1000.888</v>
      </c>
      <c r="T85" s="118">
        <f>R85*S85</f>
        <v>100523.185392</v>
      </c>
      <c r="U85" s="118"/>
      <c r="V85" s="118"/>
      <c r="W85" s="118"/>
      <c r="X85" s="118"/>
      <c r="Y85" s="149"/>
    </row>
    <row r="87" spans="13:25" x14ac:dyDescent="0.25">
      <c r="N87" s="148"/>
      <c r="O87" s="130"/>
      <c r="P87" s="150" t="s">
        <v>417</v>
      </c>
      <c r="Q87" s="130"/>
      <c r="R87" s="130"/>
      <c r="S87" s="130"/>
      <c r="T87" s="151">
        <f>ROUND(SUM(T80:T85),0)</f>
        <v>301447</v>
      </c>
      <c r="U87" s="130"/>
      <c r="V87" s="130"/>
      <c r="W87" s="150">
        <f>SUM(W80:W85)</f>
        <v>0</v>
      </c>
      <c r="X87" s="130"/>
      <c r="Y87" s="111"/>
    </row>
    <row r="88" spans="13:25" x14ac:dyDescent="0.25">
      <c r="N88" s="114"/>
      <c r="P88" t="s">
        <v>418</v>
      </c>
      <c r="T88" s="152">
        <f>ROUND((T87*11%),0)</f>
        <v>33159</v>
      </c>
      <c r="Y88" s="113"/>
    </row>
    <row r="89" spans="13:25" x14ac:dyDescent="0.25">
      <c r="N89" s="114"/>
      <c r="P89" t="s">
        <v>419</v>
      </c>
      <c r="T89" s="152">
        <f>T87+T88</f>
        <v>334606</v>
      </c>
      <c r="Y89" s="113"/>
    </row>
    <row r="90" spans="13:25" x14ac:dyDescent="0.25">
      <c r="N90" s="114"/>
      <c r="Y90" s="113"/>
    </row>
    <row r="91" spans="13:25" x14ac:dyDescent="0.25">
      <c r="N91" s="114"/>
      <c r="Y91" s="113"/>
    </row>
    <row r="92" spans="13:25" x14ac:dyDescent="0.25">
      <c r="N92" s="114"/>
      <c r="Y92" s="113"/>
    </row>
    <row r="93" spans="13:25" x14ac:dyDescent="0.25">
      <c r="N93" s="117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49"/>
    </row>
    <row r="96" spans="13:25" x14ac:dyDescent="0.25">
      <c r="M96" s="145" t="s">
        <v>420</v>
      </c>
    </row>
    <row r="97" spans="13:18" x14ac:dyDescent="0.25">
      <c r="M97" t="s">
        <v>421</v>
      </c>
    </row>
    <row r="104" spans="13:18" x14ac:dyDescent="0.25">
      <c r="M104" t="s">
        <v>424</v>
      </c>
    </row>
    <row r="112" spans="13:18" x14ac:dyDescent="0.25">
      <c r="M112" s="108" t="s">
        <v>342</v>
      </c>
      <c r="N112" s="130"/>
      <c r="O112" s="130"/>
      <c r="P112" s="130"/>
      <c r="Q112" s="130"/>
      <c r="R112" s="111"/>
    </row>
    <row r="113" spans="13:18" x14ac:dyDescent="0.25">
      <c r="M113" s="131" t="s">
        <v>63</v>
      </c>
      <c r="N113" t="s">
        <v>343</v>
      </c>
      <c r="O113" t="s">
        <v>422</v>
      </c>
      <c r="P113" t="s">
        <v>345</v>
      </c>
      <c r="Q113" t="s">
        <v>108</v>
      </c>
      <c r="R113" s="113" t="s">
        <v>346</v>
      </c>
    </row>
    <row r="114" spans="13:18" x14ac:dyDescent="0.25">
      <c r="M114" s="132">
        <v>1</v>
      </c>
      <c r="N114" t="s">
        <v>344</v>
      </c>
      <c r="O114">
        <v>2022</v>
      </c>
      <c r="P114" s="50">
        <f>S108</f>
        <v>0</v>
      </c>
      <c r="Q114" s="50">
        <f>S109</f>
        <v>0</v>
      </c>
      <c r="R114" s="122">
        <f>S110</f>
        <v>0</v>
      </c>
    </row>
    <row r="115" spans="13:18" x14ac:dyDescent="0.25">
      <c r="M115" s="132">
        <v>2</v>
      </c>
      <c r="N115" t="s">
        <v>347</v>
      </c>
      <c r="O115">
        <v>2022</v>
      </c>
      <c r="P115" s="50">
        <f>S108</f>
        <v>0</v>
      </c>
      <c r="Q115" s="50">
        <f>S109</f>
        <v>0</v>
      </c>
      <c r="R115" s="122">
        <f>S110</f>
        <v>0</v>
      </c>
    </row>
    <row r="116" spans="13:18" x14ac:dyDescent="0.25">
      <c r="M116" s="132">
        <v>3</v>
      </c>
      <c r="N116" t="s">
        <v>344</v>
      </c>
      <c r="O116">
        <v>2023</v>
      </c>
      <c r="P116" s="50"/>
      <c r="Q116" s="50"/>
      <c r="R116" s="122"/>
    </row>
    <row r="117" spans="13:18" x14ac:dyDescent="0.25">
      <c r="M117" s="132">
        <v>4</v>
      </c>
      <c r="N117" t="s">
        <v>347</v>
      </c>
      <c r="O117">
        <v>2023</v>
      </c>
      <c r="P117" s="50"/>
      <c r="Q117" s="50"/>
      <c r="R117" s="122"/>
    </row>
  </sheetData>
  <mergeCells count="1">
    <mergeCell ref="N49:O4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5EF81-9DE2-4E97-BD0E-716088A56457}">
  <sheetPr>
    <tabColor rgb="FFFF0000"/>
  </sheetPr>
  <dimension ref="B4:Z122"/>
  <sheetViews>
    <sheetView topLeftCell="A4" zoomScale="70" zoomScaleNormal="70" workbookViewId="0">
      <selection activeCell="J8" sqref="J8"/>
    </sheetView>
  </sheetViews>
  <sheetFormatPr defaultRowHeight="15" x14ac:dyDescent="0.25"/>
  <cols>
    <col min="2" max="2" width="36.85546875" customWidth="1"/>
    <col min="22" max="22" width="49" customWidth="1"/>
    <col min="23" max="23" width="12.42578125" customWidth="1"/>
    <col min="24" max="24" width="15.5703125" customWidth="1"/>
  </cols>
  <sheetData>
    <row r="4" spans="2:11" ht="18.75" x14ac:dyDescent="0.3">
      <c r="B4" s="157"/>
      <c r="K4" t="s">
        <v>443</v>
      </c>
    </row>
    <row r="59" spans="10:24" x14ac:dyDescent="0.25">
      <c r="J59" t="s">
        <v>446</v>
      </c>
    </row>
    <row r="60" spans="10:24" x14ac:dyDescent="0.25">
      <c r="J60" t="s">
        <v>447</v>
      </c>
    </row>
    <row r="61" spans="10:24" x14ac:dyDescent="0.25">
      <c r="J61" t="s">
        <v>452</v>
      </c>
      <c r="U61" s="18" t="s">
        <v>0</v>
      </c>
      <c r="V61" s="18" t="s">
        <v>448</v>
      </c>
      <c r="W61" t="s">
        <v>449</v>
      </c>
      <c r="X61" t="s">
        <v>450</v>
      </c>
    </row>
    <row r="62" spans="10:24" ht="30" x14ac:dyDescent="0.25">
      <c r="U62" s="93">
        <v>1</v>
      </c>
      <c r="V62" s="102" t="s">
        <v>451</v>
      </c>
      <c r="W62" s="63">
        <v>0</v>
      </c>
      <c r="X62" s="63">
        <v>7</v>
      </c>
    </row>
    <row r="86" spans="10:25" x14ac:dyDescent="0.25">
      <c r="J86" t="s">
        <v>453</v>
      </c>
      <c r="V86" t="s">
        <v>454</v>
      </c>
    </row>
    <row r="90" spans="10:25" x14ac:dyDescent="0.25">
      <c r="U90" s="18" t="s">
        <v>0</v>
      </c>
      <c r="V90" s="18" t="s">
        <v>448</v>
      </c>
      <c r="W90" s="18" t="s">
        <v>455</v>
      </c>
      <c r="X90" t="s">
        <v>449</v>
      </c>
      <c r="Y90" t="s">
        <v>450</v>
      </c>
    </row>
    <row r="91" spans="10:25" ht="30" x14ac:dyDescent="0.25">
      <c r="U91" s="93">
        <v>1</v>
      </c>
      <c r="V91" s="102" t="s">
        <v>451</v>
      </c>
      <c r="X91" s="63">
        <v>0</v>
      </c>
      <c r="Y91" s="63">
        <v>7</v>
      </c>
    </row>
    <row r="115" spans="21:26" x14ac:dyDescent="0.25">
      <c r="U115" s="18" t="s">
        <v>0</v>
      </c>
      <c r="V115" s="18" t="s">
        <v>448</v>
      </c>
      <c r="W115" s="18" t="s">
        <v>455</v>
      </c>
      <c r="X115" s="18" t="s">
        <v>456</v>
      </c>
      <c r="Y115" t="s">
        <v>449</v>
      </c>
      <c r="Z115" t="s">
        <v>450</v>
      </c>
    </row>
    <row r="116" spans="21:26" ht="30" x14ac:dyDescent="0.25">
      <c r="U116" s="93">
        <v>1</v>
      </c>
      <c r="V116" s="102" t="s">
        <v>451</v>
      </c>
      <c r="X116">
        <v>1</v>
      </c>
      <c r="Y116" s="63">
        <v>0</v>
      </c>
      <c r="Z116" s="63">
        <v>19</v>
      </c>
    </row>
    <row r="117" spans="21:26" ht="30" x14ac:dyDescent="0.25">
      <c r="V117" s="102" t="s">
        <v>451</v>
      </c>
      <c r="X117">
        <v>2</v>
      </c>
      <c r="Y117" s="63">
        <v>0</v>
      </c>
      <c r="Z117" s="63">
        <v>19</v>
      </c>
    </row>
    <row r="118" spans="21:26" ht="30" x14ac:dyDescent="0.25">
      <c r="V118" s="102" t="s">
        <v>451</v>
      </c>
      <c r="X118">
        <v>3</v>
      </c>
      <c r="Y118" s="63">
        <v>0</v>
      </c>
      <c r="Z118" s="63">
        <v>19</v>
      </c>
    </row>
    <row r="119" spans="21:26" ht="30" x14ac:dyDescent="0.25">
      <c r="V119" s="102" t="s">
        <v>451</v>
      </c>
      <c r="X119">
        <v>4</v>
      </c>
      <c r="Y119" s="63">
        <v>0</v>
      </c>
      <c r="Z119" s="63">
        <v>19</v>
      </c>
    </row>
    <row r="120" spans="21:26" ht="30" x14ac:dyDescent="0.25">
      <c r="V120" s="102" t="s">
        <v>451</v>
      </c>
      <c r="X120">
        <v>5</v>
      </c>
      <c r="Y120" s="63">
        <v>0</v>
      </c>
      <c r="Z120" s="63">
        <v>19</v>
      </c>
    </row>
    <row r="121" spans="21:26" ht="30" x14ac:dyDescent="0.25">
      <c r="V121" s="102" t="s">
        <v>451</v>
      </c>
      <c r="X121">
        <v>6</v>
      </c>
      <c r="Y121" s="63">
        <v>0</v>
      </c>
      <c r="Z121" s="63">
        <v>19</v>
      </c>
    </row>
    <row r="122" spans="21:26" ht="30" x14ac:dyDescent="0.25">
      <c r="V122" s="102" t="s">
        <v>451</v>
      </c>
      <c r="X122">
        <v>7</v>
      </c>
      <c r="Y122" s="63">
        <v>0</v>
      </c>
      <c r="Z122" s="63">
        <v>19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35F6A-AA08-4615-A5C8-0C9777DF0C9C}">
  <sheetPr>
    <tabColor rgb="FFFF0000"/>
  </sheetPr>
  <dimension ref="B4:M40"/>
  <sheetViews>
    <sheetView zoomScale="70" zoomScaleNormal="70" workbookViewId="0">
      <selection activeCell="J8" sqref="J8"/>
    </sheetView>
  </sheetViews>
  <sheetFormatPr defaultRowHeight="15" x14ac:dyDescent="0.25"/>
  <cols>
    <col min="2" max="2" width="36.85546875" customWidth="1"/>
    <col min="12" max="12" width="36.140625" customWidth="1"/>
    <col min="13" max="13" width="24.140625" bestFit="1" customWidth="1"/>
  </cols>
  <sheetData>
    <row r="4" spans="2:13" ht="18.75" x14ac:dyDescent="0.3">
      <c r="B4" s="157"/>
    </row>
    <row r="9" spans="2:13" x14ac:dyDescent="0.25">
      <c r="K9" s="18" t="s">
        <v>457</v>
      </c>
    </row>
    <row r="10" spans="2:13" x14ac:dyDescent="0.25">
      <c r="K10" s="19" t="s">
        <v>0</v>
      </c>
      <c r="L10" s="19" t="s">
        <v>448</v>
      </c>
      <c r="M10" s="19" t="s">
        <v>455</v>
      </c>
    </row>
    <row r="11" spans="2:13" ht="45" x14ac:dyDescent="0.25">
      <c r="K11" s="93">
        <v>1</v>
      </c>
      <c r="L11" s="159" t="s">
        <v>451</v>
      </c>
    </row>
    <row r="12" spans="2:13" x14ac:dyDescent="0.25">
      <c r="K12" s="93">
        <v>2</v>
      </c>
    </row>
    <row r="13" spans="2:13" x14ac:dyDescent="0.25">
      <c r="K13" s="93">
        <v>3</v>
      </c>
    </row>
    <row r="14" spans="2:13" x14ac:dyDescent="0.25">
      <c r="K14" s="93">
        <v>4</v>
      </c>
    </row>
    <row r="15" spans="2:13" x14ac:dyDescent="0.25">
      <c r="K15" s="93">
        <v>5</v>
      </c>
    </row>
    <row r="16" spans="2:13" x14ac:dyDescent="0.25">
      <c r="K16" s="93">
        <v>6</v>
      </c>
    </row>
    <row r="17" spans="11:13" x14ac:dyDescent="0.25">
      <c r="K17" s="93">
        <v>150</v>
      </c>
    </row>
    <row r="19" spans="11:13" x14ac:dyDescent="0.25">
      <c r="K19" s="18" t="s">
        <v>458</v>
      </c>
    </row>
    <row r="20" spans="11:13" x14ac:dyDescent="0.25">
      <c r="K20" s="18" t="s">
        <v>459</v>
      </c>
    </row>
    <row r="21" spans="11:13" x14ac:dyDescent="0.25">
      <c r="K21" s="19"/>
    </row>
    <row r="25" spans="11:13" x14ac:dyDescent="0.25">
      <c r="K25" s="18" t="s">
        <v>444</v>
      </c>
    </row>
    <row r="27" spans="11:13" s="7" customFormat="1" ht="60" x14ac:dyDescent="0.25">
      <c r="K27" s="158" t="s">
        <v>63</v>
      </c>
      <c r="L27" s="158" t="s">
        <v>445</v>
      </c>
      <c r="M27" s="38" t="s">
        <v>460</v>
      </c>
    </row>
    <row r="28" spans="11:13" x14ac:dyDescent="0.25">
      <c r="K28" s="20">
        <v>1</v>
      </c>
      <c r="L28" s="21"/>
      <c r="M28" s="21"/>
    </row>
    <row r="29" spans="11:13" x14ac:dyDescent="0.25">
      <c r="K29" s="20">
        <v>2</v>
      </c>
      <c r="L29" s="21"/>
      <c r="M29" s="21"/>
    </row>
    <row r="30" spans="11:13" x14ac:dyDescent="0.25">
      <c r="K30" s="20">
        <v>3</v>
      </c>
      <c r="L30" s="21"/>
      <c r="M30" s="21"/>
    </row>
    <row r="31" spans="11:13" x14ac:dyDescent="0.25">
      <c r="K31" s="20">
        <v>4</v>
      </c>
      <c r="L31" s="21"/>
      <c r="M31" s="21"/>
    </row>
    <row r="32" spans="11:13" x14ac:dyDescent="0.25">
      <c r="K32" s="20">
        <v>5</v>
      </c>
      <c r="L32" s="21"/>
      <c r="M32" s="21"/>
    </row>
    <row r="33" spans="11:13" x14ac:dyDescent="0.25">
      <c r="K33" s="20">
        <v>6</v>
      </c>
      <c r="L33" s="21"/>
      <c r="M33" s="21"/>
    </row>
    <row r="34" spans="11:13" x14ac:dyDescent="0.25">
      <c r="K34" s="20">
        <v>7</v>
      </c>
      <c r="L34" s="21"/>
      <c r="M34" s="21"/>
    </row>
    <row r="35" spans="11:13" x14ac:dyDescent="0.25">
      <c r="K35" s="20">
        <v>8</v>
      </c>
      <c r="L35" s="21"/>
      <c r="M35" s="21"/>
    </row>
    <row r="36" spans="11:13" x14ac:dyDescent="0.25">
      <c r="K36" s="20">
        <v>9</v>
      </c>
      <c r="L36" s="21"/>
      <c r="M36" s="21"/>
    </row>
    <row r="37" spans="11:13" x14ac:dyDescent="0.25">
      <c r="K37" s="20">
        <v>10</v>
      </c>
      <c r="L37" s="21"/>
      <c r="M37" s="21"/>
    </row>
    <row r="38" spans="11:13" x14ac:dyDescent="0.25">
      <c r="K38" s="20">
        <v>11</v>
      </c>
      <c r="L38" s="21"/>
      <c r="M38" s="21"/>
    </row>
    <row r="39" spans="11:13" x14ac:dyDescent="0.25">
      <c r="K39" s="20">
        <v>12</v>
      </c>
      <c r="L39" s="21"/>
      <c r="M39" s="21"/>
    </row>
    <row r="40" spans="11:13" x14ac:dyDescent="0.25">
      <c r="K40" s="20">
        <v>50</v>
      </c>
      <c r="L40" s="21"/>
      <c r="M40" s="21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106D-DA3C-4D9E-BD0E-D3B5A3E9D731}">
  <sheetPr>
    <tabColor rgb="FFFF0000"/>
  </sheetPr>
  <dimension ref="B4:S34"/>
  <sheetViews>
    <sheetView zoomScale="55" zoomScaleNormal="55" workbookViewId="0">
      <selection activeCell="J8" sqref="J8"/>
    </sheetView>
  </sheetViews>
  <sheetFormatPr defaultRowHeight="15" x14ac:dyDescent="0.25"/>
  <cols>
    <col min="2" max="2" width="36.85546875" customWidth="1"/>
    <col min="11" max="11" width="22.5703125" customWidth="1"/>
    <col min="12" max="12" width="13.85546875" customWidth="1"/>
    <col min="13" max="13" width="25.140625" customWidth="1"/>
    <col min="14" max="14" width="10" bestFit="1" customWidth="1"/>
    <col min="15" max="15" width="10.140625" customWidth="1"/>
    <col min="16" max="16" width="12.85546875" customWidth="1"/>
    <col min="17" max="17" width="11.42578125" customWidth="1"/>
  </cols>
  <sheetData>
    <row r="4" spans="2:12" ht="18.75" x14ac:dyDescent="0.3">
      <c r="B4" s="157"/>
    </row>
    <row r="12" spans="2:12" x14ac:dyDescent="0.25">
      <c r="I12">
        <f>P33</f>
        <v>128.75</v>
      </c>
      <c r="J12">
        <f>Q33</f>
        <v>16.75</v>
      </c>
      <c r="K12">
        <f>R33</f>
        <v>20</v>
      </c>
      <c r="L12">
        <f>S33</f>
        <v>45</v>
      </c>
    </row>
    <row r="13" spans="2:12" x14ac:dyDescent="0.25">
      <c r="I13">
        <f>I12</f>
        <v>128.75</v>
      </c>
      <c r="J13">
        <f t="shared" ref="J13:L13" si="0">J12</f>
        <v>16.75</v>
      </c>
      <c r="K13">
        <f t="shared" si="0"/>
        <v>20</v>
      </c>
      <c r="L13">
        <f t="shared" si="0"/>
        <v>45</v>
      </c>
    </row>
    <row r="14" spans="2:12" x14ac:dyDescent="0.25">
      <c r="I14">
        <f t="shared" ref="I14:I16" si="1">I13</f>
        <v>128.75</v>
      </c>
      <c r="J14">
        <f t="shared" ref="J14:J16" si="2">J13</f>
        <v>16.75</v>
      </c>
      <c r="K14">
        <f t="shared" ref="K14:K16" si="3">K13</f>
        <v>20</v>
      </c>
      <c r="L14">
        <f t="shared" ref="L14:L16" si="4">L13</f>
        <v>45</v>
      </c>
    </row>
    <row r="15" spans="2:12" x14ac:dyDescent="0.25">
      <c r="I15">
        <f t="shared" si="1"/>
        <v>128.75</v>
      </c>
      <c r="J15">
        <f t="shared" si="2"/>
        <v>16.75</v>
      </c>
      <c r="K15">
        <f t="shared" si="3"/>
        <v>20</v>
      </c>
      <c r="L15">
        <f t="shared" si="4"/>
        <v>45</v>
      </c>
    </row>
    <row r="16" spans="2:12" x14ac:dyDescent="0.25">
      <c r="I16">
        <f t="shared" si="1"/>
        <v>128.75</v>
      </c>
      <c r="J16">
        <f t="shared" si="2"/>
        <v>16.75</v>
      </c>
      <c r="K16">
        <f t="shared" si="3"/>
        <v>20</v>
      </c>
      <c r="L16">
        <f t="shared" si="4"/>
        <v>45</v>
      </c>
    </row>
    <row r="17" spans="9:19" x14ac:dyDescent="0.25">
      <c r="I17" cm="1">
        <f t="array" ref="I17">SUM(I12:I16/5)</f>
        <v>128.75</v>
      </c>
      <c r="J17" cm="1">
        <f t="array" ref="J17">SUM(J12:J16/5)</f>
        <v>16.75</v>
      </c>
      <c r="K17" cm="1">
        <f t="array" ref="K17">SUM(K12:K16/5)</f>
        <v>20</v>
      </c>
      <c r="L17" cm="1">
        <f t="array" ref="L17">SUM(L12:L16/5)</f>
        <v>45</v>
      </c>
    </row>
    <row r="20" spans="9:19" x14ac:dyDescent="0.25">
      <c r="J20" t="s">
        <v>470</v>
      </c>
    </row>
    <row r="24" spans="9:19" x14ac:dyDescent="0.25">
      <c r="K24" s="19" t="s">
        <v>467</v>
      </c>
    </row>
    <row r="25" spans="9:19" x14ac:dyDescent="0.25">
      <c r="K25" s="19"/>
    </row>
    <row r="26" spans="9:19" x14ac:dyDescent="0.25">
      <c r="K26" s="46" t="s">
        <v>471</v>
      </c>
    </row>
    <row r="27" spans="9:19" x14ac:dyDescent="0.25">
      <c r="K27" s="46" t="s">
        <v>472</v>
      </c>
    </row>
    <row r="28" spans="9:19" ht="60" x14ac:dyDescent="0.25">
      <c r="K28" s="37" t="s">
        <v>461</v>
      </c>
      <c r="L28" s="37" t="s">
        <v>462</v>
      </c>
      <c r="M28" s="37" t="s">
        <v>463</v>
      </c>
      <c r="N28" s="37" t="s">
        <v>464</v>
      </c>
      <c r="O28" s="37" t="s">
        <v>465</v>
      </c>
      <c r="P28" s="160" t="s">
        <v>124</v>
      </c>
      <c r="Q28" s="160" t="s">
        <v>122</v>
      </c>
      <c r="R28" s="160" t="s">
        <v>125</v>
      </c>
      <c r="S28" s="160" t="s">
        <v>126</v>
      </c>
    </row>
    <row r="29" spans="9:19" x14ac:dyDescent="0.25">
      <c r="K29" s="21">
        <v>1</v>
      </c>
      <c r="L29" s="21"/>
      <c r="M29" s="21"/>
      <c r="N29" s="21" t="s">
        <v>466</v>
      </c>
      <c r="O29" s="21"/>
      <c r="P29" s="161">
        <v>150</v>
      </c>
      <c r="Q29" s="161">
        <v>20</v>
      </c>
      <c r="R29" s="161">
        <v>20</v>
      </c>
      <c r="S29" s="161">
        <v>45</v>
      </c>
    </row>
    <row r="30" spans="9:19" s="7" customFormat="1" x14ac:dyDescent="0.25">
      <c r="J30"/>
      <c r="K30" s="21">
        <v>2</v>
      </c>
      <c r="L30" s="21"/>
      <c r="M30" s="21"/>
      <c r="N30" s="21" t="s">
        <v>122</v>
      </c>
      <c r="O30" s="21"/>
      <c r="P30" s="161">
        <v>120</v>
      </c>
      <c r="Q30" s="161">
        <v>15</v>
      </c>
      <c r="R30" s="161">
        <v>20</v>
      </c>
      <c r="S30" s="161">
        <v>45</v>
      </c>
    </row>
    <row r="31" spans="9:19" x14ac:dyDescent="0.25">
      <c r="K31" s="21">
        <v>3</v>
      </c>
      <c r="L31" s="21"/>
      <c r="M31" s="21"/>
      <c r="N31" s="21" t="s">
        <v>124</v>
      </c>
      <c r="O31" s="21"/>
      <c r="P31" s="161">
        <v>130</v>
      </c>
      <c r="Q31" s="161">
        <v>17</v>
      </c>
      <c r="R31" s="161">
        <v>20</v>
      </c>
      <c r="S31" s="161">
        <v>45</v>
      </c>
    </row>
    <row r="32" spans="9:19" x14ac:dyDescent="0.25">
      <c r="K32" s="21">
        <v>4</v>
      </c>
      <c r="L32" s="21"/>
      <c r="M32" s="21"/>
      <c r="N32" s="21" t="s">
        <v>125</v>
      </c>
      <c r="O32" s="21"/>
      <c r="P32" s="161">
        <v>115</v>
      </c>
      <c r="Q32" s="161">
        <v>15</v>
      </c>
      <c r="R32" s="161">
        <v>20</v>
      </c>
      <c r="S32" s="161">
        <v>45</v>
      </c>
    </row>
    <row r="33" spans="7:19" x14ac:dyDescent="0.25">
      <c r="O33" t="s">
        <v>468</v>
      </c>
      <c r="P33">
        <f>SUM(P29:P32)/$K$32</f>
        <v>128.75</v>
      </c>
      <c r="Q33">
        <f>SUM(Q29:Q32)/$K$32</f>
        <v>16.75</v>
      </c>
      <c r="R33">
        <f>SUM(R29:R32)/$K$32</f>
        <v>20</v>
      </c>
      <c r="S33">
        <f>SUM(S29:S32)/$K$32</f>
        <v>45</v>
      </c>
    </row>
    <row r="34" spans="7:19" x14ac:dyDescent="0.25">
      <c r="G34" t="s">
        <v>469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0BC85-7217-4423-A3A8-528EA75B3DB6}">
  <sheetPr>
    <tabColor rgb="FFFF0000"/>
  </sheetPr>
  <dimension ref="B4:S32"/>
  <sheetViews>
    <sheetView zoomScale="55" zoomScaleNormal="55" workbookViewId="0">
      <selection activeCell="J8" sqref="J8"/>
    </sheetView>
  </sheetViews>
  <sheetFormatPr defaultRowHeight="15" x14ac:dyDescent="0.25"/>
  <cols>
    <col min="2" max="2" width="36.85546875" customWidth="1"/>
    <col min="11" max="11" width="22.5703125" customWidth="1"/>
    <col min="12" max="12" width="13.85546875" customWidth="1"/>
    <col min="13" max="13" width="25.140625" customWidth="1"/>
    <col min="14" max="14" width="10" bestFit="1" customWidth="1"/>
    <col min="15" max="15" width="10.140625" customWidth="1"/>
    <col min="16" max="16" width="12.85546875" customWidth="1"/>
    <col min="17" max="17" width="11.42578125" customWidth="1"/>
  </cols>
  <sheetData>
    <row r="4" spans="2:2" ht="18.75" x14ac:dyDescent="0.3">
      <c r="B4" s="157"/>
    </row>
    <row r="28" spans="9:19" x14ac:dyDescent="0.25">
      <c r="S28" s="160"/>
    </row>
    <row r="29" spans="9:19" x14ac:dyDescent="0.25">
      <c r="S29" s="161"/>
    </row>
    <row r="30" spans="9:19" s="7" customFormat="1" x14ac:dyDescent="0.25">
      <c r="I30"/>
      <c r="J30"/>
      <c r="K30"/>
      <c r="L30"/>
      <c r="M30"/>
      <c r="N30"/>
      <c r="O30"/>
      <c r="P30"/>
      <c r="Q30"/>
      <c r="R30"/>
      <c r="S30" s="161"/>
    </row>
    <row r="31" spans="9:19" x14ac:dyDescent="0.25">
      <c r="S31" s="161"/>
    </row>
    <row r="32" spans="9:19" x14ac:dyDescent="0.25">
      <c r="S32" s="16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0A268-DFCB-491A-A6E0-9EA766A5B307}">
  <sheetPr>
    <tabColor rgb="FFFF0000"/>
  </sheetPr>
  <dimension ref="B2"/>
  <sheetViews>
    <sheetView workbookViewId="0">
      <selection activeCell="J8" sqref="J8"/>
    </sheetView>
  </sheetViews>
  <sheetFormatPr defaultRowHeight="15" x14ac:dyDescent="0.25"/>
  <sheetData>
    <row r="2" spans="2:2" x14ac:dyDescent="0.25">
      <c r="B2" s="18" t="s">
        <v>473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4C302-4CF2-4871-83C0-70ECE951F299}">
  <dimension ref="B16:L76"/>
  <sheetViews>
    <sheetView tabSelected="1" topLeftCell="A8" zoomScale="85" zoomScaleNormal="85" workbookViewId="0">
      <selection activeCell="K17" sqref="K17"/>
    </sheetView>
  </sheetViews>
  <sheetFormatPr defaultRowHeight="15" x14ac:dyDescent="0.25"/>
  <cols>
    <col min="3" max="3" width="41.85546875" customWidth="1"/>
    <col min="4" max="4" width="42.5703125" customWidth="1"/>
    <col min="5" max="5" width="12.5703125" customWidth="1"/>
    <col min="6" max="6" width="12.28515625" customWidth="1"/>
  </cols>
  <sheetData>
    <row r="16" spans="3:3" x14ac:dyDescent="0.25">
      <c r="C16" s="18" t="s">
        <v>535</v>
      </c>
    </row>
    <row r="17" spans="2:12" x14ac:dyDescent="0.25">
      <c r="B17" s="171" t="s">
        <v>63</v>
      </c>
      <c r="C17" s="171" t="s">
        <v>103</v>
      </c>
      <c r="D17" s="171" t="s">
        <v>531</v>
      </c>
      <c r="E17" s="63" t="s">
        <v>524</v>
      </c>
      <c r="F17" s="63" t="s">
        <v>525</v>
      </c>
      <c r="G17" s="63" t="s">
        <v>526</v>
      </c>
      <c r="H17" s="63"/>
      <c r="I17" s="63" t="s">
        <v>527</v>
      </c>
      <c r="J17" s="63"/>
      <c r="K17" s="165" t="s">
        <v>485</v>
      </c>
      <c r="L17" s="165" t="s">
        <v>485</v>
      </c>
    </row>
    <row r="18" spans="2:12" x14ac:dyDescent="0.25">
      <c r="B18" s="171"/>
      <c r="C18" s="171"/>
      <c r="D18" s="171"/>
      <c r="E18" s="63"/>
      <c r="F18" s="63"/>
      <c r="G18" s="63" t="s">
        <v>528</v>
      </c>
      <c r="H18" s="63" t="s">
        <v>529</v>
      </c>
      <c r="I18" s="63" t="s">
        <v>528</v>
      </c>
      <c r="J18" s="63" t="s">
        <v>529</v>
      </c>
      <c r="K18" s="165"/>
      <c r="L18" s="165"/>
    </row>
    <row r="19" spans="2:12" ht="75" x14ac:dyDescent="0.25">
      <c r="B19" s="16">
        <v>1</v>
      </c>
      <c r="C19" t="s">
        <v>474</v>
      </c>
      <c r="D19" s="17" t="s">
        <v>532</v>
      </c>
      <c r="F19" s="49">
        <v>45191</v>
      </c>
      <c r="L19" s="165" t="s">
        <v>485</v>
      </c>
    </row>
    <row r="20" spans="2:12" ht="75" x14ac:dyDescent="0.25">
      <c r="B20" s="16">
        <v>2</v>
      </c>
      <c r="C20" t="s">
        <v>475</v>
      </c>
      <c r="D20" s="17" t="s">
        <v>532</v>
      </c>
      <c r="F20" s="49">
        <v>45192</v>
      </c>
      <c r="L20" s="165" t="s">
        <v>485</v>
      </c>
    </row>
    <row r="21" spans="2:12" ht="75" x14ac:dyDescent="0.25">
      <c r="B21" s="16">
        <v>3</v>
      </c>
      <c r="C21" t="s">
        <v>476</v>
      </c>
      <c r="D21" s="17" t="s">
        <v>532</v>
      </c>
      <c r="E21" s="145"/>
      <c r="F21" s="166">
        <v>45193</v>
      </c>
      <c r="G21" s="145"/>
      <c r="H21" s="145"/>
      <c r="I21" s="145"/>
      <c r="J21" s="145"/>
      <c r="L21" s="165" t="s">
        <v>485</v>
      </c>
    </row>
    <row r="22" spans="2:12" ht="75" x14ac:dyDescent="0.25">
      <c r="B22" s="16">
        <v>4</v>
      </c>
      <c r="C22" t="s">
        <v>477</v>
      </c>
      <c r="D22" s="17" t="s">
        <v>533</v>
      </c>
      <c r="F22" s="49">
        <v>45194</v>
      </c>
      <c r="L22" s="165" t="s">
        <v>485</v>
      </c>
    </row>
    <row r="23" spans="2:12" x14ac:dyDescent="0.25">
      <c r="B23" s="16"/>
      <c r="L23" s="16"/>
    </row>
    <row r="24" spans="2:12" x14ac:dyDescent="0.25">
      <c r="B24" s="16">
        <v>5</v>
      </c>
      <c r="C24" t="s">
        <v>478</v>
      </c>
      <c r="F24" s="49">
        <v>45195</v>
      </c>
      <c r="L24" s="165" t="s">
        <v>485</v>
      </c>
    </row>
    <row r="25" spans="2:12" x14ac:dyDescent="0.25">
      <c r="B25" s="16">
        <v>6</v>
      </c>
      <c r="C25" t="s">
        <v>479</v>
      </c>
      <c r="F25" s="49">
        <v>45196</v>
      </c>
      <c r="L25" s="165" t="s">
        <v>485</v>
      </c>
    </row>
    <row r="26" spans="2:12" x14ac:dyDescent="0.25">
      <c r="B26" s="16">
        <v>7</v>
      </c>
      <c r="C26" t="s">
        <v>480</v>
      </c>
      <c r="F26" s="49">
        <v>45199</v>
      </c>
      <c r="L26" s="165" t="s">
        <v>485</v>
      </c>
    </row>
    <row r="27" spans="2:12" x14ac:dyDescent="0.25">
      <c r="B27" s="16">
        <v>8</v>
      </c>
      <c r="C27" t="s">
        <v>481</v>
      </c>
      <c r="F27" s="49">
        <v>45200</v>
      </c>
      <c r="L27" s="165" t="s">
        <v>485</v>
      </c>
    </row>
    <row r="28" spans="2:12" x14ac:dyDescent="0.25">
      <c r="B28" s="16"/>
      <c r="L28" s="16"/>
    </row>
    <row r="29" spans="2:12" x14ac:dyDescent="0.25">
      <c r="B29" s="16">
        <v>9</v>
      </c>
      <c r="C29" t="s">
        <v>482</v>
      </c>
      <c r="J29" t="s">
        <v>534</v>
      </c>
      <c r="L29" s="165" t="s">
        <v>485</v>
      </c>
    </row>
    <row r="30" spans="2:12" x14ac:dyDescent="0.25">
      <c r="K30" s="16"/>
    </row>
    <row r="31" spans="2:12" x14ac:dyDescent="0.25">
      <c r="C31" s="18" t="s">
        <v>530</v>
      </c>
    </row>
    <row r="32" spans="2:12" x14ac:dyDescent="0.25">
      <c r="B32" t="s">
        <v>63</v>
      </c>
      <c r="C32" t="s">
        <v>237</v>
      </c>
      <c r="D32" t="s">
        <v>496</v>
      </c>
      <c r="E32" t="s">
        <v>484</v>
      </c>
    </row>
    <row r="33" spans="2:5" ht="90" x14ac:dyDescent="0.25">
      <c r="B33" s="63">
        <v>1</v>
      </c>
      <c r="C33" s="63" t="s">
        <v>90</v>
      </c>
      <c r="D33" s="162" t="s">
        <v>510</v>
      </c>
    </row>
    <row r="34" spans="2:5" x14ac:dyDescent="0.25">
      <c r="B34" s="16">
        <v>2</v>
      </c>
      <c r="C34" s="16" t="s">
        <v>134</v>
      </c>
      <c r="D34" t="s">
        <v>483</v>
      </c>
      <c r="E34" s="164" t="s">
        <v>485</v>
      </c>
    </row>
    <row r="35" spans="2:5" x14ac:dyDescent="0.25">
      <c r="B35" s="16">
        <v>3</v>
      </c>
      <c r="C35" s="16" t="s">
        <v>486</v>
      </c>
      <c r="D35" t="s">
        <v>487</v>
      </c>
      <c r="E35" s="164" t="s">
        <v>485</v>
      </c>
    </row>
    <row r="36" spans="2:5" x14ac:dyDescent="0.25">
      <c r="B36" s="16">
        <v>4</v>
      </c>
      <c r="C36" s="16" t="s">
        <v>488</v>
      </c>
      <c r="D36" t="s">
        <v>493</v>
      </c>
    </row>
    <row r="37" spans="2:5" x14ac:dyDescent="0.25">
      <c r="B37" s="16"/>
      <c r="D37" s="53" t="s">
        <v>489</v>
      </c>
    </row>
    <row r="38" spans="2:5" x14ac:dyDescent="0.25">
      <c r="B38" s="16"/>
      <c r="D38" s="18" t="s">
        <v>490</v>
      </c>
    </row>
    <row r="39" spans="2:5" x14ac:dyDescent="0.25">
      <c r="B39" s="16"/>
    </row>
    <row r="40" spans="2:5" x14ac:dyDescent="0.25">
      <c r="B40" s="16"/>
    </row>
    <row r="41" spans="2:5" x14ac:dyDescent="0.25">
      <c r="B41" s="16"/>
    </row>
    <row r="42" spans="2:5" x14ac:dyDescent="0.25">
      <c r="B42" s="16"/>
    </row>
    <row r="43" spans="2:5" x14ac:dyDescent="0.25">
      <c r="B43" s="16"/>
    </row>
    <row r="44" spans="2:5" x14ac:dyDescent="0.25">
      <c r="B44" s="16"/>
    </row>
    <row r="45" spans="2:5" x14ac:dyDescent="0.25">
      <c r="B45" s="16"/>
    </row>
    <row r="46" spans="2:5" x14ac:dyDescent="0.25">
      <c r="B46" s="16"/>
    </row>
    <row r="47" spans="2:5" x14ac:dyDescent="0.25">
      <c r="B47" s="16"/>
      <c r="D47" s="53" t="s">
        <v>491</v>
      </c>
    </row>
    <row r="48" spans="2:5" x14ac:dyDescent="0.25">
      <c r="B48" s="16"/>
      <c r="D48" s="18" t="s">
        <v>492</v>
      </c>
    </row>
    <row r="49" spans="2:5" x14ac:dyDescent="0.25">
      <c r="B49" s="16">
        <v>5</v>
      </c>
      <c r="C49" s="16" t="s">
        <v>515</v>
      </c>
      <c r="D49" s="18" t="s">
        <v>344</v>
      </c>
      <c r="E49" s="164" t="s">
        <v>485</v>
      </c>
    </row>
    <row r="50" spans="2:5" x14ac:dyDescent="0.25">
      <c r="B50" s="16"/>
      <c r="C50" s="16"/>
      <c r="D50" s="18" t="s">
        <v>494</v>
      </c>
      <c r="E50" s="16"/>
    </row>
    <row r="51" spans="2:5" x14ac:dyDescent="0.25">
      <c r="B51" s="16"/>
      <c r="D51" t="s">
        <v>347</v>
      </c>
      <c r="E51" s="164" t="s">
        <v>485</v>
      </c>
    </row>
    <row r="52" spans="2:5" x14ac:dyDescent="0.25">
      <c r="B52" s="16"/>
      <c r="D52" s="18" t="s">
        <v>495</v>
      </c>
    </row>
    <row r="53" spans="2:5" x14ac:dyDescent="0.25">
      <c r="B53" s="16"/>
      <c r="D53" s="163" t="s">
        <v>110</v>
      </c>
    </row>
    <row r="54" spans="2:5" x14ac:dyDescent="0.25">
      <c r="B54" s="16"/>
      <c r="D54" s="163" t="s">
        <v>497</v>
      </c>
    </row>
    <row r="55" spans="2:5" x14ac:dyDescent="0.25">
      <c r="B55" s="16">
        <v>6</v>
      </c>
      <c r="C55" s="16" t="s">
        <v>500</v>
      </c>
      <c r="D55" s="18" t="s">
        <v>344</v>
      </c>
      <c r="E55" s="164" t="s">
        <v>485</v>
      </c>
    </row>
    <row r="56" spans="2:5" x14ac:dyDescent="0.25">
      <c r="B56" s="16"/>
      <c r="C56" s="16"/>
      <c r="D56" s="18" t="s">
        <v>494</v>
      </c>
    </row>
    <row r="57" spans="2:5" x14ac:dyDescent="0.25">
      <c r="B57" s="16"/>
      <c r="C57" s="16"/>
      <c r="D57" t="s">
        <v>347</v>
      </c>
      <c r="E57" s="164" t="s">
        <v>485</v>
      </c>
    </row>
    <row r="58" spans="2:5" x14ac:dyDescent="0.25">
      <c r="B58" s="16"/>
      <c r="C58" s="16"/>
      <c r="D58" s="18" t="s">
        <v>495</v>
      </c>
    </row>
    <row r="59" spans="2:5" x14ac:dyDescent="0.25">
      <c r="B59" s="16"/>
      <c r="C59" s="16"/>
      <c r="D59" s="163" t="s">
        <v>110</v>
      </c>
      <c r="E59" s="164" t="s">
        <v>485</v>
      </c>
    </row>
    <row r="60" spans="2:5" x14ac:dyDescent="0.25">
      <c r="B60" s="16"/>
      <c r="C60" s="16"/>
      <c r="D60" s="163" t="s">
        <v>497</v>
      </c>
    </row>
    <row r="61" spans="2:5" x14ac:dyDescent="0.25">
      <c r="B61" s="16"/>
      <c r="C61" s="16"/>
      <c r="D61" s="18"/>
    </row>
    <row r="62" spans="2:5" x14ac:dyDescent="0.25">
      <c r="B62" s="16">
        <v>7</v>
      </c>
      <c r="C62" t="s">
        <v>498</v>
      </c>
      <c r="D62" s="18" t="s">
        <v>499</v>
      </c>
    </row>
    <row r="63" spans="2:5" x14ac:dyDescent="0.25">
      <c r="B63" s="16">
        <v>8</v>
      </c>
      <c r="C63" t="s">
        <v>501</v>
      </c>
      <c r="D63" s="18" t="s">
        <v>502</v>
      </c>
      <c r="E63" s="145" t="s">
        <v>503</v>
      </c>
    </row>
    <row r="64" spans="2:5" x14ac:dyDescent="0.25">
      <c r="B64" s="16">
        <v>9</v>
      </c>
      <c r="C64" t="s">
        <v>504</v>
      </c>
      <c r="D64" s="18" t="s">
        <v>505</v>
      </c>
      <c r="E64" s="145" t="s">
        <v>503</v>
      </c>
    </row>
    <row r="65" spans="2:6" x14ac:dyDescent="0.25">
      <c r="B65" s="16">
        <v>10</v>
      </c>
      <c r="C65" t="s">
        <v>506</v>
      </c>
      <c r="D65" s="53" t="s">
        <v>509</v>
      </c>
      <c r="E65" s="145"/>
    </row>
    <row r="66" spans="2:6" x14ac:dyDescent="0.25">
      <c r="B66" s="16"/>
      <c r="D66" s="18" t="s">
        <v>507</v>
      </c>
    </row>
    <row r="67" spans="2:6" x14ac:dyDescent="0.25">
      <c r="B67" s="16"/>
      <c r="D67" s="53" t="s">
        <v>508</v>
      </c>
    </row>
    <row r="68" spans="2:6" x14ac:dyDescent="0.25">
      <c r="B68" s="16">
        <v>12</v>
      </c>
      <c r="C68" t="s">
        <v>523</v>
      </c>
      <c r="D68" s="53" t="s">
        <v>523</v>
      </c>
    </row>
    <row r="69" spans="2:6" x14ac:dyDescent="0.25">
      <c r="B69" s="16">
        <v>13</v>
      </c>
      <c r="C69" t="s">
        <v>511</v>
      </c>
      <c r="D69" s="18" t="s">
        <v>512</v>
      </c>
    </row>
    <row r="70" spans="2:6" x14ac:dyDescent="0.25">
      <c r="D70" s="18" t="s">
        <v>513</v>
      </c>
    </row>
    <row r="71" spans="2:6" x14ac:dyDescent="0.25">
      <c r="D71" s="18" t="s">
        <v>514</v>
      </c>
    </row>
    <row r="72" spans="2:6" x14ac:dyDescent="0.25">
      <c r="D72" s="53" t="s">
        <v>516</v>
      </c>
    </row>
    <row r="73" spans="2:6" x14ac:dyDescent="0.25">
      <c r="D73" s="53" t="s">
        <v>517</v>
      </c>
    </row>
    <row r="74" spans="2:6" x14ac:dyDescent="0.25">
      <c r="B74" s="63">
        <v>14</v>
      </c>
      <c r="C74" s="63" t="s">
        <v>518</v>
      </c>
      <c r="D74" s="17"/>
      <c r="E74" s="164" t="s">
        <v>485</v>
      </c>
      <c r="F74" t="s">
        <v>519</v>
      </c>
    </row>
    <row r="75" spans="2:6" x14ac:dyDescent="0.25">
      <c r="C75" s="63" t="s">
        <v>520</v>
      </c>
      <c r="E75" s="164" t="s">
        <v>485</v>
      </c>
      <c r="F75" t="s">
        <v>521</v>
      </c>
    </row>
    <row r="76" spans="2:6" x14ac:dyDescent="0.25">
      <c r="E76" s="164" t="s">
        <v>485</v>
      </c>
      <c r="F76" t="s">
        <v>522</v>
      </c>
    </row>
  </sheetData>
  <mergeCells count="3">
    <mergeCell ref="D17:D18"/>
    <mergeCell ref="B17:B18"/>
    <mergeCell ref="C17:C18"/>
  </mergeCells>
  <pageMargins left="0.7" right="0.7" top="0.75" bottom="0.75" header="0.3" footer="0.3"/>
  <pageSetup paperSize="9" orientation="portrait" horizontalDpi="4294967292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5A5F-EB60-4E25-937B-068F34313928}">
  <dimension ref="B2:L52"/>
  <sheetViews>
    <sheetView zoomScale="85" zoomScaleNormal="85" workbookViewId="0">
      <selection activeCell="J15" sqref="J15"/>
    </sheetView>
  </sheetViews>
  <sheetFormatPr defaultRowHeight="15" x14ac:dyDescent="0.25"/>
  <cols>
    <col min="2" max="2" width="29.28515625" bestFit="1" customWidth="1"/>
    <col min="3" max="3" width="8.85546875" style="48" bestFit="1" customWidth="1"/>
    <col min="4" max="5" width="10.85546875" style="48" bestFit="1" customWidth="1"/>
    <col min="6" max="6" width="11.85546875" style="48" bestFit="1" customWidth="1"/>
    <col min="7" max="7" width="10.85546875" style="48" bestFit="1" customWidth="1"/>
    <col min="8" max="8" width="11.85546875" style="48" bestFit="1" customWidth="1"/>
    <col min="9" max="9" width="10.85546875" style="48" bestFit="1" customWidth="1"/>
    <col min="10" max="10" width="11.85546875" style="48" bestFit="1" customWidth="1"/>
    <col min="11" max="11" width="10.85546875" style="48" bestFit="1" customWidth="1"/>
    <col min="12" max="12" width="11.85546875" style="48" bestFit="1" customWidth="1"/>
  </cols>
  <sheetData>
    <row r="2" spans="2:12" x14ac:dyDescent="0.25">
      <c r="C2" s="94" t="s">
        <v>257</v>
      </c>
    </row>
    <row r="3" spans="2:12" x14ac:dyDescent="0.25">
      <c r="C3" s="91"/>
      <c r="D3" s="95" t="s">
        <v>250</v>
      </c>
      <c r="E3" s="95" t="s">
        <v>251</v>
      </c>
      <c r="F3" s="96"/>
      <c r="G3" s="95" t="s">
        <v>252</v>
      </c>
      <c r="H3" s="96"/>
      <c r="I3" s="95" t="s">
        <v>253</v>
      </c>
      <c r="J3" s="96"/>
      <c r="K3" s="95" t="s">
        <v>254</v>
      </c>
      <c r="L3" s="91"/>
    </row>
    <row r="4" spans="2:12" x14ac:dyDescent="0.25">
      <c r="B4" t="s">
        <v>260</v>
      </c>
      <c r="C4" s="91">
        <v>0</v>
      </c>
      <c r="D4" s="97">
        <v>75060</v>
      </c>
      <c r="E4" s="97">
        <v>75550</v>
      </c>
      <c r="F4" s="91">
        <f>D4+E4</f>
        <v>150610</v>
      </c>
      <c r="G4" s="97">
        <v>75100</v>
      </c>
      <c r="H4" s="91">
        <f>F4+G4</f>
        <v>225710</v>
      </c>
      <c r="I4" s="97">
        <v>75950</v>
      </c>
      <c r="J4" s="91">
        <f>H4+I4</f>
        <v>301660</v>
      </c>
      <c r="K4" s="97">
        <v>75555</v>
      </c>
      <c r="L4" s="98">
        <f>J4+K4</f>
        <v>377215</v>
      </c>
    </row>
    <row r="5" spans="2:12" x14ac:dyDescent="0.25">
      <c r="B5" t="s">
        <v>261</v>
      </c>
      <c r="C5" s="91">
        <v>0</v>
      </c>
      <c r="D5" s="97">
        <f>ROUND(D4,-3)</f>
        <v>75000</v>
      </c>
      <c r="E5" s="97">
        <f>ROUND(E4,-3)</f>
        <v>76000</v>
      </c>
      <c r="F5" s="91">
        <f>D5+E5</f>
        <v>151000</v>
      </c>
      <c r="G5" s="97">
        <f>ROUND(G4,-3)</f>
        <v>75000</v>
      </c>
      <c r="H5" s="91">
        <f>F5+G5</f>
        <v>226000</v>
      </c>
      <c r="I5" s="97">
        <f>ROUND(I4,-3)</f>
        <v>76000</v>
      </c>
      <c r="J5" s="91">
        <f>H5+I5</f>
        <v>302000</v>
      </c>
      <c r="K5" s="97">
        <f>ROUND(K4,-3)</f>
        <v>76000</v>
      </c>
      <c r="L5" s="98">
        <f>J5+K5</f>
        <v>378000</v>
      </c>
    </row>
    <row r="6" spans="2:12" x14ac:dyDescent="0.25">
      <c r="B6" t="s">
        <v>108</v>
      </c>
      <c r="C6" s="91">
        <v>0</v>
      </c>
      <c r="D6" s="97">
        <f t="shared" ref="D6:L6" si="0">D5*0.11</f>
        <v>8250</v>
      </c>
      <c r="E6" s="97">
        <f t="shared" si="0"/>
        <v>8360</v>
      </c>
      <c r="F6" s="91">
        <f t="shared" si="0"/>
        <v>16610</v>
      </c>
      <c r="G6" s="97">
        <f t="shared" si="0"/>
        <v>8250</v>
      </c>
      <c r="H6" s="91">
        <f t="shared" si="0"/>
        <v>24860</v>
      </c>
      <c r="I6" s="97">
        <f t="shared" si="0"/>
        <v>8360</v>
      </c>
      <c r="J6" s="91">
        <f t="shared" si="0"/>
        <v>33220</v>
      </c>
      <c r="K6" s="97">
        <f t="shared" si="0"/>
        <v>8360</v>
      </c>
      <c r="L6" s="99">
        <f t="shared" si="0"/>
        <v>41580</v>
      </c>
    </row>
    <row r="7" spans="2:12" x14ac:dyDescent="0.25">
      <c r="B7" t="s">
        <v>264</v>
      </c>
      <c r="C7" s="91">
        <v>0</v>
      </c>
      <c r="D7" s="97">
        <f t="shared" ref="D7:L7" si="1">D5+D6</f>
        <v>83250</v>
      </c>
      <c r="E7" s="97">
        <f t="shared" si="1"/>
        <v>84360</v>
      </c>
      <c r="F7" s="91">
        <f t="shared" si="1"/>
        <v>167610</v>
      </c>
      <c r="G7" s="97">
        <f t="shared" si="1"/>
        <v>83250</v>
      </c>
      <c r="H7" s="91">
        <f t="shared" si="1"/>
        <v>250860</v>
      </c>
      <c r="I7" s="97">
        <f t="shared" si="1"/>
        <v>84360</v>
      </c>
      <c r="J7" s="91">
        <f t="shared" si="1"/>
        <v>335220</v>
      </c>
      <c r="K7" s="97">
        <f t="shared" si="1"/>
        <v>84360</v>
      </c>
      <c r="L7" s="99">
        <f t="shared" si="1"/>
        <v>419580</v>
      </c>
    </row>
    <row r="8" spans="2:12" x14ac:dyDescent="0.25">
      <c r="B8" t="s">
        <v>265</v>
      </c>
      <c r="C8" s="91">
        <v>0</v>
      </c>
      <c r="D8" s="97">
        <f>5%*D5</f>
        <v>3750</v>
      </c>
      <c r="E8" s="97">
        <f t="shared" ref="E8:L8" si="2">5%*E5</f>
        <v>3800</v>
      </c>
      <c r="F8" s="91">
        <f t="shared" si="2"/>
        <v>7550</v>
      </c>
      <c r="G8" s="97">
        <f t="shared" si="2"/>
        <v>3750</v>
      </c>
      <c r="H8" s="91">
        <f t="shared" si="2"/>
        <v>11300</v>
      </c>
      <c r="I8" s="97">
        <f t="shared" si="2"/>
        <v>3800</v>
      </c>
      <c r="J8" s="91">
        <f t="shared" si="2"/>
        <v>15100</v>
      </c>
      <c r="K8" s="97">
        <f t="shared" si="2"/>
        <v>3800</v>
      </c>
      <c r="L8" s="99">
        <f t="shared" si="2"/>
        <v>18900</v>
      </c>
    </row>
    <row r="9" spans="2:12" x14ac:dyDescent="0.25">
      <c r="B9" t="s">
        <v>266</v>
      </c>
      <c r="C9" s="91">
        <v>0</v>
      </c>
      <c r="D9" s="97">
        <f>15%*D7</f>
        <v>12487.5</v>
      </c>
      <c r="E9" s="97">
        <f t="shared" ref="E9:L9" si="3">15%*E7</f>
        <v>12654</v>
      </c>
      <c r="F9" s="91">
        <f t="shared" si="3"/>
        <v>25141.5</v>
      </c>
      <c r="G9" s="97">
        <f t="shared" si="3"/>
        <v>12487.5</v>
      </c>
      <c r="H9" s="91">
        <f t="shared" si="3"/>
        <v>37629</v>
      </c>
      <c r="I9" s="97">
        <f t="shared" si="3"/>
        <v>12654</v>
      </c>
      <c r="J9" s="91">
        <f t="shared" si="3"/>
        <v>50283</v>
      </c>
      <c r="K9" s="97">
        <f t="shared" si="3"/>
        <v>12654</v>
      </c>
      <c r="L9" s="99">
        <f t="shared" si="3"/>
        <v>62937</v>
      </c>
    </row>
    <row r="10" spans="2:12" x14ac:dyDescent="0.25">
      <c r="B10" t="s">
        <v>270</v>
      </c>
      <c r="C10" s="91">
        <v>0</v>
      </c>
      <c r="D10" s="97">
        <v>0</v>
      </c>
      <c r="E10" s="97">
        <v>0</v>
      </c>
      <c r="F10" s="91">
        <v>0</v>
      </c>
      <c r="G10" s="97">
        <v>0</v>
      </c>
      <c r="H10" s="91">
        <v>0</v>
      </c>
      <c r="I10" s="97">
        <v>0</v>
      </c>
      <c r="J10" s="91">
        <v>0</v>
      </c>
      <c r="K10" s="97">
        <v>0</v>
      </c>
      <c r="L10" s="99">
        <v>0</v>
      </c>
    </row>
    <row r="11" spans="2:12" x14ac:dyDescent="0.25">
      <c r="B11" t="s">
        <v>267</v>
      </c>
      <c r="C11" s="91">
        <v>0</v>
      </c>
      <c r="D11" s="97">
        <f>D8+D9+D10</f>
        <v>16237.5</v>
      </c>
      <c r="E11" s="97">
        <f t="shared" ref="E11:L11" si="4">E8+E9+E10</f>
        <v>16454</v>
      </c>
      <c r="F11" s="91">
        <f t="shared" si="4"/>
        <v>32691.5</v>
      </c>
      <c r="G11" s="97">
        <f t="shared" si="4"/>
        <v>16237.5</v>
      </c>
      <c r="H11" s="91">
        <f t="shared" si="4"/>
        <v>48929</v>
      </c>
      <c r="I11" s="97">
        <f t="shared" si="4"/>
        <v>16454</v>
      </c>
      <c r="J11" s="91">
        <f t="shared" si="4"/>
        <v>65383</v>
      </c>
      <c r="K11" s="97">
        <f t="shared" si="4"/>
        <v>16454</v>
      </c>
      <c r="L11" s="99">
        <f t="shared" si="4"/>
        <v>81837</v>
      </c>
    </row>
    <row r="12" spans="2:12" s="100" customFormat="1" x14ac:dyDescent="0.25">
      <c r="B12" s="100" t="s">
        <v>268</v>
      </c>
      <c r="C12" s="101">
        <v>0</v>
      </c>
      <c r="D12" s="101">
        <f>D7-D11</f>
        <v>67012.5</v>
      </c>
      <c r="E12" s="101">
        <f t="shared" ref="E12:L12" si="5">E7-E11</f>
        <v>67906</v>
      </c>
      <c r="F12" s="101">
        <f t="shared" si="5"/>
        <v>134918.5</v>
      </c>
      <c r="G12" s="101">
        <f t="shared" si="5"/>
        <v>67012.5</v>
      </c>
      <c r="H12" s="101">
        <f t="shared" si="5"/>
        <v>201931</v>
      </c>
      <c r="I12" s="101">
        <f t="shared" si="5"/>
        <v>67906</v>
      </c>
      <c r="J12" s="101">
        <f t="shared" si="5"/>
        <v>269837</v>
      </c>
      <c r="K12" s="101">
        <f t="shared" si="5"/>
        <v>67906</v>
      </c>
      <c r="L12" s="101">
        <f t="shared" si="5"/>
        <v>337743</v>
      </c>
    </row>
    <row r="13" spans="2:12" x14ac:dyDescent="0.25">
      <c r="B13" t="s">
        <v>269</v>
      </c>
      <c r="C13" s="91">
        <v>0</v>
      </c>
      <c r="D13" s="97">
        <f>(D5-(D9/1.11))*0.11</f>
        <v>7012.5</v>
      </c>
      <c r="E13" s="97">
        <f t="shared" ref="E13:L13" si="6">(E5-(E9/1.11))*0.11</f>
        <v>7106</v>
      </c>
      <c r="F13" s="91">
        <f t="shared" si="6"/>
        <v>14118.5</v>
      </c>
      <c r="G13" s="97">
        <f t="shared" si="6"/>
        <v>7012.5</v>
      </c>
      <c r="H13" s="91">
        <f t="shared" si="6"/>
        <v>21131</v>
      </c>
      <c r="I13" s="97">
        <f t="shared" si="6"/>
        <v>7106</v>
      </c>
      <c r="J13" s="91">
        <f t="shared" si="6"/>
        <v>28237</v>
      </c>
      <c r="K13" s="97">
        <f t="shared" si="6"/>
        <v>7106</v>
      </c>
      <c r="L13" s="99">
        <f t="shared" si="6"/>
        <v>35343</v>
      </c>
    </row>
    <row r="15" spans="2:12" x14ac:dyDescent="0.25">
      <c r="C15" s="94" t="s">
        <v>258</v>
      </c>
    </row>
    <row r="16" spans="2:12" x14ac:dyDescent="0.25">
      <c r="C16" s="91"/>
      <c r="D16" s="95" t="s">
        <v>250</v>
      </c>
      <c r="E16" s="95" t="s">
        <v>251</v>
      </c>
      <c r="F16" s="96"/>
      <c r="G16" s="95" t="s">
        <v>252</v>
      </c>
      <c r="H16" s="96"/>
      <c r="I16" s="95" t="s">
        <v>253</v>
      </c>
      <c r="J16" s="96"/>
      <c r="K16" s="95" t="s">
        <v>254</v>
      </c>
      <c r="L16" s="91"/>
    </row>
    <row r="17" spans="2:12" x14ac:dyDescent="0.25">
      <c r="B17" t="s">
        <v>260</v>
      </c>
      <c r="C17" s="91">
        <v>0</v>
      </c>
      <c r="D17" s="97">
        <v>75060</v>
      </c>
      <c r="E17" s="97">
        <v>75550</v>
      </c>
      <c r="F17" s="98">
        <f>D17+E17</f>
        <v>150610</v>
      </c>
      <c r="G17" s="97">
        <v>75100</v>
      </c>
      <c r="H17" s="98">
        <f>F17+G17</f>
        <v>225710</v>
      </c>
      <c r="I17" s="97">
        <v>75950</v>
      </c>
      <c r="J17" s="98">
        <f>H17+I17</f>
        <v>301660</v>
      </c>
      <c r="K17" s="97">
        <v>75555</v>
      </c>
      <c r="L17" s="98">
        <f>J17+K17</f>
        <v>377215</v>
      </c>
    </row>
    <row r="18" spans="2:12" x14ac:dyDescent="0.25">
      <c r="B18" t="s">
        <v>261</v>
      </c>
      <c r="C18" s="91">
        <v>0</v>
      </c>
      <c r="D18" s="97">
        <f>ROUNDUP(D17,-3)</f>
        <v>76000</v>
      </c>
      <c r="E18" s="97">
        <f>ROUNDUP(E17,-3)</f>
        <v>76000</v>
      </c>
      <c r="F18" s="98">
        <f>D18+E18</f>
        <v>152000</v>
      </c>
      <c r="G18" s="97">
        <f>ROUNDUP(G17,-3)</f>
        <v>76000</v>
      </c>
      <c r="H18" s="98">
        <f>F18+G18</f>
        <v>228000</v>
      </c>
      <c r="I18" s="97">
        <f>ROUNDUP(I17,-3)</f>
        <v>76000</v>
      </c>
      <c r="J18" s="98">
        <f>H18+I18</f>
        <v>304000</v>
      </c>
      <c r="K18" s="97">
        <f>ROUNDUP(K17,-3)</f>
        <v>76000</v>
      </c>
      <c r="L18" s="98">
        <f>J18+K18</f>
        <v>380000</v>
      </c>
    </row>
    <row r="19" spans="2:12" x14ac:dyDescent="0.25">
      <c r="B19" t="s">
        <v>108</v>
      </c>
      <c r="C19" s="91">
        <v>0</v>
      </c>
      <c r="D19" s="97">
        <f t="shared" ref="D19:L19" si="7">D18*0.11</f>
        <v>8360</v>
      </c>
      <c r="E19" s="97">
        <f t="shared" si="7"/>
        <v>8360</v>
      </c>
      <c r="F19" s="91">
        <f t="shared" si="7"/>
        <v>16720</v>
      </c>
      <c r="G19" s="97">
        <f t="shared" si="7"/>
        <v>8360</v>
      </c>
      <c r="H19" s="91">
        <f t="shared" si="7"/>
        <v>25080</v>
      </c>
      <c r="I19" s="97">
        <f t="shared" si="7"/>
        <v>8360</v>
      </c>
      <c r="J19" s="91">
        <f t="shared" si="7"/>
        <v>33440</v>
      </c>
      <c r="K19" s="97">
        <f t="shared" si="7"/>
        <v>8360</v>
      </c>
      <c r="L19" s="99">
        <f t="shared" si="7"/>
        <v>41800</v>
      </c>
    </row>
    <row r="20" spans="2:12" x14ac:dyDescent="0.25">
      <c r="B20" t="s">
        <v>264</v>
      </c>
      <c r="C20" s="91">
        <v>0</v>
      </c>
      <c r="D20" s="97">
        <f t="shared" ref="D20:L20" si="8">D18+D19</f>
        <v>84360</v>
      </c>
      <c r="E20" s="97">
        <f t="shared" si="8"/>
        <v>84360</v>
      </c>
      <c r="F20" s="91">
        <f t="shared" si="8"/>
        <v>168720</v>
      </c>
      <c r="G20" s="97">
        <f t="shared" si="8"/>
        <v>84360</v>
      </c>
      <c r="H20" s="91">
        <f t="shared" si="8"/>
        <v>253080</v>
      </c>
      <c r="I20" s="97">
        <f t="shared" si="8"/>
        <v>84360</v>
      </c>
      <c r="J20" s="91">
        <f t="shared" si="8"/>
        <v>337440</v>
      </c>
      <c r="K20" s="97">
        <f t="shared" si="8"/>
        <v>84360</v>
      </c>
      <c r="L20" s="99">
        <f t="shared" si="8"/>
        <v>421800</v>
      </c>
    </row>
    <row r="21" spans="2:12" x14ac:dyDescent="0.25">
      <c r="B21" t="s">
        <v>265</v>
      </c>
      <c r="C21" s="91">
        <v>0</v>
      </c>
      <c r="D21" s="97">
        <f>5%*D18</f>
        <v>3800</v>
      </c>
      <c r="E21" s="97">
        <f t="shared" ref="E21:L21" si="9">5%*E18</f>
        <v>3800</v>
      </c>
      <c r="F21" s="91">
        <f t="shared" si="9"/>
        <v>7600</v>
      </c>
      <c r="G21" s="97">
        <f t="shared" si="9"/>
        <v>3800</v>
      </c>
      <c r="H21" s="91">
        <f t="shared" si="9"/>
        <v>11400</v>
      </c>
      <c r="I21" s="97">
        <f t="shared" si="9"/>
        <v>3800</v>
      </c>
      <c r="J21" s="91">
        <f t="shared" si="9"/>
        <v>15200</v>
      </c>
      <c r="K21" s="97">
        <f t="shared" si="9"/>
        <v>3800</v>
      </c>
      <c r="L21" s="99">
        <f t="shared" si="9"/>
        <v>19000</v>
      </c>
    </row>
    <row r="22" spans="2:12" x14ac:dyDescent="0.25">
      <c r="B22" t="s">
        <v>266</v>
      </c>
      <c r="C22" s="91">
        <v>0</v>
      </c>
      <c r="D22" s="97">
        <f>15%*D20</f>
        <v>12654</v>
      </c>
      <c r="E22" s="97">
        <f t="shared" ref="E22:L22" si="10">15%*E20</f>
        <v>12654</v>
      </c>
      <c r="F22" s="91">
        <f t="shared" si="10"/>
        <v>25308</v>
      </c>
      <c r="G22" s="97">
        <f t="shared" si="10"/>
        <v>12654</v>
      </c>
      <c r="H22" s="91">
        <f t="shared" si="10"/>
        <v>37962</v>
      </c>
      <c r="I22" s="97">
        <f t="shared" si="10"/>
        <v>12654</v>
      </c>
      <c r="J22" s="91">
        <f t="shared" si="10"/>
        <v>50616</v>
      </c>
      <c r="K22" s="97">
        <f t="shared" si="10"/>
        <v>12654</v>
      </c>
      <c r="L22" s="99">
        <f t="shared" si="10"/>
        <v>63270</v>
      </c>
    </row>
    <row r="23" spans="2:12" x14ac:dyDescent="0.25">
      <c r="B23" t="s">
        <v>270</v>
      </c>
      <c r="C23" s="91">
        <v>0</v>
      </c>
      <c r="D23" s="97">
        <v>0</v>
      </c>
      <c r="E23" s="97">
        <v>0</v>
      </c>
      <c r="F23" s="91">
        <v>0</v>
      </c>
      <c r="G23" s="97">
        <v>0</v>
      </c>
      <c r="H23" s="91">
        <v>0</v>
      </c>
      <c r="I23" s="97">
        <v>0</v>
      </c>
      <c r="J23" s="91">
        <v>0</v>
      </c>
      <c r="K23" s="97">
        <v>0</v>
      </c>
      <c r="L23" s="99">
        <v>0</v>
      </c>
    </row>
    <row r="24" spans="2:12" x14ac:dyDescent="0.25">
      <c r="B24" t="s">
        <v>267</v>
      </c>
      <c r="C24" s="91">
        <v>0</v>
      </c>
      <c r="D24" s="97">
        <f>D21+D22+D23</f>
        <v>16454</v>
      </c>
      <c r="E24" s="97">
        <f t="shared" ref="E24" si="11">E21+E22+E23</f>
        <v>16454</v>
      </c>
      <c r="F24" s="91">
        <f t="shared" ref="F24" si="12">F21+F22+F23</f>
        <v>32908</v>
      </c>
      <c r="G24" s="97">
        <f t="shared" ref="G24" si="13">G21+G22+G23</f>
        <v>16454</v>
      </c>
      <c r="H24" s="91">
        <f t="shared" ref="H24" si="14">H21+H22+H23</f>
        <v>49362</v>
      </c>
      <c r="I24" s="97">
        <f t="shared" ref="I24" si="15">I21+I22+I23</f>
        <v>16454</v>
      </c>
      <c r="J24" s="91">
        <f t="shared" ref="J24" si="16">J21+J22+J23</f>
        <v>65816</v>
      </c>
      <c r="K24" s="97">
        <f t="shared" ref="K24" si="17">K21+K22+K23</f>
        <v>16454</v>
      </c>
      <c r="L24" s="99">
        <f t="shared" ref="L24" si="18">L21+L22+L23</f>
        <v>82270</v>
      </c>
    </row>
    <row r="25" spans="2:12" s="100" customFormat="1" x14ac:dyDescent="0.25">
      <c r="B25" s="100" t="s">
        <v>268</v>
      </c>
      <c r="C25" s="101">
        <v>0</v>
      </c>
      <c r="D25" s="101">
        <f>D20-D24</f>
        <v>67906</v>
      </c>
      <c r="E25" s="101">
        <f t="shared" ref="E25" si="19">E20-E24</f>
        <v>67906</v>
      </c>
      <c r="F25" s="101">
        <f t="shared" ref="F25" si="20">F20-F24</f>
        <v>135812</v>
      </c>
      <c r="G25" s="101">
        <f t="shared" ref="G25" si="21">G20-G24</f>
        <v>67906</v>
      </c>
      <c r="H25" s="101">
        <f t="shared" ref="H25" si="22">H20-H24</f>
        <v>203718</v>
      </c>
      <c r="I25" s="101">
        <f t="shared" ref="I25" si="23">I20-I24</f>
        <v>67906</v>
      </c>
      <c r="J25" s="101">
        <f t="shared" ref="J25" si="24">J20-J24</f>
        <v>271624</v>
      </c>
      <c r="K25" s="101">
        <f t="shared" ref="K25" si="25">K20-K24</f>
        <v>67906</v>
      </c>
      <c r="L25" s="101">
        <f t="shared" ref="L25" si="26">L20-L24</f>
        <v>339530</v>
      </c>
    </row>
    <row r="26" spans="2:12" x14ac:dyDescent="0.25">
      <c r="B26" t="s">
        <v>269</v>
      </c>
      <c r="C26" s="91">
        <v>0</v>
      </c>
      <c r="D26" s="97">
        <f>(D18-(D22/1.11))*0.11</f>
        <v>7106</v>
      </c>
      <c r="E26" s="97">
        <f t="shared" ref="E26:L26" si="27">(E18-(E22/1.11))*0.11</f>
        <v>7106</v>
      </c>
      <c r="F26" s="91">
        <f t="shared" si="27"/>
        <v>14212</v>
      </c>
      <c r="G26" s="97">
        <f t="shared" si="27"/>
        <v>7106</v>
      </c>
      <c r="H26" s="91">
        <f t="shared" si="27"/>
        <v>21318</v>
      </c>
      <c r="I26" s="97">
        <f t="shared" si="27"/>
        <v>7106</v>
      </c>
      <c r="J26" s="91">
        <f t="shared" si="27"/>
        <v>28424</v>
      </c>
      <c r="K26" s="97">
        <f t="shared" si="27"/>
        <v>7106</v>
      </c>
      <c r="L26" s="99">
        <f t="shared" si="27"/>
        <v>35530</v>
      </c>
    </row>
    <row r="28" spans="2:12" x14ac:dyDescent="0.25">
      <c r="C28" s="94" t="s">
        <v>259</v>
      </c>
    </row>
    <row r="29" spans="2:12" x14ac:dyDescent="0.25">
      <c r="C29" s="91"/>
      <c r="D29" s="95" t="s">
        <v>250</v>
      </c>
      <c r="E29" s="95" t="s">
        <v>251</v>
      </c>
      <c r="F29" s="96"/>
      <c r="G29" s="95" t="s">
        <v>252</v>
      </c>
      <c r="H29" s="96"/>
      <c r="I29" s="95" t="s">
        <v>253</v>
      </c>
      <c r="J29" s="96"/>
      <c r="K29" s="95" t="s">
        <v>254</v>
      </c>
      <c r="L29" s="91"/>
    </row>
    <row r="30" spans="2:12" x14ac:dyDescent="0.25">
      <c r="B30" t="s">
        <v>260</v>
      </c>
      <c r="C30" s="91">
        <v>0</v>
      </c>
      <c r="D30" s="97">
        <v>75060</v>
      </c>
      <c r="E30" s="97">
        <v>75550</v>
      </c>
      <c r="F30" s="99">
        <f>D30+E30</f>
        <v>150610</v>
      </c>
      <c r="G30" s="97">
        <v>75100</v>
      </c>
      <c r="H30" s="99">
        <f>F30+G30</f>
        <v>225710</v>
      </c>
      <c r="I30" s="97">
        <v>75950</v>
      </c>
      <c r="J30" s="98">
        <f>H30+I30</f>
        <v>301660</v>
      </c>
      <c r="K30" s="97">
        <v>75555</v>
      </c>
      <c r="L30" s="98">
        <f>J30+K30</f>
        <v>377215</v>
      </c>
    </row>
    <row r="31" spans="2:12" x14ac:dyDescent="0.25">
      <c r="B31" t="s">
        <v>261</v>
      </c>
      <c r="C31" s="91">
        <v>0</v>
      </c>
      <c r="D31" s="97">
        <f>ROUNDDOWN(D30,-3)</f>
        <v>75000</v>
      </c>
      <c r="E31" s="97">
        <f>ROUNDDOWN(E30,-3)</f>
        <v>75000</v>
      </c>
      <c r="F31" s="99">
        <f>D31+E31</f>
        <v>150000</v>
      </c>
      <c r="G31" s="97">
        <f>ROUNDDOWN(G30,-3)</f>
        <v>75000</v>
      </c>
      <c r="H31" s="99">
        <f>F31+G31</f>
        <v>225000</v>
      </c>
      <c r="I31" s="97">
        <f>ROUNDDOWN(I30,-3)</f>
        <v>75000</v>
      </c>
      <c r="J31" s="98">
        <f>H31+I31</f>
        <v>300000</v>
      </c>
      <c r="K31" s="97">
        <f>ROUNDDOWN(K30,-3)</f>
        <v>75000</v>
      </c>
      <c r="L31" s="98">
        <f>J31+K31</f>
        <v>375000</v>
      </c>
    </row>
    <row r="32" spans="2:12" x14ac:dyDescent="0.25">
      <c r="B32" t="s">
        <v>108</v>
      </c>
      <c r="C32" s="91">
        <v>0</v>
      </c>
      <c r="D32" s="97">
        <f t="shared" ref="D32:L32" si="28">D31*0.11</f>
        <v>8250</v>
      </c>
      <c r="E32" s="97">
        <f t="shared" si="28"/>
        <v>8250</v>
      </c>
      <c r="F32" s="91">
        <f t="shared" si="28"/>
        <v>16500</v>
      </c>
      <c r="G32" s="97">
        <f t="shared" si="28"/>
        <v>8250</v>
      </c>
      <c r="H32" s="91">
        <f t="shared" si="28"/>
        <v>24750</v>
      </c>
      <c r="I32" s="97">
        <f t="shared" si="28"/>
        <v>8250</v>
      </c>
      <c r="J32" s="91">
        <f t="shared" si="28"/>
        <v>33000</v>
      </c>
      <c r="K32" s="97">
        <f t="shared" si="28"/>
        <v>8250</v>
      </c>
      <c r="L32" s="99">
        <f t="shared" si="28"/>
        <v>41250</v>
      </c>
    </row>
    <row r="33" spans="2:12" x14ac:dyDescent="0.25">
      <c r="B33" t="s">
        <v>264</v>
      </c>
      <c r="C33" s="91">
        <v>0</v>
      </c>
      <c r="D33" s="97">
        <f t="shared" ref="D33:L33" si="29">D31+D32</f>
        <v>83250</v>
      </c>
      <c r="E33" s="97">
        <f t="shared" si="29"/>
        <v>83250</v>
      </c>
      <c r="F33" s="91">
        <f t="shared" si="29"/>
        <v>166500</v>
      </c>
      <c r="G33" s="97">
        <f t="shared" si="29"/>
        <v>83250</v>
      </c>
      <c r="H33" s="91">
        <f t="shared" si="29"/>
        <v>249750</v>
      </c>
      <c r="I33" s="97">
        <f t="shared" si="29"/>
        <v>83250</v>
      </c>
      <c r="J33" s="91">
        <f t="shared" si="29"/>
        <v>333000</v>
      </c>
      <c r="K33" s="97">
        <f t="shared" si="29"/>
        <v>83250</v>
      </c>
      <c r="L33" s="99">
        <f t="shared" si="29"/>
        <v>416250</v>
      </c>
    </row>
    <row r="34" spans="2:12" x14ac:dyDescent="0.25">
      <c r="B34" t="s">
        <v>265</v>
      </c>
      <c r="C34" s="91">
        <v>0</v>
      </c>
      <c r="D34" s="97">
        <f>5%*D31</f>
        <v>3750</v>
      </c>
      <c r="E34" s="97">
        <f t="shared" ref="E34:L34" si="30">5%*E31</f>
        <v>3750</v>
      </c>
      <c r="F34" s="91">
        <f t="shared" si="30"/>
        <v>7500</v>
      </c>
      <c r="G34" s="97">
        <f t="shared" si="30"/>
        <v>3750</v>
      </c>
      <c r="H34" s="91">
        <f t="shared" si="30"/>
        <v>11250</v>
      </c>
      <c r="I34" s="97">
        <f t="shared" si="30"/>
        <v>3750</v>
      </c>
      <c r="J34" s="91">
        <f t="shared" si="30"/>
        <v>15000</v>
      </c>
      <c r="K34" s="97">
        <f t="shared" si="30"/>
        <v>3750</v>
      </c>
      <c r="L34" s="99">
        <f t="shared" si="30"/>
        <v>18750</v>
      </c>
    </row>
    <row r="35" spans="2:12" x14ac:dyDescent="0.25">
      <c r="B35" t="s">
        <v>266</v>
      </c>
      <c r="C35" s="91">
        <v>0</v>
      </c>
      <c r="D35" s="97">
        <f>15%*D33</f>
        <v>12487.5</v>
      </c>
      <c r="E35" s="97">
        <f t="shared" ref="E35:L35" si="31">15%*E33</f>
        <v>12487.5</v>
      </c>
      <c r="F35" s="91">
        <f t="shared" si="31"/>
        <v>24975</v>
      </c>
      <c r="G35" s="97">
        <f t="shared" si="31"/>
        <v>12487.5</v>
      </c>
      <c r="H35" s="91">
        <f t="shared" si="31"/>
        <v>37462.5</v>
      </c>
      <c r="I35" s="97">
        <f t="shared" si="31"/>
        <v>12487.5</v>
      </c>
      <c r="J35" s="91">
        <f t="shared" si="31"/>
        <v>49950</v>
      </c>
      <c r="K35" s="97">
        <f t="shared" si="31"/>
        <v>12487.5</v>
      </c>
      <c r="L35" s="99">
        <f t="shared" si="31"/>
        <v>62437.5</v>
      </c>
    </row>
    <row r="36" spans="2:12" x14ac:dyDescent="0.25">
      <c r="B36" t="s">
        <v>270</v>
      </c>
      <c r="C36" s="91">
        <v>0</v>
      </c>
      <c r="D36" s="97">
        <v>0</v>
      </c>
      <c r="E36" s="97">
        <v>0</v>
      </c>
      <c r="F36" s="91">
        <v>0</v>
      </c>
      <c r="G36" s="97">
        <v>0</v>
      </c>
      <c r="H36" s="91">
        <v>0</v>
      </c>
      <c r="I36" s="97">
        <v>0</v>
      </c>
      <c r="J36" s="91">
        <v>0</v>
      </c>
      <c r="K36" s="97">
        <v>0</v>
      </c>
      <c r="L36" s="99">
        <v>0</v>
      </c>
    </row>
    <row r="37" spans="2:12" x14ac:dyDescent="0.25">
      <c r="B37" t="s">
        <v>267</v>
      </c>
      <c r="C37" s="91">
        <v>0</v>
      </c>
      <c r="D37" s="97">
        <f>D34+D35+D36</f>
        <v>16237.5</v>
      </c>
      <c r="E37" s="97">
        <f t="shared" ref="E37" si="32">E34+E35+E36</f>
        <v>16237.5</v>
      </c>
      <c r="F37" s="91">
        <f t="shared" ref="F37" si="33">F34+F35+F36</f>
        <v>32475</v>
      </c>
      <c r="G37" s="97">
        <f t="shared" ref="G37" si="34">G34+G35+G36</f>
        <v>16237.5</v>
      </c>
      <c r="H37" s="91">
        <f t="shared" ref="H37" si="35">H34+H35+H36</f>
        <v>48712.5</v>
      </c>
      <c r="I37" s="97">
        <f t="shared" ref="I37" si="36">I34+I35+I36</f>
        <v>16237.5</v>
      </c>
      <c r="J37" s="91">
        <f t="shared" ref="J37" si="37">J34+J35+J36</f>
        <v>64950</v>
      </c>
      <c r="K37" s="97">
        <f t="shared" ref="K37" si="38">K34+K35+K36</f>
        <v>16237.5</v>
      </c>
      <c r="L37" s="99">
        <f t="shared" ref="L37" si="39">L34+L35+L36</f>
        <v>81187.5</v>
      </c>
    </row>
    <row r="38" spans="2:12" s="100" customFormat="1" x14ac:dyDescent="0.25">
      <c r="B38" s="100" t="s">
        <v>268</v>
      </c>
      <c r="C38" s="101">
        <v>0</v>
      </c>
      <c r="D38" s="101">
        <f>D33-D37</f>
        <v>67012.5</v>
      </c>
      <c r="E38" s="101">
        <f t="shared" ref="E38" si="40">E33-E37</f>
        <v>67012.5</v>
      </c>
      <c r="F38" s="101">
        <f t="shared" ref="F38" si="41">F33-F37</f>
        <v>134025</v>
      </c>
      <c r="G38" s="101">
        <f t="shared" ref="G38" si="42">G33-G37</f>
        <v>67012.5</v>
      </c>
      <c r="H38" s="101">
        <f t="shared" ref="H38" si="43">H33-H37</f>
        <v>201037.5</v>
      </c>
      <c r="I38" s="101">
        <f t="shared" ref="I38" si="44">I33-I37</f>
        <v>67012.5</v>
      </c>
      <c r="J38" s="101">
        <f t="shared" ref="J38" si="45">J33-J37</f>
        <v>268050</v>
      </c>
      <c r="K38" s="101">
        <f t="shared" ref="K38" si="46">K33-K37</f>
        <v>67012.5</v>
      </c>
      <c r="L38" s="101">
        <f t="shared" ref="L38" si="47">L33-L37</f>
        <v>335062.5</v>
      </c>
    </row>
    <row r="39" spans="2:12" x14ac:dyDescent="0.25">
      <c r="B39" t="s">
        <v>269</v>
      </c>
      <c r="C39" s="91">
        <v>0</v>
      </c>
      <c r="D39" s="97">
        <f>(D31-(D35/1.11))*0.11</f>
        <v>7012.5</v>
      </c>
      <c r="E39" s="97">
        <f t="shared" ref="E39:L39" si="48">(E31-(E35/1.11))*0.11</f>
        <v>7012.5</v>
      </c>
      <c r="F39" s="91">
        <f t="shared" si="48"/>
        <v>14025</v>
      </c>
      <c r="G39" s="97">
        <f t="shared" si="48"/>
        <v>7012.5</v>
      </c>
      <c r="H39" s="91">
        <f t="shared" si="48"/>
        <v>21037.5</v>
      </c>
      <c r="I39" s="97">
        <f t="shared" si="48"/>
        <v>7012.5</v>
      </c>
      <c r="J39" s="91">
        <f t="shared" si="48"/>
        <v>28050</v>
      </c>
      <c r="K39" s="97">
        <f t="shared" si="48"/>
        <v>7012.5</v>
      </c>
      <c r="L39" s="99">
        <f t="shared" si="48"/>
        <v>35062.5</v>
      </c>
    </row>
    <row r="41" spans="2:12" x14ac:dyDescent="0.25">
      <c r="C41" s="94" t="s">
        <v>262</v>
      </c>
    </row>
    <row r="42" spans="2:12" x14ac:dyDescent="0.25">
      <c r="C42" s="91"/>
      <c r="D42" s="95" t="s">
        <v>250</v>
      </c>
      <c r="E42" s="95" t="s">
        <v>251</v>
      </c>
      <c r="F42" s="96"/>
      <c r="G42" s="95" t="s">
        <v>252</v>
      </c>
      <c r="H42" s="96"/>
      <c r="I42" s="95" t="s">
        <v>253</v>
      </c>
      <c r="J42" s="96"/>
      <c r="K42" s="95" t="s">
        <v>254</v>
      </c>
      <c r="L42" s="91"/>
    </row>
    <row r="43" spans="2:12" x14ac:dyDescent="0.25">
      <c r="B43" t="s">
        <v>260</v>
      </c>
      <c r="C43" s="91">
        <v>0</v>
      </c>
      <c r="D43" s="97">
        <v>75060</v>
      </c>
      <c r="E43" s="97">
        <v>75550</v>
      </c>
      <c r="F43" s="91">
        <f>D43+E43</f>
        <v>150610</v>
      </c>
      <c r="G43" s="97">
        <v>75100</v>
      </c>
      <c r="H43" s="91">
        <f>F43+G43</f>
        <v>225710</v>
      </c>
      <c r="I43" s="97">
        <v>75950</v>
      </c>
      <c r="J43" s="91">
        <f>H43+I43</f>
        <v>301660</v>
      </c>
      <c r="K43" s="97">
        <v>75555</v>
      </c>
      <c r="L43" s="99">
        <f>J43+K43</f>
        <v>377215</v>
      </c>
    </row>
    <row r="44" spans="2:12" x14ac:dyDescent="0.25">
      <c r="B44" t="s">
        <v>263</v>
      </c>
      <c r="C44" s="91">
        <v>0</v>
      </c>
      <c r="D44" s="97">
        <f>D43</f>
        <v>75060</v>
      </c>
      <c r="E44" s="97">
        <f>E43</f>
        <v>75550</v>
      </c>
      <c r="F44" s="91">
        <f>D44+E44</f>
        <v>150610</v>
      </c>
      <c r="G44" s="97">
        <f>G43</f>
        <v>75100</v>
      </c>
      <c r="H44" s="91">
        <f>F44+G44</f>
        <v>225710</v>
      </c>
      <c r="I44" s="97">
        <f>I43</f>
        <v>75950</v>
      </c>
      <c r="J44" s="91">
        <f>H44+I44</f>
        <v>301660</v>
      </c>
      <c r="K44" s="97">
        <f>K43</f>
        <v>75555</v>
      </c>
      <c r="L44" s="99">
        <f>J44+K44</f>
        <v>377215</v>
      </c>
    </row>
    <row r="45" spans="2:12" x14ac:dyDescent="0.25">
      <c r="B45" t="s">
        <v>108</v>
      </c>
      <c r="C45" s="91">
        <v>0</v>
      </c>
      <c r="D45" s="97">
        <f t="shared" ref="D45:L45" si="49">D44*0.11</f>
        <v>8256.6</v>
      </c>
      <c r="E45" s="97">
        <f t="shared" si="49"/>
        <v>8310.5</v>
      </c>
      <c r="F45" s="91">
        <f t="shared" si="49"/>
        <v>16567.099999999999</v>
      </c>
      <c r="G45" s="97">
        <f t="shared" si="49"/>
        <v>8261</v>
      </c>
      <c r="H45" s="91">
        <f t="shared" si="49"/>
        <v>24828.1</v>
      </c>
      <c r="I45" s="97">
        <f t="shared" si="49"/>
        <v>8354.5</v>
      </c>
      <c r="J45" s="91">
        <f t="shared" si="49"/>
        <v>33182.6</v>
      </c>
      <c r="K45" s="97">
        <f t="shared" si="49"/>
        <v>8311.0499999999993</v>
      </c>
      <c r="L45" s="99">
        <f t="shared" si="49"/>
        <v>41493.65</v>
      </c>
    </row>
    <row r="46" spans="2:12" x14ac:dyDescent="0.25">
      <c r="B46" t="s">
        <v>264</v>
      </c>
      <c r="C46" s="91">
        <v>0</v>
      </c>
      <c r="D46" s="97">
        <f t="shared" ref="D46:L46" si="50">D44+D45</f>
        <v>83316.600000000006</v>
      </c>
      <c r="E46" s="97">
        <f t="shared" si="50"/>
        <v>83860.5</v>
      </c>
      <c r="F46" s="91">
        <f t="shared" si="50"/>
        <v>167177.1</v>
      </c>
      <c r="G46" s="97">
        <f t="shared" si="50"/>
        <v>83361</v>
      </c>
      <c r="H46" s="91">
        <f t="shared" si="50"/>
        <v>250538.1</v>
      </c>
      <c r="I46" s="97">
        <f t="shared" si="50"/>
        <v>84304.5</v>
      </c>
      <c r="J46" s="91">
        <f t="shared" si="50"/>
        <v>334842.59999999998</v>
      </c>
      <c r="K46" s="97">
        <f t="shared" si="50"/>
        <v>83866.05</v>
      </c>
      <c r="L46" s="99">
        <f t="shared" si="50"/>
        <v>418708.65</v>
      </c>
    </row>
    <row r="47" spans="2:12" x14ac:dyDescent="0.25">
      <c r="B47" t="s">
        <v>265</v>
      </c>
      <c r="C47" s="91">
        <v>0</v>
      </c>
      <c r="D47" s="97">
        <f>5%*D44</f>
        <v>3753</v>
      </c>
      <c r="E47" s="97">
        <f t="shared" ref="E47:L47" si="51">5%*E44</f>
        <v>3777.5</v>
      </c>
      <c r="F47" s="91">
        <f t="shared" si="51"/>
        <v>7530.5</v>
      </c>
      <c r="G47" s="97">
        <f t="shared" si="51"/>
        <v>3755</v>
      </c>
      <c r="H47" s="91">
        <f t="shared" si="51"/>
        <v>11285.5</v>
      </c>
      <c r="I47" s="97">
        <f t="shared" si="51"/>
        <v>3797.5</v>
      </c>
      <c r="J47" s="91">
        <f t="shared" si="51"/>
        <v>15083</v>
      </c>
      <c r="K47" s="97">
        <f t="shared" si="51"/>
        <v>3777.75</v>
      </c>
      <c r="L47" s="99">
        <f t="shared" si="51"/>
        <v>18860.75</v>
      </c>
    </row>
    <row r="48" spans="2:12" x14ac:dyDescent="0.25">
      <c r="B48" t="s">
        <v>266</v>
      </c>
      <c r="C48" s="91">
        <v>0</v>
      </c>
      <c r="D48" s="97">
        <f>15%*D46</f>
        <v>12497.49</v>
      </c>
      <c r="E48" s="97">
        <f t="shared" ref="E48:L48" si="52">15%*E46</f>
        <v>12579.074999999999</v>
      </c>
      <c r="F48" s="91">
        <f t="shared" si="52"/>
        <v>25076.564999999999</v>
      </c>
      <c r="G48" s="97">
        <f t="shared" si="52"/>
        <v>12504.15</v>
      </c>
      <c r="H48" s="91">
        <f t="shared" si="52"/>
        <v>37580.714999999997</v>
      </c>
      <c r="I48" s="97">
        <f t="shared" si="52"/>
        <v>12645.674999999999</v>
      </c>
      <c r="J48" s="91">
        <f t="shared" si="52"/>
        <v>50226.389999999992</v>
      </c>
      <c r="K48" s="97">
        <f t="shared" si="52"/>
        <v>12579.907499999999</v>
      </c>
      <c r="L48" s="99">
        <f t="shared" si="52"/>
        <v>62806.297500000001</v>
      </c>
    </row>
    <row r="49" spans="2:12" x14ac:dyDescent="0.25">
      <c r="B49" t="s">
        <v>270</v>
      </c>
      <c r="C49" s="91">
        <v>0</v>
      </c>
      <c r="D49" s="97">
        <v>0</v>
      </c>
      <c r="E49" s="97">
        <v>0</v>
      </c>
      <c r="F49" s="91">
        <v>0</v>
      </c>
      <c r="G49" s="97">
        <v>0</v>
      </c>
      <c r="H49" s="91">
        <v>0</v>
      </c>
      <c r="I49" s="97">
        <v>0</v>
      </c>
      <c r="J49" s="91">
        <v>0</v>
      </c>
      <c r="K49" s="97">
        <v>0</v>
      </c>
      <c r="L49" s="99">
        <v>0</v>
      </c>
    </row>
    <row r="50" spans="2:12" x14ac:dyDescent="0.25">
      <c r="B50" t="s">
        <v>267</v>
      </c>
      <c r="C50" s="91">
        <v>0</v>
      </c>
      <c r="D50" s="97">
        <f>D47+D48+D49</f>
        <v>16250.49</v>
      </c>
      <c r="E50" s="97">
        <f t="shared" ref="E50" si="53">E47+E48+E49</f>
        <v>16356.574999999999</v>
      </c>
      <c r="F50" s="91">
        <f t="shared" ref="F50" si="54">F47+F48+F49</f>
        <v>32607.064999999999</v>
      </c>
      <c r="G50" s="97">
        <f t="shared" ref="G50" si="55">G47+G48+G49</f>
        <v>16259.15</v>
      </c>
      <c r="H50" s="91">
        <f t="shared" ref="H50" si="56">H47+H48+H49</f>
        <v>48866.214999999997</v>
      </c>
      <c r="I50" s="97">
        <f t="shared" ref="I50" si="57">I47+I48+I49</f>
        <v>16443.174999999999</v>
      </c>
      <c r="J50" s="91">
        <f t="shared" ref="J50" si="58">J47+J48+J49</f>
        <v>65309.389999999992</v>
      </c>
      <c r="K50" s="97">
        <f t="shared" ref="K50" si="59">K47+K48+K49</f>
        <v>16357.657499999999</v>
      </c>
      <c r="L50" s="99">
        <f t="shared" ref="L50" si="60">L47+L48+L49</f>
        <v>81667.047500000001</v>
      </c>
    </row>
    <row r="51" spans="2:12" s="100" customFormat="1" x14ac:dyDescent="0.25">
      <c r="B51" s="100" t="s">
        <v>268</v>
      </c>
      <c r="C51" s="101">
        <v>0</v>
      </c>
      <c r="D51" s="101">
        <f>D46-D50</f>
        <v>67066.11</v>
      </c>
      <c r="E51" s="101">
        <f t="shared" ref="E51" si="61">E46-E50</f>
        <v>67503.925000000003</v>
      </c>
      <c r="F51" s="101">
        <f t="shared" ref="F51" si="62">F46-F50</f>
        <v>134570.035</v>
      </c>
      <c r="G51" s="101">
        <f t="shared" ref="G51" si="63">G46-G50</f>
        <v>67101.850000000006</v>
      </c>
      <c r="H51" s="101">
        <f t="shared" ref="H51" si="64">H46-H50</f>
        <v>201671.88500000001</v>
      </c>
      <c r="I51" s="101">
        <f t="shared" ref="I51" si="65">I46-I50</f>
        <v>67861.324999999997</v>
      </c>
      <c r="J51" s="101">
        <f t="shared" ref="J51" si="66">J46-J50</f>
        <v>269533.20999999996</v>
      </c>
      <c r="K51" s="101">
        <f t="shared" ref="K51" si="67">K46-K50</f>
        <v>67508.392500000002</v>
      </c>
      <c r="L51" s="101">
        <f t="shared" ref="L51" si="68">L46-L50</f>
        <v>337041.60250000004</v>
      </c>
    </row>
    <row r="52" spans="2:12" x14ac:dyDescent="0.25">
      <c r="B52" t="s">
        <v>269</v>
      </c>
      <c r="C52" s="91">
        <v>0</v>
      </c>
      <c r="D52" s="97">
        <f>(D44-(D48/1.11))*0.11</f>
        <v>7018.11</v>
      </c>
      <c r="E52" s="97">
        <f t="shared" ref="E52:L52" si="69">(E44-(E48/1.11))*0.11</f>
        <v>7063.9250000000002</v>
      </c>
      <c r="F52" s="91">
        <f t="shared" si="69"/>
        <v>14082.035</v>
      </c>
      <c r="G52" s="97">
        <f t="shared" si="69"/>
        <v>7021.85</v>
      </c>
      <c r="H52" s="91">
        <f t="shared" si="69"/>
        <v>21103.884999999998</v>
      </c>
      <c r="I52" s="97">
        <f t="shared" si="69"/>
        <v>7101.3249999999998</v>
      </c>
      <c r="J52" s="91">
        <f t="shared" si="69"/>
        <v>28205.21</v>
      </c>
      <c r="K52" s="97">
        <f t="shared" si="69"/>
        <v>7064.3924999999999</v>
      </c>
      <c r="L52" s="99">
        <f t="shared" si="69"/>
        <v>35269.602500000001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Penjelasan Kontrak Awal</vt:lpstr>
      <vt:lpstr>Penjelasan Card</vt:lpstr>
      <vt:lpstr>HOME</vt:lpstr>
      <vt:lpstr>M1 - Kontrak Manajemen</vt:lpstr>
      <vt:lpstr>M1 - KM - Kelola Level at Cost</vt:lpstr>
      <vt:lpstr>Lembar Kerja</vt:lpstr>
      <vt:lpstr>Lembar Kerja - Home</vt:lpstr>
      <vt:lpstr>LK - Mata Anggaran</vt:lpstr>
      <vt:lpstr>LK - Pra Pengadaan</vt:lpstr>
      <vt:lpstr>LK - Isi Nilai Pra Pengadaan</vt:lpstr>
      <vt:lpstr>LK - Isi Nilai Pasca Pengadaan</vt:lpstr>
      <vt:lpstr>Timeline</vt:lpstr>
      <vt:lpstr>Dashboard</vt:lpstr>
      <vt:lpstr>FONT</vt:lpstr>
      <vt:lpstr>Bug-250723</vt:lpstr>
      <vt:lpstr>Dev-250723</vt:lpstr>
      <vt:lpstr>Dashboard-250723</vt:lpstr>
      <vt:lpstr>Pra Pengadaan-230802</vt:lpstr>
      <vt:lpstr>Logika Pra Pengadaan-230802</vt:lpstr>
      <vt:lpstr>Logika Years dan TKDN</vt:lpstr>
      <vt:lpstr>Tampilan Default Modul-230802</vt:lpstr>
      <vt:lpstr>LK - Isi Nilai Pasca Pengad (2)</vt:lpstr>
      <vt:lpstr>LK - Isi Nilai Tagihan</vt:lpstr>
      <vt:lpstr>M4 - Checklist To Do List</vt:lpstr>
      <vt:lpstr>M4 - Data Penyedia Jasa</vt:lpstr>
      <vt:lpstr>M4 - TRACKER</vt:lpstr>
      <vt:lpstr>M4 - Rekap Berkas</vt:lpstr>
      <vt:lpstr>M4 - ANALISA HARGA SATUAN</vt:lpstr>
      <vt:lpstr>Pra -Permohonan IP</vt:lpstr>
      <vt:lpstr>Permasalahan Pembulatan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Viraldy Maulana</dc:creator>
  <cp:lastModifiedBy>Ahmad Fikri</cp:lastModifiedBy>
  <dcterms:created xsi:type="dcterms:W3CDTF">2015-06-05T18:17:20Z</dcterms:created>
  <dcterms:modified xsi:type="dcterms:W3CDTF">2023-09-25T04:45:05Z</dcterms:modified>
</cp:coreProperties>
</file>