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kshbhuva/Desktop/CS-513 KDD/Final Exam/"/>
    </mc:Choice>
  </mc:AlternateContent>
  <xr:revisionPtr revIDLastSave="0" documentId="13_ncr:1_{CC79DD7F-8287-2240-B6FC-8836E0380BAA}" xr6:coauthVersionLast="47" xr6:coauthVersionMax="47" xr10:uidLastSave="{00000000-0000-0000-0000-000000000000}"/>
  <bookViews>
    <workbookView xWindow="0" yWindow="500" windowWidth="28800" windowHeight="15880" xr2:uid="{DEC05D18-EAEE-B743-AB44-8854031F0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1" l="1"/>
  <c r="R29" i="1"/>
  <c r="Q29" i="1"/>
  <c r="P31" i="1"/>
  <c r="P30" i="1"/>
  <c r="P29" i="1"/>
  <c r="O31" i="1"/>
  <c r="O30" i="1"/>
  <c r="O29" i="1"/>
  <c r="E29" i="1"/>
  <c r="M29" i="1"/>
  <c r="F5" i="1"/>
  <c r="F2" i="1"/>
  <c r="B29" i="1" s="1"/>
  <c r="F3" i="1"/>
  <c r="F4" i="1"/>
  <c r="F6" i="1"/>
  <c r="F7" i="1"/>
  <c r="F8" i="1"/>
  <c r="B12" i="1" s="1"/>
  <c r="C29" i="1"/>
  <c r="L29" i="1" l="1"/>
  <c r="E22" i="1"/>
  <c r="B22" i="1"/>
  <c r="E8" i="1"/>
  <c r="D8" i="1"/>
  <c r="C8" i="1"/>
  <c r="E12" i="1" l="1"/>
  <c r="C18" i="1"/>
  <c r="B15" i="1"/>
  <c r="C15" i="1"/>
  <c r="G15" i="1" s="1"/>
  <c r="G29" i="1"/>
  <c r="C12" i="1"/>
  <c r="G12" i="1" s="1"/>
  <c r="C22" i="1"/>
  <c r="G22" i="1" s="1"/>
  <c r="B18" i="1"/>
  <c r="F30" i="1"/>
  <c r="F31" i="1"/>
  <c r="F29" i="1"/>
  <c r="E31" i="1"/>
  <c r="E30" i="1"/>
  <c r="F22" i="1"/>
  <c r="F24" i="1"/>
  <c r="E24" i="1"/>
  <c r="F23" i="1"/>
  <c r="E23" i="1"/>
  <c r="F18" i="1"/>
  <c r="E17" i="1"/>
  <c r="F20" i="1"/>
  <c r="F19" i="1"/>
  <c r="F17" i="1"/>
  <c r="F16" i="1"/>
  <c r="F15" i="1"/>
  <c r="F14" i="1"/>
  <c r="F12" i="1"/>
  <c r="F13" i="1"/>
  <c r="E20" i="1"/>
  <c r="E18" i="1"/>
  <c r="E19" i="1"/>
  <c r="E16" i="1"/>
  <c r="E15" i="1"/>
  <c r="E13" i="1"/>
  <c r="E14" i="1"/>
  <c r="H29" i="1" l="1"/>
  <c r="G18" i="1"/>
  <c r="I29" i="1"/>
  <c r="H22" i="1"/>
  <c r="I22" i="1" s="1"/>
  <c r="H15" i="1"/>
  <c r="I15" i="1" s="1"/>
  <c r="H18" i="1"/>
  <c r="I18" i="1" s="1"/>
  <c r="H12" i="1"/>
  <c r="I12" i="1" s="1"/>
</calcChain>
</file>

<file path=xl/sharedStrings.xml><?xml version="1.0" encoding="utf-8"?>
<sst xmlns="http://schemas.openxmlformats.org/spreadsheetml/2006/main" count="73" uniqueCount="30">
  <si>
    <t>Ethnicity</t>
  </si>
  <si>
    <t>Age Category</t>
  </si>
  <si>
    <t>Alcohol</t>
  </si>
  <si>
    <t>Cocaine</t>
  </si>
  <si>
    <t>Heroin</t>
  </si>
  <si>
    <t>Raw Total</t>
  </si>
  <si>
    <t>Black</t>
  </si>
  <si>
    <t>Hispanic</t>
  </si>
  <si>
    <t>White</t>
  </si>
  <si>
    <t>Column Total</t>
  </si>
  <si>
    <t>Old</t>
  </si>
  <si>
    <t>Young</t>
  </si>
  <si>
    <t>Split</t>
  </si>
  <si>
    <t>PL</t>
  </si>
  <si>
    <t>PR</t>
  </si>
  <si>
    <t>Addiction</t>
  </si>
  <si>
    <t>P( j |tL )</t>
  </si>
  <si>
    <t>P( j |tR )</t>
  </si>
  <si>
    <t>2PL PR</t>
  </si>
  <si>
    <t>Q(s|t)</t>
  </si>
  <si>
    <t>Φ(s|t)</t>
  </si>
  <si>
    <t>Ethnicity = Black</t>
  </si>
  <si>
    <t>Ethnicity = Hispanic</t>
  </si>
  <si>
    <t>Ethnicity = White</t>
  </si>
  <si>
    <t>Age Category = Old</t>
  </si>
  <si>
    <t>LEVEL 1: Optimality Measure Φ(s|t) for each Candidate Split</t>
  </si>
  <si>
    <t>LEVEL 2: Optimality Measure Φ(s|t) for each Candidate Split</t>
  </si>
  <si>
    <r>
      <rPr>
        <b/>
        <sz val="12"/>
        <color theme="1"/>
        <rFont val="Calibri"/>
        <family val="2"/>
        <scheme val="minor"/>
      </rPr>
      <t>Left Split: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Ethnicity = Black</t>
    </r>
  </si>
  <si>
    <r>
      <rPr>
        <b/>
        <sz val="12"/>
        <color theme="1"/>
        <rFont val="Calibri"/>
        <family val="2"/>
        <scheme val="minor"/>
      </rPr>
      <t>Right Split: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Ethnicity = Hispanic &amp; White</t>
    </r>
  </si>
  <si>
    <t>Thus First split at Black or not Black and Second split at Old or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</si>
</sst>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5" fillId="5" borderId="1" xfId="4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2" applyBorder="1" applyAlignment="1">
      <alignment horizontal="center"/>
    </xf>
    <xf numFmtId="0" fontId="5" fillId="4" borderId="10" xfId="3" applyBorder="1" applyAlignment="1">
      <alignment horizontal="center"/>
    </xf>
    <xf numFmtId="0" fontId="2" fillId="2" borderId="1" xfId="1" applyBorder="1"/>
    <xf numFmtId="0" fontId="5" fillId="4" borderId="1" xfId="3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Accent2" xfId="3" builtinId="33"/>
    <cellStyle name="Accent4" xfId="4" builtinId="41"/>
    <cellStyle name="Check Cell" xfId="2" builtinId="23"/>
    <cellStyle name="Good" xfId="1" builtinId="26"/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12700</xdr:colOff>
          <xdr:row>0</xdr:row>
          <xdr:rowOff>88900</xdr:rowOff>
        </xdr:from>
        <xdr:to>
          <xdr:col>16</xdr:col>
          <xdr:colOff>495300</xdr:colOff>
          <xdr:row>5</xdr:row>
          <xdr:rowOff>165100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FBE62-25D4-A646-B681-ECD6F9B3722F}" name="Table1" displayName="Table1" ref="A1:F8" totalsRowShown="0" headerRowDxfId="10" dataDxfId="8" headerRowBorderDxfId="9" tableBorderDxfId="7" totalsRowBorderDxfId="6">
  <autoFilter ref="A1:F8" xr:uid="{435FBE62-25D4-A646-B681-ECD6F9B3722F}"/>
  <tableColumns count="6">
    <tableColumn id="1" xr3:uid="{84AC595C-2FD8-1E40-929F-88A55A3D375B}" name="Ethnicity" dataDxfId="5"/>
    <tableColumn id="2" xr3:uid="{B7B15215-6A03-3E4F-90B9-A748F9E82734}" name="Age Category" dataDxfId="4"/>
    <tableColumn id="3" xr3:uid="{F48F2730-8988-E740-9D0F-4C37485FC8F1}" name="Alcohol" dataDxfId="3"/>
    <tableColumn id="4" xr3:uid="{C43F91E2-2CBE-F64A-9547-DB61A4DC55A3}" name="Cocaine" dataDxfId="2"/>
    <tableColumn id="6" xr3:uid="{5C53DE2D-2B19-5246-A885-47102D9D81E4}" name="Heroin" dataDxfId="1"/>
    <tableColumn id="5" xr3:uid="{D4845E4C-80CD-5246-9E49-4B556EF9AA90}" name="Raw Total" dataDxfId="0">
      <calculatedColumnFormula>SUM(Table1[[#This Row],[Alcohol]:[Heroin]])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B5B9-367A-3B40-8665-252EEE84192E}">
  <dimension ref="A1:S33"/>
  <sheetViews>
    <sheetView tabSelected="1" topLeftCell="A21" zoomScale="111" workbookViewId="0">
      <selection activeCell="K44" sqref="K44"/>
    </sheetView>
  </sheetViews>
  <sheetFormatPr baseColWidth="10" defaultRowHeight="16" x14ac:dyDescent="0.2"/>
  <cols>
    <col min="1" max="1" width="16.6640625" customWidth="1"/>
    <col min="2" max="2" width="13.33203125" customWidth="1"/>
    <col min="3" max="3" width="10.5" customWidth="1"/>
    <col min="6" max="6" width="12" customWidth="1"/>
    <col min="11" max="11" width="16" customWidth="1"/>
  </cols>
  <sheetData>
    <row r="1" spans="1:9" x14ac:dyDescent="0.2">
      <c r="A1" s="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9" x14ac:dyDescent="0.2">
      <c r="A2" s="12" t="s">
        <v>6</v>
      </c>
      <c r="B2" s="5" t="s">
        <v>10</v>
      </c>
      <c r="C2" s="5">
        <v>30</v>
      </c>
      <c r="D2" s="5">
        <v>48</v>
      </c>
      <c r="E2" s="5">
        <v>17</v>
      </c>
      <c r="F2" s="13">
        <f>SUM(Table1[[#This Row],[Alcohol]:[Heroin]])</f>
        <v>95</v>
      </c>
    </row>
    <row r="3" spans="1:9" x14ac:dyDescent="0.2">
      <c r="A3" s="12"/>
      <c r="B3" s="5" t="s">
        <v>11</v>
      </c>
      <c r="C3" s="5">
        <v>25</v>
      </c>
      <c r="D3" s="5">
        <v>72</v>
      </c>
      <c r="E3" s="5">
        <v>13</v>
      </c>
      <c r="F3" s="13">
        <f>SUM(Table1[[#This Row],[Alcohol]:[Heroin]])</f>
        <v>110</v>
      </c>
    </row>
    <row r="4" spans="1:9" x14ac:dyDescent="0.2">
      <c r="A4" s="12" t="s">
        <v>7</v>
      </c>
      <c r="B4" s="5" t="s">
        <v>10</v>
      </c>
      <c r="C4" s="5">
        <v>7</v>
      </c>
      <c r="D4" s="5">
        <v>0</v>
      </c>
      <c r="E4" s="5">
        <v>5</v>
      </c>
      <c r="F4" s="13">
        <f>SUM(Table1[[#This Row],[Alcohol]:[Heroin]])</f>
        <v>12</v>
      </c>
    </row>
    <row r="5" spans="1:9" x14ac:dyDescent="0.2">
      <c r="A5" s="12"/>
      <c r="B5" s="5" t="s">
        <v>11</v>
      </c>
      <c r="C5" s="5">
        <v>8</v>
      </c>
      <c r="D5" s="5">
        <v>7</v>
      </c>
      <c r="E5" s="5">
        <v>19</v>
      </c>
      <c r="F5" s="13">
        <f>SUM(Table1[[#This Row],[Alcohol]:[Heroin]])</f>
        <v>34</v>
      </c>
    </row>
    <row r="6" spans="1:9" x14ac:dyDescent="0.2">
      <c r="A6" s="12" t="s">
        <v>8</v>
      </c>
      <c r="B6" s="5" t="s">
        <v>10</v>
      </c>
      <c r="C6" s="5">
        <v>60</v>
      </c>
      <c r="D6" s="5">
        <v>2</v>
      </c>
      <c r="E6" s="5">
        <v>17</v>
      </c>
      <c r="F6" s="13">
        <f>SUM(Table1[[#This Row],[Alcohol]:[Heroin]])</f>
        <v>79</v>
      </c>
    </row>
    <row r="7" spans="1:9" x14ac:dyDescent="0.2">
      <c r="A7" s="12"/>
      <c r="B7" s="5" t="s">
        <v>11</v>
      </c>
      <c r="C7" s="5">
        <v>26</v>
      </c>
      <c r="D7" s="5">
        <v>10</v>
      </c>
      <c r="E7" s="5">
        <v>34</v>
      </c>
      <c r="F7" s="13">
        <f>SUM(Table1[[#This Row],[Alcohol]:[Heroin]])</f>
        <v>70</v>
      </c>
    </row>
    <row r="8" spans="1:9" x14ac:dyDescent="0.2">
      <c r="A8" s="14" t="s">
        <v>9</v>
      </c>
      <c r="B8" s="15"/>
      <c r="C8" s="15">
        <f>SUM(C2:C7)</f>
        <v>156</v>
      </c>
      <c r="D8" s="15">
        <f>SUM(D2:D7)</f>
        <v>139</v>
      </c>
      <c r="E8" s="15">
        <f>SUM(E2:E7)</f>
        <v>105</v>
      </c>
      <c r="F8" s="16">
        <f>SUM(Table1[[#This Row],[Alcohol]:[Heroin]])</f>
        <v>400</v>
      </c>
    </row>
    <row r="10" spans="1:9" x14ac:dyDescent="0.2">
      <c r="A10" s="18" t="s">
        <v>25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20</v>
      </c>
    </row>
    <row r="12" spans="1:9" ht="17" thickBot="1" x14ac:dyDescent="0.25">
      <c r="A12" s="4" t="s">
        <v>21</v>
      </c>
      <c r="B12" s="5">
        <f>(F2+F3)/F8</f>
        <v>0.51249999999999996</v>
      </c>
      <c r="C12" s="5">
        <f>(F4+F5+F6+F7)/F8</f>
        <v>0.48749999999999999</v>
      </c>
      <c r="D12" s="5" t="s">
        <v>2</v>
      </c>
      <c r="E12" s="5">
        <f>(C2+C3)/(F2+F3)</f>
        <v>0.26829268292682928</v>
      </c>
      <c r="F12" s="5">
        <f>(C4+C5+C6+C7)/(F4+F5+F6+F7)</f>
        <v>0.517948717948718</v>
      </c>
      <c r="G12" s="5">
        <f>2*B12*C12</f>
        <v>0.49968749999999995</v>
      </c>
      <c r="H12" s="5">
        <f>ABS(E12-F12)+ABS(E13-F13)+ABS(E14-F14)</f>
        <v>0.97585991244527837</v>
      </c>
      <c r="I12" s="7">
        <f>G12*H12</f>
        <v>0.48762499999999998</v>
      </c>
    </row>
    <row r="13" spans="1:9" ht="17" thickTop="1" x14ac:dyDescent="0.2">
      <c r="A13" s="5"/>
      <c r="B13" s="5"/>
      <c r="C13" s="5"/>
      <c r="D13" s="5" t="s">
        <v>3</v>
      </c>
      <c r="E13" s="5">
        <f>(D2+D3)/(F2+F3)</f>
        <v>0.58536585365853655</v>
      </c>
      <c r="F13" s="5">
        <f>(D4+D5+D6+D7)/(F4+F5+F6+F7)</f>
        <v>9.7435897435897437E-2</v>
      </c>
      <c r="G13" s="5"/>
      <c r="H13" s="5"/>
      <c r="I13" s="5"/>
    </row>
    <row r="14" spans="1:9" x14ac:dyDescent="0.2">
      <c r="A14" s="5"/>
      <c r="B14" s="5"/>
      <c r="C14" s="5"/>
      <c r="D14" s="5" t="s">
        <v>4</v>
      </c>
      <c r="E14" s="5">
        <f>(E2+E3)/(F2+F3)</f>
        <v>0.14634146341463414</v>
      </c>
      <c r="F14" s="5">
        <f>(E4+E5+E6+E7)/(F4+F5+F6+F7)</f>
        <v>0.38461538461538464</v>
      </c>
      <c r="G14" s="5"/>
      <c r="H14" s="5"/>
      <c r="I14" s="5"/>
    </row>
    <row r="15" spans="1:9" x14ac:dyDescent="0.2">
      <c r="A15" s="4" t="s">
        <v>22</v>
      </c>
      <c r="B15" s="5">
        <f>(F4+F5)/F8</f>
        <v>0.115</v>
      </c>
      <c r="C15" s="5">
        <f>(F2+F3+F6+F7)/F8</f>
        <v>0.88500000000000001</v>
      </c>
      <c r="D15" s="5" t="s">
        <v>2</v>
      </c>
      <c r="E15" s="5">
        <f>(C4+C5)/(F4+F5)</f>
        <v>0.32608695652173914</v>
      </c>
      <c r="F15" s="5">
        <f>(C2+C3+C6+C7)/(F2+F3+F6+F7)</f>
        <v>0.39830508474576271</v>
      </c>
      <c r="G15" s="5">
        <f>2*B15*C15</f>
        <v>0.20355000000000001</v>
      </c>
      <c r="H15" s="5">
        <f>ABS(E15-F15)+ABS(E16-F16)+ABS(E17-F17)</f>
        <v>0.58585114222549739</v>
      </c>
      <c r="I15" s="5">
        <f>G15*H15</f>
        <v>0.11924999999999999</v>
      </c>
    </row>
    <row r="16" spans="1:9" x14ac:dyDescent="0.2">
      <c r="A16" s="5"/>
      <c r="B16" s="5"/>
      <c r="C16" s="5"/>
      <c r="D16" s="5" t="s">
        <v>3</v>
      </c>
      <c r="E16" s="5">
        <f>(D4+D5)/(F4+F5)</f>
        <v>0.15217391304347827</v>
      </c>
      <c r="F16" s="5">
        <f>(D2+D3+D6+D7)/(F2+F3+F6+F7)</f>
        <v>0.3728813559322034</v>
      </c>
      <c r="G16" s="5"/>
      <c r="H16" s="5"/>
      <c r="I16" s="5"/>
    </row>
    <row r="17" spans="1:19" x14ac:dyDescent="0.2">
      <c r="A17" s="5"/>
      <c r="B17" s="5"/>
      <c r="C17" s="5"/>
      <c r="D17" s="5" t="s">
        <v>4</v>
      </c>
      <c r="E17" s="5">
        <f>(E4+E5)/(F4+F5)</f>
        <v>0.52173913043478259</v>
      </c>
      <c r="F17" s="5">
        <f>(E2+E3+E6+E7)/(F2+F3+F6+F7)</f>
        <v>0.2288135593220339</v>
      </c>
      <c r="G17" s="5"/>
      <c r="H17" s="5"/>
      <c r="I17" s="5"/>
    </row>
    <row r="18" spans="1:19" x14ac:dyDescent="0.2">
      <c r="A18" s="4" t="s">
        <v>23</v>
      </c>
      <c r="B18" s="5">
        <f>(F6+F7)/F8</f>
        <v>0.3725</v>
      </c>
      <c r="C18" s="5">
        <f>(F2+F3+F4+F5)/F8</f>
        <v>0.62749999999999995</v>
      </c>
      <c r="D18" s="5" t="s">
        <v>2</v>
      </c>
      <c r="E18" s="5">
        <f>(C6+C7)/(F6+F7)</f>
        <v>0.57718120805369133</v>
      </c>
      <c r="F18" s="5">
        <f>(C2+C3+C4+C5)/(F2+F3+F4+F5)</f>
        <v>0.2788844621513944</v>
      </c>
      <c r="G18" s="5">
        <f>2*B18*C18</f>
        <v>0.46748749999999994</v>
      </c>
      <c r="H18" s="5">
        <f>ABS(E18-F18)+ABS(E19-F19)+ABS(E20-F20)</f>
        <v>0.85087836573170417</v>
      </c>
      <c r="I18" s="5">
        <f>G18*H18</f>
        <v>0.39777499999999999</v>
      </c>
    </row>
    <row r="19" spans="1:19" x14ac:dyDescent="0.2">
      <c r="A19" s="5"/>
      <c r="B19" s="5"/>
      <c r="C19" s="5"/>
      <c r="D19" s="5" t="s">
        <v>3</v>
      </c>
      <c r="E19" s="5">
        <f>(D6+D7)/(F6+F7)</f>
        <v>8.0536912751677847E-2</v>
      </c>
      <c r="F19" s="5">
        <f>(D2+D3+D4+D5)/(F2+F3+F4+F5)</f>
        <v>0.50597609561752988</v>
      </c>
      <c r="G19" s="5"/>
      <c r="H19" s="5"/>
      <c r="I19" s="5"/>
    </row>
    <row r="20" spans="1:19" x14ac:dyDescent="0.2">
      <c r="A20" s="5"/>
      <c r="B20" s="5"/>
      <c r="C20" s="5"/>
      <c r="D20" s="5" t="s">
        <v>4</v>
      </c>
      <c r="E20" s="5">
        <f>(E6+E7)/(F6+F7)</f>
        <v>0.34228187919463088</v>
      </c>
      <c r="F20" s="5">
        <f>(E2+E3+E4+E5)/(F2+F3+F4+F5)</f>
        <v>0.2151394422310757</v>
      </c>
      <c r="G20" s="5"/>
      <c r="H20" s="5"/>
      <c r="I20" s="5"/>
    </row>
    <row r="21" spans="1:19" x14ac:dyDescent="0.2">
      <c r="A21" s="6"/>
      <c r="B21" s="6"/>
      <c r="C21" s="6"/>
      <c r="D21" s="6"/>
      <c r="E21" s="6"/>
      <c r="F21" s="6"/>
      <c r="G21" s="6"/>
      <c r="H21" s="6"/>
      <c r="I21" s="6"/>
    </row>
    <row r="22" spans="1:19" x14ac:dyDescent="0.2">
      <c r="A22" s="4" t="s">
        <v>24</v>
      </c>
      <c r="B22" s="5">
        <f>(F2+F4+F6)/F8</f>
        <v>0.46500000000000002</v>
      </c>
      <c r="C22" s="5">
        <f>(F3+F5+F7)/F8</f>
        <v>0.53500000000000003</v>
      </c>
      <c r="D22" s="5" t="s">
        <v>2</v>
      </c>
      <c r="E22" s="5">
        <f>(C2+C4+C6)/(F2+F4+F6)</f>
        <v>0.521505376344086</v>
      </c>
      <c r="F22" s="5">
        <f>(C3+C5+C7)/(F3+F5+F7)</f>
        <v>0.27570093457943923</v>
      </c>
      <c r="G22" s="5">
        <f>2*B22*C22</f>
        <v>0.49755000000000005</v>
      </c>
      <c r="H22" s="5">
        <f>ABS(E22-F22)+ABS(E23-F23)+ABS(E24-F24)</f>
        <v>0.49160888352929355</v>
      </c>
      <c r="I22" s="5">
        <f>G22*H22</f>
        <v>0.24460000000000004</v>
      </c>
    </row>
    <row r="23" spans="1:19" x14ac:dyDescent="0.2">
      <c r="A23" s="5"/>
      <c r="B23" s="5"/>
      <c r="C23" s="5"/>
      <c r="D23" s="5" t="s">
        <v>3</v>
      </c>
      <c r="E23" s="5">
        <f>(D2+D4+D6)/(F2+F4+F6)</f>
        <v>0.26881720430107525</v>
      </c>
      <c r="F23" s="5">
        <f>(D3+D5+D7)/(F3+F5+F7)</f>
        <v>0.41588785046728971</v>
      </c>
      <c r="G23" s="5"/>
      <c r="H23" s="5"/>
      <c r="I23" s="5"/>
    </row>
    <row r="24" spans="1:19" x14ac:dyDescent="0.2">
      <c r="A24" s="5"/>
      <c r="B24" s="5"/>
      <c r="C24" s="5"/>
      <c r="D24" s="5" t="s">
        <v>4</v>
      </c>
      <c r="E24" s="5">
        <f>(E2+E4+E6)/(F2+F4+F6)</f>
        <v>0.20967741935483872</v>
      </c>
      <c r="F24" s="5">
        <f>(E3+E5+E7)/(F3+F5+F7)</f>
        <v>0.30841121495327101</v>
      </c>
      <c r="G24" s="5"/>
      <c r="H24" s="5"/>
      <c r="I24" s="5"/>
    </row>
    <row r="26" spans="1:19" x14ac:dyDescent="0.2">
      <c r="A26" s="19" t="s">
        <v>27</v>
      </c>
      <c r="B26" s="19"/>
      <c r="C26" s="19"/>
      <c r="D26" s="19"/>
      <c r="E26" s="19"/>
      <c r="F26" s="19"/>
      <c r="G26" s="19"/>
      <c r="H26" s="19"/>
      <c r="I26" s="19"/>
      <c r="K26" s="19" t="s">
        <v>28</v>
      </c>
      <c r="L26" s="19"/>
      <c r="M26" s="19"/>
      <c r="N26" s="19"/>
      <c r="O26" s="19"/>
      <c r="P26" s="19"/>
      <c r="Q26" s="19"/>
      <c r="R26" s="19"/>
      <c r="S26" s="19"/>
    </row>
    <row r="27" spans="1:19" x14ac:dyDescent="0.2">
      <c r="A27" s="18" t="s">
        <v>26</v>
      </c>
      <c r="B27" s="18"/>
      <c r="C27" s="18"/>
      <c r="D27" s="18"/>
      <c r="E27" s="18"/>
      <c r="F27" s="18"/>
      <c r="G27" s="18"/>
      <c r="H27" s="18"/>
      <c r="I27" s="18"/>
      <c r="K27" s="18" t="s">
        <v>26</v>
      </c>
      <c r="L27" s="18"/>
      <c r="M27" s="18"/>
      <c r="N27" s="18"/>
      <c r="O27" s="18"/>
      <c r="P27" s="18"/>
      <c r="Q27" s="18"/>
      <c r="R27" s="18"/>
      <c r="S27" s="18"/>
    </row>
    <row r="28" spans="1:19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19</v>
      </c>
      <c r="I28" s="3" t="s">
        <v>20</v>
      </c>
      <c r="K28" s="3" t="s">
        <v>12</v>
      </c>
      <c r="L28" s="3" t="s">
        <v>13</v>
      </c>
      <c r="M28" s="3" t="s">
        <v>14</v>
      </c>
      <c r="N28" s="3" t="s">
        <v>15</v>
      </c>
      <c r="O28" s="3" t="s">
        <v>16</v>
      </c>
      <c r="P28" s="3" t="s">
        <v>17</v>
      </c>
      <c r="Q28" s="3" t="s">
        <v>18</v>
      </c>
      <c r="R28" s="3" t="s">
        <v>19</v>
      </c>
      <c r="S28" s="3" t="s">
        <v>20</v>
      </c>
    </row>
    <row r="29" spans="1:19" x14ac:dyDescent="0.2">
      <c r="A29" s="8" t="s">
        <v>24</v>
      </c>
      <c r="B29" s="2">
        <f>F2/(F2+F3)</f>
        <v>0.46341463414634149</v>
      </c>
      <c r="C29" s="2">
        <f>F3/(F2+F3)</f>
        <v>0.53658536585365857</v>
      </c>
      <c r="D29" s="5" t="s">
        <v>2</v>
      </c>
      <c r="E29" s="2">
        <f>C2/F2</f>
        <v>0.31578947368421051</v>
      </c>
      <c r="F29" s="2">
        <f>C3/F3</f>
        <v>0.22727272727272727</v>
      </c>
      <c r="G29" s="2">
        <f>2*B29*C29</f>
        <v>0.49732302201070799</v>
      </c>
      <c r="H29" s="2">
        <f>ABS(E29-F29)+ABS(E30-F30)+ABS(E31-F31)</f>
        <v>0.29856459330143537</v>
      </c>
      <c r="I29" s="2">
        <f>G29*H29</f>
        <v>0.14848304580606783</v>
      </c>
      <c r="K29" s="8" t="s">
        <v>24</v>
      </c>
      <c r="L29" s="2">
        <f>(F4+F6)/(F4+F5+F6+F7)</f>
        <v>0.46666666666666667</v>
      </c>
      <c r="M29" s="2">
        <f>(F5+F7)/(F4+F5+F6+F7)</f>
        <v>0.53333333333333333</v>
      </c>
      <c r="N29" s="5" t="s">
        <v>2</v>
      </c>
      <c r="O29" s="2">
        <f>(C4+C6)/(F4+F6)</f>
        <v>0.73626373626373631</v>
      </c>
      <c r="P29" s="2">
        <f>(C5+C7)/(F5+F7)</f>
        <v>0.32692307692307693</v>
      </c>
      <c r="Q29" s="2">
        <f>2*L29*M29</f>
        <v>0.49777777777777776</v>
      </c>
      <c r="R29" s="2">
        <f>ABS(O29-P29)+ABS(O30-P30)+ABS(O31-P31)</f>
        <v>0.81868131868131866</v>
      </c>
      <c r="S29" s="9">
        <f>Q29*R29</f>
        <v>0.40752136752136747</v>
      </c>
    </row>
    <row r="30" spans="1:19" x14ac:dyDescent="0.2">
      <c r="A30" s="2"/>
      <c r="B30" s="2"/>
      <c r="C30" s="2"/>
      <c r="D30" s="5" t="s">
        <v>3</v>
      </c>
      <c r="E30" s="2">
        <f>D2/F2</f>
        <v>0.50526315789473686</v>
      </c>
      <c r="F30" s="2">
        <f>D3/F3</f>
        <v>0.65454545454545454</v>
      </c>
      <c r="G30" s="2"/>
      <c r="H30" s="2"/>
      <c r="I30" s="2"/>
      <c r="K30" s="2"/>
      <c r="L30" s="2"/>
      <c r="M30" s="2"/>
      <c r="N30" s="5" t="s">
        <v>3</v>
      </c>
      <c r="O30" s="2">
        <f>(D4+D6)/(F4+F6)</f>
        <v>2.197802197802198E-2</v>
      </c>
      <c r="P30" s="2">
        <f>(D5+D7)/(F5+F7)</f>
        <v>0.16346153846153846</v>
      </c>
      <c r="Q30" s="2"/>
      <c r="R30" s="2"/>
      <c r="S30" s="2"/>
    </row>
    <row r="31" spans="1:19" x14ac:dyDescent="0.2">
      <c r="A31" s="2"/>
      <c r="B31" s="2"/>
      <c r="C31" s="2"/>
      <c r="D31" s="5" t="s">
        <v>4</v>
      </c>
      <c r="E31" s="2">
        <f>E2/F2</f>
        <v>0.17894736842105263</v>
      </c>
      <c r="F31" s="2">
        <f>E3/F3</f>
        <v>0.11818181818181818</v>
      </c>
      <c r="G31" s="2"/>
      <c r="H31" s="2"/>
      <c r="I31" s="2"/>
      <c r="K31" s="2"/>
      <c r="L31" s="2"/>
      <c r="M31" s="2"/>
      <c r="N31" s="5" t="s">
        <v>4</v>
      </c>
      <c r="O31" s="2">
        <f>(E4+E6)/(F4+F6)</f>
        <v>0.24175824175824176</v>
      </c>
      <c r="P31" s="2">
        <f>(E5+E7)/(F5+F7)</f>
        <v>0.50961538461538458</v>
      </c>
      <c r="Q31" s="2"/>
      <c r="R31" s="2"/>
      <c r="S31" s="2"/>
    </row>
    <row r="33" spans="1:19" x14ac:dyDescent="0.2">
      <c r="A33" s="17" t="s">
        <v>29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</sheetData>
  <mergeCells count="6">
    <mergeCell ref="A33:S33"/>
    <mergeCell ref="A10:I10"/>
    <mergeCell ref="A27:I27"/>
    <mergeCell ref="A26:I26"/>
    <mergeCell ref="K26:S26"/>
    <mergeCell ref="K27:S27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8</xdr:col>
                <xdr:colOff>12700</xdr:colOff>
                <xdr:row>0</xdr:row>
                <xdr:rowOff>88900</xdr:rowOff>
              </from>
              <to>
                <xdr:col>16</xdr:col>
                <xdr:colOff>495300</xdr:colOff>
                <xdr:row>5</xdr:row>
                <xdr:rowOff>165100</xdr:rowOff>
              </to>
            </anchor>
          </objectPr>
        </oleObject>
      </mc:Choice>
      <mc:Fallback>
        <oleObject progId="Equation.3" shapeId="1025" r:id="rId3"/>
      </mc:Fallback>
    </mc:AlternateContent>
  </oleObjects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2021-12-13T01:24:22Z</dcterms:created>
  <dcterms:modified xsi:type="dcterms:W3CDTF">2021-12-16T03:40:59Z</dcterms:modified>
</cp:coreProperties>
</file>