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18"/>
  <workbookPr/>
  <mc:AlternateContent xmlns:mc="http://schemas.openxmlformats.org/markup-compatibility/2006">
    <mc:Choice Requires="x15">
      <x15ac:absPath xmlns:x15ac="http://schemas.microsoft.com/office/spreadsheetml/2010/11/ac" url="https://uwlm.sharepoint.com/sites/PeriodPromise/Shared Documents/All Folders/Agency Relations/2021/"/>
    </mc:Choice>
  </mc:AlternateContent>
  <xr:revisionPtr revIDLastSave="0" documentId="8_{02466447-7A33-4F7E-BAC4-ECEA2DA0DF4C}" xr6:coauthVersionLast="47" xr6:coauthVersionMax="47" xr10:uidLastSave="{00000000-0000-0000-0000-000000000000}"/>
  <bookViews>
    <workbookView xWindow="0" yWindow="0" windowWidth="19200" windowHeight="11370" firstSheet="1" activeTab="1" xr2:uid="{00000000-000D-0000-FFFF-FFFF00000000}"/>
  </bookViews>
  <sheets>
    <sheet name="Sheet3" sheetId="3" r:id="rId1"/>
    <sheet name="Sheet1" sheetId="1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C21" i="2"/>
  <c r="B21" i="2"/>
  <c r="C18" i="2"/>
  <c r="B18" i="2"/>
  <c r="H26" i="3"/>
  <c r="G26" i="3"/>
  <c r="F26" i="3"/>
  <c r="E26" i="3"/>
  <c r="D26" i="3"/>
  <c r="K8" i="1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C5" i="3"/>
  <c r="C26" i="3" s="1"/>
  <c r="B5" i="3"/>
  <c r="B26" i="3" s="1"/>
  <c r="I26" i="3" s="1"/>
  <c r="I4" i="3"/>
  <c r="I3" i="3"/>
  <c r="I8" i="2"/>
  <c r="I4" i="2"/>
  <c r="C5" i="2"/>
  <c r="B5" i="2"/>
  <c r="I11" i="2"/>
  <c r="K6" i="1"/>
  <c r="J6" i="1"/>
  <c r="K5" i="1"/>
  <c r="X4" i="2"/>
  <c r="X5" i="2"/>
  <c r="X6" i="2"/>
  <c r="X7" i="2"/>
  <c r="X3" i="2"/>
  <c r="T8" i="2"/>
  <c r="U8" i="2"/>
  <c r="V8" i="2"/>
  <c r="W8" i="2"/>
  <c r="K7" i="1"/>
  <c r="F4" i="1"/>
  <c r="H4" i="1"/>
  <c r="G4" i="1"/>
  <c r="I4" i="1"/>
  <c r="I11" i="1" s="1"/>
  <c r="E4" i="1"/>
  <c r="D4" i="1"/>
  <c r="C4" i="1"/>
  <c r="I13" i="2"/>
  <c r="I12" i="2"/>
  <c r="I7" i="2"/>
  <c r="I10" i="2"/>
  <c r="I16" i="2"/>
  <c r="I15" i="2"/>
  <c r="I9" i="2"/>
  <c r="I18" i="2"/>
  <c r="I17" i="2"/>
  <c r="I5" i="2"/>
  <c r="I3" i="2"/>
  <c r="I14" i="2"/>
  <c r="I6" i="2"/>
  <c r="I5" i="3" l="1"/>
  <c r="I21" i="2"/>
  <c r="X8" i="2"/>
  <c r="K4" i="1"/>
  <c r="B24" i="1"/>
  <c r="C24" i="1" s="1"/>
  <c r="B23" i="1"/>
  <c r="C23" i="1" s="1"/>
  <c r="C25" i="1" s="1"/>
  <c r="B21" i="1"/>
  <c r="C21" i="1" s="1"/>
  <c r="B20" i="1"/>
  <c r="C20" i="1" s="1"/>
  <c r="B19" i="1"/>
  <c r="C19" i="1" s="1"/>
  <c r="C22" i="1" s="1"/>
  <c r="H11" i="1"/>
  <c r="G11" i="1"/>
  <c r="F11" i="1"/>
  <c r="E11" i="1"/>
  <c r="D11" i="1"/>
  <c r="C11" i="1"/>
  <c r="K11" i="1" s="1"/>
</calcChain>
</file>

<file path=xl/sharedStrings.xml><?xml version="1.0" encoding="utf-8"?>
<sst xmlns="http://schemas.openxmlformats.org/spreadsheetml/2006/main" count="81" uniqueCount="58">
  <si>
    <t>Product On Hand</t>
  </si>
  <si>
    <t>Pads</t>
  </si>
  <si>
    <t>Tampons</t>
  </si>
  <si>
    <t>Liners</t>
  </si>
  <si>
    <t>Diva Cups</t>
  </si>
  <si>
    <t>Reuseable Pads</t>
  </si>
  <si>
    <t>Reuseable Liners</t>
  </si>
  <si>
    <t>Wipes</t>
  </si>
  <si>
    <t>Total</t>
  </si>
  <si>
    <t>Updated</t>
  </si>
  <si>
    <t>June 2nd, 2021</t>
  </si>
  <si>
    <t>Received</t>
  </si>
  <si>
    <t>Source</t>
  </si>
  <si>
    <t>Reusable Pads</t>
  </si>
  <si>
    <t>Reusable Liners</t>
  </si>
  <si>
    <t>Campaign Donations</t>
  </si>
  <si>
    <t>Air Queen</t>
  </si>
  <si>
    <t>Aisle</t>
  </si>
  <si>
    <t>P&amp;G Purchase (Veritiv)</t>
  </si>
  <si>
    <t>Red Tent Project</t>
  </si>
  <si>
    <t>TOTAL</t>
  </si>
  <si>
    <t>`</t>
  </si>
  <si>
    <t>Veritiv Purchase</t>
  </si>
  <si>
    <t>Pads size 2</t>
  </si>
  <si>
    <t>Pads size 4</t>
  </si>
  <si>
    <t>Pad Total</t>
  </si>
  <si>
    <t>tampons Reg</t>
  </si>
  <si>
    <t>tampons Su</t>
  </si>
  <si>
    <t>Tampon Total</t>
  </si>
  <si>
    <t>Name</t>
  </si>
  <si>
    <t>Tri-cities</t>
  </si>
  <si>
    <t>Clayton</t>
  </si>
  <si>
    <t>Delta</t>
  </si>
  <si>
    <t>Lonsdales</t>
  </si>
  <si>
    <t>Annonymous</t>
  </si>
  <si>
    <t>Workplace</t>
  </si>
  <si>
    <t>City of Burnaby</t>
  </si>
  <si>
    <t>Union</t>
  </si>
  <si>
    <t>City of Vancouver</t>
  </si>
  <si>
    <t>Other</t>
  </si>
  <si>
    <t>Clark Wilson</t>
  </si>
  <si>
    <t>Corporate/Sponsorship</t>
  </si>
  <si>
    <t>Divas</t>
  </si>
  <si>
    <t>Community Savings</t>
  </si>
  <si>
    <t>Purchased</t>
  </si>
  <si>
    <t>Creative Kids</t>
  </si>
  <si>
    <t>Hi Neighbour</t>
  </si>
  <si>
    <t>CUPW</t>
  </si>
  <si>
    <t>Free Periods</t>
  </si>
  <si>
    <t>HEU-VGH</t>
  </si>
  <si>
    <t>Cash</t>
  </si>
  <si>
    <t>IATSI 891</t>
  </si>
  <si>
    <t>Langley Teachers Assn</t>
  </si>
  <si>
    <t>Nikki Drive</t>
  </si>
  <si>
    <t>Pathfinders</t>
  </si>
  <si>
    <t>UWLM</t>
  </si>
  <si>
    <t>VDLC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</si>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</sst>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7" fontId="0" fillId="0" borderId="0" xfId="0" applyNumberFormat="1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right" wrapText="1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wrapText="1"/>
    </xf>
    <xf numFmtId="15" fontId="0" fillId="0" borderId="0" xfId="0" applyNumberFormat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E7B4-C238-4122-921D-1824C3738F3E}">
  <dimension ref="A1:I26"/>
  <sheetViews>
    <sheetView workbookViewId="0">
      <pane xSplit="1" ySplit="2" topLeftCell="B8" activePane="bottomRight" state="frozen"/>
      <selection pane="bottomRight" activeCell="G12" sqref="G12"/>
      <selection pane="bottomLeft"/>
      <selection pane="topRight"/>
    </sheetView>
  </sheetViews>
  <sheetFormatPr defaultRowHeight="15"/>
  <cols>
    <col min="3" max="3" width="9.5703125" bestFit="1" customWidth="1"/>
    <col min="6" max="6" width="14.42578125" customWidth="1"/>
    <col min="7" max="7" width="11" customWidth="1"/>
  </cols>
  <sheetData>
    <row r="1" spans="1:9">
      <c r="A1" t="s">
        <v>0</v>
      </c>
      <c r="C1" s="15">
        <v>44368</v>
      </c>
    </row>
    <row r="2" spans="1:9" ht="45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</row>
    <row r="3" spans="1:9">
      <c r="B3" s="8">
        <v>98</v>
      </c>
      <c r="C3" s="8">
        <v>294</v>
      </c>
      <c r="D3" s="8">
        <v>132</v>
      </c>
      <c r="E3" s="8"/>
      <c r="F3" s="8"/>
      <c r="G3" s="8"/>
      <c r="H3" s="8"/>
      <c r="I3" s="8">
        <f t="shared" ref="I3:I23" si="0">SUM(B3:H3)</f>
        <v>524</v>
      </c>
    </row>
    <row r="4" spans="1:9">
      <c r="B4" s="8">
        <v>1405</v>
      </c>
      <c r="C4" s="8">
        <v>2290</v>
      </c>
      <c r="D4" s="8">
        <v>342</v>
      </c>
      <c r="E4" s="8">
        <v>7</v>
      </c>
      <c r="F4" s="8"/>
      <c r="G4" s="8"/>
      <c r="H4" s="8"/>
      <c r="I4" s="8">
        <f t="shared" si="0"/>
        <v>4044</v>
      </c>
    </row>
    <row r="5" spans="1:9">
      <c r="B5" s="8">
        <f>SUM(158+258)</f>
        <v>416</v>
      </c>
      <c r="C5" s="8">
        <f>SUM(380+282)</f>
        <v>662</v>
      </c>
      <c r="D5" s="8">
        <v>210</v>
      </c>
      <c r="E5" s="8"/>
      <c r="F5" s="8"/>
      <c r="G5" s="8"/>
      <c r="H5" s="8"/>
      <c r="I5" s="8">
        <f t="shared" si="0"/>
        <v>1288</v>
      </c>
    </row>
    <row r="6" spans="1:9">
      <c r="B6" s="8">
        <v>855</v>
      </c>
      <c r="C6" s="8">
        <v>733</v>
      </c>
      <c r="D6" s="8">
        <v>462</v>
      </c>
      <c r="E6" s="8">
        <v>2</v>
      </c>
      <c r="F6" s="8"/>
      <c r="G6" s="8"/>
      <c r="H6" s="8"/>
      <c r="I6" s="8">
        <f t="shared" si="0"/>
        <v>2052</v>
      </c>
    </row>
    <row r="7" spans="1:9">
      <c r="B7" s="8">
        <v>162</v>
      </c>
      <c r="C7" s="8">
        <v>399</v>
      </c>
      <c r="D7" s="8"/>
      <c r="E7" s="8"/>
      <c r="F7" s="8"/>
      <c r="G7" s="8"/>
      <c r="H7" s="8"/>
      <c r="I7" s="8">
        <f t="shared" si="0"/>
        <v>561</v>
      </c>
    </row>
    <row r="8" spans="1:9">
      <c r="B8" s="8">
        <v>1317</v>
      </c>
      <c r="C8" s="8">
        <v>1990</v>
      </c>
      <c r="D8" s="8">
        <v>472</v>
      </c>
      <c r="E8" s="8"/>
      <c r="F8" s="8"/>
      <c r="G8" s="8"/>
      <c r="H8" s="8"/>
      <c r="I8" s="8">
        <f t="shared" si="0"/>
        <v>3779</v>
      </c>
    </row>
    <row r="9" spans="1:9">
      <c r="B9" s="8">
        <v>7734</v>
      </c>
      <c r="C9" s="8">
        <v>1603</v>
      </c>
      <c r="D9" s="8">
        <v>796</v>
      </c>
      <c r="E9" s="8"/>
      <c r="F9" s="8"/>
      <c r="G9" s="8"/>
      <c r="H9" s="8"/>
      <c r="I9" s="8">
        <f t="shared" si="0"/>
        <v>10133</v>
      </c>
    </row>
    <row r="10" spans="1:9">
      <c r="B10" s="8">
        <v>266</v>
      </c>
      <c r="C10" s="8">
        <v>226</v>
      </c>
      <c r="D10" s="8">
        <v>96</v>
      </c>
      <c r="E10" s="8"/>
      <c r="F10" s="8"/>
      <c r="G10" s="8"/>
      <c r="H10" s="8"/>
      <c r="I10" s="8">
        <f t="shared" si="0"/>
        <v>588</v>
      </c>
    </row>
    <row r="11" spans="1:9">
      <c r="B11" s="8">
        <v>344</v>
      </c>
      <c r="C11" s="8">
        <v>210</v>
      </c>
      <c r="D11" s="8"/>
      <c r="E11" s="8"/>
      <c r="F11" s="8"/>
      <c r="G11" s="8"/>
      <c r="H11" s="8"/>
      <c r="I11" s="8">
        <f t="shared" si="0"/>
        <v>554</v>
      </c>
    </row>
    <row r="12" spans="1:9">
      <c r="B12" s="8">
        <v>988</v>
      </c>
      <c r="C12" s="8">
        <v>16</v>
      </c>
      <c r="D12" s="8"/>
      <c r="E12" s="8"/>
      <c r="F12" s="8"/>
      <c r="G12" s="8">
        <v>4</v>
      </c>
      <c r="H12" s="8"/>
      <c r="I12" s="8">
        <f t="shared" si="0"/>
        <v>1008</v>
      </c>
    </row>
    <row r="13" spans="1:9">
      <c r="B13" s="8">
        <v>450</v>
      </c>
      <c r="C13" s="8">
        <v>433</v>
      </c>
      <c r="D13" s="8">
        <v>502</v>
      </c>
      <c r="E13" s="8">
        <v>2</v>
      </c>
      <c r="F13" s="8"/>
      <c r="G13" s="8"/>
      <c r="H13" s="8"/>
      <c r="I13" s="8">
        <f t="shared" si="0"/>
        <v>1387</v>
      </c>
    </row>
    <row r="14" spans="1:9">
      <c r="B14" s="8">
        <v>1837</v>
      </c>
      <c r="C14" s="8">
        <v>1338</v>
      </c>
      <c r="D14" s="8">
        <v>1950</v>
      </c>
      <c r="E14" s="8"/>
      <c r="F14" s="8"/>
      <c r="G14" s="8"/>
      <c r="H14" s="8">
        <v>40</v>
      </c>
      <c r="I14" s="8">
        <f t="shared" si="0"/>
        <v>5165</v>
      </c>
    </row>
    <row r="15" spans="1:9">
      <c r="B15" s="8">
        <v>323</v>
      </c>
      <c r="C15" s="8">
        <v>399</v>
      </c>
      <c r="D15" s="8">
        <v>10</v>
      </c>
      <c r="E15" s="8"/>
      <c r="F15" s="8"/>
      <c r="G15" s="8"/>
      <c r="H15" s="8"/>
      <c r="I15" s="8">
        <f t="shared" si="0"/>
        <v>732</v>
      </c>
    </row>
    <row r="16" spans="1:9">
      <c r="B16" s="8">
        <v>152</v>
      </c>
      <c r="C16" s="8">
        <v>776</v>
      </c>
      <c r="D16" s="8">
        <v>327</v>
      </c>
      <c r="E16" s="8"/>
      <c r="F16" s="8"/>
      <c r="G16" s="8"/>
      <c r="H16" s="8"/>
      <c r="I16" s="8">
        <f t="shared" si="0"/>
        <v>1255</v>
      </c>
    </row>
    <row r="17" spans="1:9">
      <c r="B17" s="8">
        <v>868</v>
      </c>
      <c r="C17" s="8">
        <v>764</v>
      </c>
      <c r="D17" s="8">
        <v>104</v>
      </c>
      <c r="E17" s="8"/>
      <c r="F17" s="8"/>
      <c r="G17" s="8"/>
      <c r="H17" s="8"/>
      <c r="I17" s="8">
        <f t="shared" si="0"/>
        <v>1736</v>
      </c>
    </row>
    <row r="18" spans="1:9">
      <c r="B18" s="8">
        <v>806</v>
      </c>
      <c r="C18" s="8">
        <v>264</v>
      </c>
      <c r="D18" s="8"/>
      <c r="E18" s="8"/>
      <c r="F18" s="8"/>
      <c r="G18" s="8"/>
      <c r="H18" s="8"/>
      <c r="I18" s="8">
        <f t="shared" si="0"/>
        <v>1070</v>
      </c>
    </row>
    <row r="19" spans="1:9">
      <c r="B19" s="8"/>
      <c r="C19" s="8"/>
      <c r="D19" s="8"/>
      <c r="E19" s="8"/>
      <c r="F19" s="8"/>
      <c r="G19" s="8"/>
      <c r="H19" s="8"/>
      <c r="I19" s="8"/>
    </row>
    <row r="20" spans="1:9" ht="36" customHeight="1">
      <c r="B20" s="8">
        <v>7040</v>
      </c>
      <c r="C20" s="8">
        <v>22200</v>
      </c>
      <c r="D20" s="8"/>
      <c r="E20" s="8">
        <v>4</v>
      </c>
      <c r="F20" s="12">
        <v>76</v>
      </c>
      <c r="G20" s="12">
        <v>70</v>
      </c>
      <c r="H20" s="8"/>
      <c r="I20" s="8">
        <f t="shared" si="0"/>
        <v>29390</v>
      </c>
    </row>
    <row r="21" spans="1:9">
      <c r="B21" s="8">
        <v>36400</v>
      </c>
      <c r="C21" s="8">
        <v>63000</v>
      </c>
      <c r="D21" s="8"/>
      <c r="E21" s="8"/>
      <c r="F21" s="8"/>
      <c r="G21" s="8"/>
      <c r="H21" s="8"/>
      <c r="I21" s="8">
        <f t="shared" si="0"/>
        <v>99400</v>
      </c>
    </row>
    <row r="22" spans="1:9" ht="45" customHeight="1">
      <c r="B22" s="8">
        <v>48640</v>
      </c>
      <c r="C22" s="8"/>
      <c r="D22" s="8"/>
      <c r="E22" s="8"/>
      <c r="F22" s="8"/>
      <c r="G22" s="8"/>
      <c r="H22" s="8"/>
      <c r="I22" s="8">
        <f t="shared" si="0"/>
        <v>48640</v>
      </c>
    </row>
    <row r="23" spans="1:9">
      <c r="B23" s="8"/>
      <c r="C23" s="8"/>
      <c r="D23" s="8"/>
      <c r="E23" s="8">
        <v>750</v>
      </c>
      <c r="F23" s="8"/>
      <c r="G23" s="8"/>
      <c r="H23" s="8"/>
      <c r="I23" s="8">
        <f t="shared" si="0"/>
        <v>750</v>
      </c>
    </row>
    <row r="24" spans="1:9">
      <c r="B24" s="8"/>
      <c r="C24" s="8"/>
      <c r="D24" s="8"/>
      <c r="E24" s="8"/>
      <c r="F24" s="8"/>
      <c r="G24" s="8"/>
      <c r="H24" s="8"/>
      <c r="I24" s="8"/>
    </row>
    <row r="25" spans="1:9">
      <c r="B25" s="8"/>
      <c r="C25" s="8"/>
      <c r="D25" s="8"/>
      <c r="E25" s="8"/>
      <c r="F25" s="8"/>
      <c r="G25" s="8"/>
      <c r="H25" s="8"/>
      <c r="I25" s="8"/>
    </row>
    <row r="26" spans="1:9">
      <c r="A26" t="s">
        <v>8</v>
      </c>
      <c r="B26" s="14">
        <f>SUM(B3:B23)</f>
        <v>110101</v>
      </c>
      <c r="C26" s="14">
        <f>SUM(C3:C23)</f>
        <v>97597</v>
      </c>
      <c r="D26" s="14">
        <f>SUM(D3:D23)</f>
        <v>5403</v>
      </c>
      <c r="E26" s="14">
        <f>SUM(E3:E23)</f>
        <v>765</v>
      </c>
      <c r="F26" s="14">
        <f>SUM(F3:F23)</f>
        <v>76</v>
      </c>
      <c r="G26" s="14">
        <f>SUM(G3:G23)</f>
        <v>74</v>
      </c>
      <c r="H26" s="14">
        <f>SUM(H3:H23)</f>
        <v>40</v>
      </c>
      <c r="I26" s="14">
        <f t="shared" ref="I26" si="1">SUM(B26:H26)</f>
        <v>214056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4" workbookViewId="0">
      <selection activeCell="F18" sqref="F18:F23"/>
    </sheetView>
  </sheetViews>
  <sheetFormatPr defaultRowHeight="15"/>
  <cols>
    <col min="2" max="2" width="32.7109375" bestFit="1" customWidth="1"/>
  </cols>
  <sheetData>
    <row r="1" spans="1:13">
      <c r="A1" t="s">
        <v>9</v>
      </c>
      <c r="B1" s="1" t="s">
        <v>10</v>
      </c>
    </row>
    <row r="3" spans="1:13">
      <c r="A3" t="s">
        <v>11</v>
      </c>
      <c r="B3" t="s">
        <v>12</v>
      </c>
      <c r="C3" t="s">
        <v>1</v>
      </c>
      <c r="D3" t="s">
        <v>2</v>
      </c>
      <c r="E3" t="s">
        <v>3</v>
      </c>
      <c r="F3" t="s">
        <v>7</v>
      </c>
      <c r="G3" t="s">
        <v>13</v>
      </c>
      <c r="H3" t="s">
        <v>14</v>
      </c>
      <c r="I3" t="s">
        <v>4</v>
      </c>
      <c r="K3" s="9" t="s">
        <v>8</v>
      </c>
    </row>
    <row r="4" spans="1:13">
      <c r="B4" t="s">
        <v>15</v>
      </c>
      <c r="C4" s="11">
        <f>+Sheet2!B21</f>
        <v>30683</v>
      </c>
      <c r="D4" s="11">
        <f>+Sheet2!C21</f>
        <v>25537</v>
      </c>
      <c r="E4" s="11">
        <f>+Sheet2!D21</f>
        <v>10227</v>
      </c>
      <c r="F4" s="11">
        <f>+Sheet2!H21</f>
        <v>76</v>
      </c>
      <c r="G4" s="11">
        <f>+Sheet2!F21</f>
        <v>2</v>
      </c>
      <c r="H4" s="11">
        <f>+Sheet2!G21</f>
        <v>0</v>
      </c>
      <c r="I4" s="11">
        <f>+Sheet2!E21</f>
        <v>17</v>
      </c>
      <c r="J4" s="11"/>
      <c r="K4" s="11">
        <f>SUM(C4:I4)</f>
        <v>66542</v>
      </c>
    </row>
    <row r="5" spans="1:13">
      <c r="B5" t="s">
        <v>16</v>
      </c>
      <c r="C5" s="11">
        <v>32256</v>
      </c>
      <c r="D5" s="11"/>
      <c r="E5" s="11">
        <v>28800</v>
      </c>
      <c r="F5" s="11"/>
      <c r="G5" s="11"/>
      <c r="H5" s="11"/>
      <c r="I5" s="11"/>
      <c r="J5" s="11"/>
      <c r="K5" s="11">
        <f>SUM(C5:I5)</f>
        <v>61056</v>
      </c>
    </row>
    <row r="6" spans="1:13">
      <c r="B6" s="8" t="s">
        <v>17</v>
      </c>
      <c r="C6" s="12"/>
      <c r="D6" s="12"/>
      <c r="E6" s="12"/>
      <c r="F6" s="12"/>
      <c r="G6" s="12">
        <v>76</v>
      </c>
      <c r="H6" s="12">
        <v>70</v>
      </c>
      <c r="I6" s="12">
        <v>4</v>
      </c>
      <c r="J6" s="12">
        <f>SUM(F6:I6)</f>
        <v>150</v>
      </c>
      <c r="K6" s="11">
        <f>SUM(C6:I6)</f>
        <v>150</v>
      </c>
    </row>
    <row r="7" spans="1:13">
      <c r="B7" t="s">
        <v>18</v>
      </c>
      <c r="C7" s="13">
        <v>206000</v>
      </c>
      <c r="D7" s="11">
        <v>108000</v>
      </c>
      <c r="E7" s="11"/>
      <c r="F7" s="11"/>
      <c r="G7" s="11"/>
      <c r="H7" s="11"/>
      <c r="I7" s="11"/>
      <c r="J7" s="11"/>
      <c r="K7" s="11">
        <f>SUM(C7+D7+E7+F7+G7+H7+I7)</f>
        <v>314000</v>
      </c>
    </row>
    <row r="8" spans="1:13">
      <c r="B8" t="s">
        <v>19</v>
      </c>
      <c r="C8" s="2"/>
      <c r="I8">
        <v>500</v>
      </c>
      <c r="K8" s="11">
        <f>SUM(C8+D8+E8+F8+G8+H8+I8)</f>
        <v>500</v>
      </c>
    </row>
    <row r="9" spans="1:13">
      <c r="C9" s="2"/>
      <c r="K9" s="11"/>
    </row>
    <row r="10" spans="1:13">
      <c r="C10" s="2"/>
      <c r="K10" s="11"/>
    </row>
    <row r="11" spans="1:13">
      <c r="B11" s="9" t="s">
        <v>20</v>
      </c>
      <c r="C11" s="9">
        <f>SUM(C4:C7)</f>
        <v>268939</v>
      </c>
      <c r="D11" s="9">
        <f>SUM(D4:D7)</f>
        <v>133537</v>
      </c>
      <c r="E11" s="9">
        <f>SUM(E4:E7)</f>
        <v>39027</v>
      </c>
      <c r="F11" s="9">
        <f>SUM(F4:F7)</f>
        <v>76</v>
      </c>
      <c r="G11" s="9">
        <f>SUM(G4:G7)</f>
        <v>78</v>
      </c>
      <c r="H11" s="9">
        <f>SUM(H4:H7)</f>
        <v>70</v>
      </c>
      <c r="I11" s="9">
        <f>SUM(I4:I8)</f>
        <v>521</v>
      </c>
      <c r="J11" s="9" t="s">
        <v>20</v>
      </c>
      <c r="K11" s="9">
        <f>SUM(C11+D11+E11+F11+G11+H11+I11)</f>
        <v>442248</v>
      </c>
    </row>
    <row r="15" spans="1:13">
      <c r="M15" t="s">
        <v>21</v>
      </c>
    </row>
    <row r="18" spans="1:3">
      <c r="A18" s="4">
        <v>44348</v>
      </c>
      <c r="B18" s="6" t="s">
        <v>22</v>
      </c>
    </row>
    <row r="19" spans="1:3">
      <c r="A19" t="s">
        <v>23</v>
      </c>
      <c r="B19">
        <f>SUM(96*88)</f>
        <v>8448</v>
      </c>
      <c r="C19">
        <f>SUM(10*B19)</f>
        <v>84480</v>
      </c>
    </row>
    <row r="20" spans="1:3">
      <c r="A20" t="s">
        <v>23</v>
      </c>
      <c r="B20">
        <f>SUM(4*52)</f>
        <v>208</v>
      </c>
      <c r="C20">
        <f>SUM(175*B20)</f>
        <v>36400</v>
      </c>
    </row>
    <row r="21" spans="1:3">
      <c r="A21" t="s">
        <v>24</v>
      </c>
      <c r="B21">
        <f>SUM(160*76)</f>
        <v>12160</v>
      </c>
      <c r="C21">
        <f>SUM(7*B21)</f>
        <v>85120</v>
      </c>
    </row>
    <row r="22" spans="1:3">
      <c r="A22" s="3" t="s">
        <v>25</v>
      </c>
      <c r="C22" s="5">
        <f>SUM(C19:C21)</f>
        <v>206000</v>
      </c>
    </row>
    <row r="23" spans="1:3">
      <c r="A23" t="s">
        <v>26</v>
      </c>
      <c r="B23">
        <f>SUM(12*50)</f>
        <v>600</v>
      </c>
      <c r="C23">
        <f>SUM(105*B23)</f>
        <v>63000</v>
      </c>
    </row>
    <row r="24" spans="1:3">
      <c r="A24" t="s">
        <v>27</v>
      </c>
      <c r="B24">
        <f>SUM(6*50)</f>
        <v>300</v>
      </c>
      <c r="C24">
        <f>SUM(150*B24)</f>
        <v>45000</v>
      </c>
    </row>
    <row r="25" spans="1:3">
      <c r="A25" s="3" t="s">
        <v>28</v>
      </c>
      <c r="C25" s="5">
        <f>SUM(C23:C24)</f>
        <v>108000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7"/>
  <sheetViews>
    <sheetView topLeftCell="A6" workbookViewId="0">
      <selection activeCell="D26" sqref="D26"/>
    </sheetView>
  </sheetViews>
  <sheetFormatPr defaultRowHeight="15"/>
  <cols>
    <col min="1" max="1" width="21" bestFit="1" customWidth="1"/>
    <col min="6" max="6" width="11.140625" customWidth="1"/>
    <col min="7" max="7" width="11.42578125" customWidth="1"/>
    <col min="12" max="12" width="24" customWidth="1"/>
  </cols>
  <sheetData>
    <row r="1" spans="1:24">
      <c r="A1" s="6" t="s">
        <v>15</v>
      </c>
    </row>
    <row r="2" spans="1:24" ht="30">
      <c r="A2" s="7" t="s">
        <v>29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T2" t="s">
        <v>30</v>
      </c>
      <c r="U2" t="s">
        <v>31</v>
      </c>
      <c r="V2" t="s">
        <v>32</v>
      </c>
      <c r="W2" t="s">
        <v>33</v>
      </c>
    </row>
    <row r="3" spans="1:24">
      <c r="A3" s="7" t="s">
        <v>34</v>
      </c>
      <c r="B3" s="8">
        <v>1405</v>
      </c>
      <c r="C3" s="8">
        <v>2290</v>
      </c>
      <c r="D3" s="8">
        <v>342</v>
      </c>
      <c r="E3" s="8">
        <v>7</v>
      </c>
      <c r="F3" s="8"/>
      <c r="G3" s="8"/>
      <c r="H3" s="8"/>
      <c r="I3" s="8">
        <f>SUM(B3:H3)</f>
        <v>4044</v>
      </c>
      <c r="L3" s="16" t="s">
        <v>35</v>
      </c>
      <c r="S3" t="s">
        <v>1</v>
      </c>
      <c r="T3">
        <v>3645</v>
      </c>
      <c r="U3">
        <v>3542</v>
      </c>
      <c r="V3">
        <v>634</v>
      </c>
      <c r="W3">
        <v>4841</v>
      </c>
      <c r="X3">
        <f>SUM(T3:W3)</f>
        <v>12662</v>
      </c>
    </row>
    <row r="4" spans="1:24">
      <c r="A4" s="8" t="s">
        <v>36</v>
      </c>
      <c r="B4" s="8">
        <v>868</v>
      </c>
      <c r="C4" s="8">
        <v>764</v>
      </c>
      <c r="D4" s="8">
        <v>104</v>
      </c>
      <c r="E4" s="8"/>
      <c r="F4" s="8"/>
      <c r="G4" s="8"/>
      <c r="H4" s="8"/>
      <c r="I4" s="8">
        <f>SUM(B4:H4)</f>
        <v>1736</v>
      </c>
      <c r="L4" s="16" t="s">
        <v>37</v>
      </c>
      <c r="S4" t="s">
        <v>3</v>
      </c>
      <c r="T4">
        <v>1636</v>
      </c>
      <c r="U4">
        <v>1267</v>
      </c>
      <c r="V4">
        <v>451</v>
      </c>
      <c r="W4">
        <v>1470</v>
      </c>
      <c r="X4">
        <f>SUM(T4:W4)</f>
        <v>4824</v>
      </c>
    </row>
    <row r="5" spans="1:24">
      <c r="A5" s="7" t="s">
        <v>38</v>
      </c>
      <c r="B5" s="8">
        <f>SUM(158+258)</f>
        <v>416</v>
      </c>
      <c r="C5" s="8">
        <f>SUM(380+282)</f>
        <v>662</v>
      </c>
      <c r="D5" s="8">
        <v>210</v>
      </c>
      <c r="E5" s="8"/>
      <c r="F5" s="8"/>
      <c r="G5" s="8"/>
      <c r="H5" s="8"/>
      <c r="I5" s="8">
        <f>SUM(B5:H5)</f>
        <v>1288</v>
      </c>
      <c r="L5" s="16" t="s">
        <v>39</v>
      </c>
      <c r="S5" t="s">
        <v>2</v>
      </c>
      <c r="T5">
        <v>2929</v>
      </c>
      <c r="U5">
        <v>6049</v>
      </c>
      <c r="V5">
        <v>445</v>
      </c>
      <c r="W5">
        <v>3717</v>
      </c>
      <c r="X5">
        <f>SUM(T5:W5)</f>
        <v>13140</v>
      </c>
    </row>
    <row r="6" spans="1:24">
      <c r="A6" s="8" t="s">
        <v>40</v>
      </c>
      <c r="B6" s="8">
        <v>344</v>
      </c>
      <c r="C6" s="8">
        <v>210</v>
      </c>
      <c r="D6" s="8"/>
      <c r="E6" s="8"/>
      <c r="F6" s="8"/>
      <c r="G6" s="8"/>
      <c r="H6" s="8"/>
      <c r="I6" s="8">
        <f>SUM(B6:H6)</f>
        <v>554</v>
      </c>
      <c r="L6" s="16" t="s">
        <v>41</v>
      </c>
      <c r="S6" t="s">
        <v>42</v>
      </c>
      <c r="W6">
        <v>6</v>
      </c>
      <c r="X6">
        <f>SUM(T6:W6)</f>
        <v>6</v>
      </c>
    </row>
    <row r="7" spans="1:24">
      <c r="A7" s="8" t="s">
        <v>43</v>
      </c>
      <c r="B7" s="8">
        <v>1837</v>
      </c>
      <c r="C7" s="8">
        <v>1338</v>
      </c>
      <c r="D7" s="8">
        <v>1950</v>
      </c>
      <c r="E7" s="8"/>
      <c r="F7" s="8"/>
      <c r="G7" s="8"/>
      <c r="H7" s="8">
        <v>40</v>
      </c>
      <c r="I7" s="8">
        <f>SUM(B7:H7)</f>
        <v>5165</v>
      </c>
      <c r="L7" s="16" t="s">
        <v>44</v>
      </c>
      <c r="S7" t="s">
        <v>39</v>
      </c>
      <c r="U7">
        <v>104</v>
      </c>
      <c r="W7">
        <v>7</v>
      </c>
      <c r="X7">
        <f>SUM(T7:W7)</f>
        <v>111</v>
      </c>
    </row>
    <row r="8" spans="1:24">
      <c r="A8" s="8" t="s">
        <v>45</v>
      </c>
      <c r="B8" s="8">
        <v>806</v>
      </c>
      <c r="C8" s="8">
        <v>264</v>
      </c>
      <c r="D8" s="8"/>
      <c r="E8" s="8"/>
      <c r="F8" s="8"/>
      <c r="G8" s="8"/>
      <c r="H8" s="8"/>
      <c r="I8" s="8">
        <f>SUM(B8:H8)</f>
        <v>1070</v>
      </c>
      <c r="L8" s="16" t="s">
        <v>46</v>
      </c>
      <c r="T8">
        <f>SUM(T3:T7)</f>
        <v>8210</v>
      </c>
      <c r="U8">
        <f>SUM(U3:U7)</f>
        <v>10962</v>
      </c>
      <c r="V8">
        <f>SUM(V3:V7)</f>
        <v>1530</v>
      </c>
      <c r="W8">
        <f>SUM(W3:W7)</f>
        <v>10041</v>
      </c>
      <c r="X8" s="9">
        <f>SUM(T8:W8)</f>
        <v>30743</v>
      </c>
    </row>
    <row r="9" spans="1:24">
      <c r="A9" s="7" t="s">
        <v>47</v>
      </c>
      <c r="B9" s="8">
        <v>1317</v>
      </c>
      <c r="C9" s="8">
        <v>1990</v>
      </c>
      <c r="D9" s="8">
        <v>472</v>
      </c>
      <c r="E9" s="8"/>
      <c r="F9" s="8"/>
      <c r="G9" s="8"/>
      <c r="H9" s="8"/>
      <c r="I9" s="8">
        <f>SUM(B9:H9)</f>
        <v>3779</v>
      </c>
    </row>
    <row r="10" spans="1:24">
      <c r="A10" s="8" t="s">
        <v>48</v>
      </c>
      <c r="B10" s="8">
        <v>988</v>
      </c>
      <c r="C10" s="8">
        <v>16</v>
      </c>
      <c r="D10" s="8"/>
      <c r="E10" s="8"/>
      <c r="F10" s="8"/>
      <c r="G10" s="8"/>
      <c r="H10" s="8"/>
      <c r="I10" s="8">
        <f>SUM(B10:H10)</f>
        <v>1004</v>
      </c>
    </row>
    <row r="11" spans="1:24">
      <c r="A11" s="8" t="s">
        <v>49</v>
      </c>
      <c r="B11" s="8">
        <v>152</v>
      </c>
      <c r="C11" s="8">
        <v>776</v>
      </c>
      <c r="D11" s="8">
        <v>327</v>
      </c>
      <c r="E11" s="8"/>
      <c r="F11" s="8"/>
      <c r="G11" s="8"/>
      <c r="H11" s="8"/>
      <c r="I11" s="8">
        <f>SUM(B11:H11)</f>
        <v>1255</v>
      </c>
      <c r="S11" t="s">
        <v>50</v>
      </c>
    </row>
    <row r="12" spans="1:24">
      <c r="A12" s="8" t="s">
        <v>46</v>
      </c>
      <c r="B12" s="8">
        <v>12662</v>
      </c>
      <c r="C12" s="8">
        <v>13140</v>
      </c>
      <c r="D12" s="8">
        <v>4824</v>
      </c>
      <c r="E12" s="8">
        <v>6</v>
      </c>
      <c r="F12" s="8">
        <v>2</v>
      </c>
      <c r="G12" s="8"/>
      <c r="H12" s="8">
        <v>36</v>
      </c>
      <c r="I12" s="8">
        <f>SUM(B12:H12)</f>
        <v>30670</v>
      </c>
    </row>
    <row r="13" spans="1:24">
      <c r="A13" s="8" t="s">
        <v>51</v>
      </c>
      <c r="B13" s="8">
        <v>450</v>
      </c>
      <c r="C13" s="8">
        <v>433</v>
      </c>
      <c r="D13" s="8">
        <v>502</v>
      </c>
      <c r="E13" s="8">
        <v>2</v>
      </c>
      <c r="F13" s="8"/>
      <c r="G13" s="8"/>
      <c r="H13" s="8"/>
      <c r="I13" s="8">
        <f>SUM(B13:H13)</f>
        <v>1387</v>
      </c>
    </row>
    <row r="14" spans="1:24">
      <c r="A14" s="7" t="s">
        <v>52</v>
      </c>
      <c r="B14" s="8">
        <v>98</v>
      </c>
      <c r="C14" s="8">
        <v>294</v>
      </c>
      <c r="D14" s="8">
        <v>132</v>
      </c>
      <c r="E14" s="8"/>
      <c r="F14" s="8"/>
      <c r="G14" s="8"/>
      <c r="H14" s="8"/>
      <c r="I14" s="8">
        <f>SUM(B14:H14)</f>
        <v>524</v>
      </c>
    </row>
    <row r="15" spans="1:24">
      <c r="A15" s="7" t="s">
        <v>53</v>
      </c>
      <c r="B15" s="8">
        <v>7734</v>
      </c>
      <c r="C15" s="8">
        <v>1603</v>
      </c>
      <c r="D15" s="8">
        <v>796</v>
      </c>
      <c r="E15" s="8"/>
      <c r="F15" s="8"/>
      <c r="G15" s="8"/>
      <c r="H15" s="8"/>
      <c r="I15" s="8">
        <f>SUM(B15:H15)</f>
        <v>10133</v>
      </c>
    </row>
    <row r="16" spans="1:24">
      <c r="A16" s="7" t="s">
        <v>54</v>
      </c>
      <c r="B16" s="8">
        <v>266</v>
      </c>
      <c r="C16" s="8">
        <v>226</v>
      </c>
      <c r="D16" s="8">
        <v>96</v>
      </c>
      <c r="E16" s="8"/>
      <c r="F16" s="8"/>
      <c r="G16" s="8"/>
      <c r="H16" s="8"/>
      <c r="I16" s="8">
        <f>SUM(B16:H16)</f>
        <v>588</v>
      </c>
    </row>
    <row r="17" spans="1:9">
      <c r="A17" s="7" t="s">
        <v>55</v>
      </c>
      <c r="B17" s="8">
        <v>855</v>
      </c>
      <c r="C17" s="8">
        <v>733</v>
      </c>
      <c r="D17" s="8">
        <v>462</v>
      </c>
      <c r="E17" s="8">
        <v>2</v>
      </c>
      <c r="F17" s="8"/>
      <c r="G17" s="8"/>
      <c r="H17" s="8"/>
      <c r="I17" s="8">
        <f>SUM(B17:H17)</f>
        <v>2052</v>
      </c>
    </row>
    <row r="18" spans="1:9">
      <c r="A18" s="7" t="s">
        <v>56</v>
      </c>
      <c r="B18" s="8">
        <f>SUM(162+323)</f>
        <v>485</v>
      </c>
      <c r="C18" s="8">
        <f>SUM(399+399)</f>
        <v>798</v>
      </c>
      <c r="D18" s="8">
        <v>10</v>
      </c>
      <c r="E18" s="8"/>
      <c r="F18" s="8"/>
      <c r="G18" s="8"/>
      <c r="H18" s="8"/>
      <c r="I18" s="8">
        <f>SUM(B18:H18)</f>
        <v>1293</v>
      </c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7" t="s">
        <v>57</v>
      </c>
      <c r="B21" s="8">
        <f>SUM(B2:B18)</f>
        <v>30683</v>
      </c>
      <c r="C21" s="8">
        <f t="shared" ref="C21:H21" si="0">SUM(C2:C18)</f>
        <v>25537</v>
      </c>
      <c r="D21" s="8">
        <f t="shared" si="0"/>
        <v>10227</v>
      </c>
      <c r="E21" s="8">
        <f t="shared" si="0"/>
        <v>17</v>
      </c>
      <c r="F21" s="8">
        <f t="shared" si="0"/>
        <v>2</v>
      </c>
      <c r="G21" s="8">
        <f t="shared" si="0"/>
        <v>0</v>
      </c>
      <c r="H21" s="8">
        <f t="shared" si="0"/>
        <v>76</v>
      </c>
      <c r="I21" s="8">
        <f>SUM(I2:I17)</f>
        <v>65249</v>
      </c>
    </row>
    <row r="27" spans="1:9">
      <c r="D27" s="10"/>
    </row>
  </sheetData>
  <sortState xmlns:xlrd2="http://schemas.microsoft.com/office/spreadsheetml/2017/richdata2" ref="A3:J18">
    <sortCondition ref="A3:A1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813e8be2-b7cc-4c6e-9710-509d5e2164ed" xsi:nil="true"/>
    <TaxCatchAll xmlns="05b4758f-8821-4a21-b966-908f26119da4" xsi:nil="true"/>
    <lcf76f155ced4ddcb4097134ff3c332f xmlns="813e8be2-b7cc-4c6e-9710-509d5e2164e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0CD4DF689B2C4FA6B0A9712A3780A6" ma:contentTypeVersion="18" ma:contentTypeDescription="Create a new document." ma:contentTypeScope="" ma:versionID="dc0b4e8f07df93d728e32debc467fb4f">
  <xsd:schema xmlns:xsd="http://www.w3.org/2001/XMLSchema" xmlns:xs="http://www.w3.org/2001/XMLSchema" xmlns:p="http://schemas.microsoft.com/office/2006/metadata/properties" xmlns:ns2="813e8be2-b7cc-4c6e-9710-509d5e2164ed" xmlns:ns3="05b4758f-8821-4a21-b966-908f26119da4" targetNamespace="http://schemas.microsoft.com/office/2006/metadata/properties" ma:root="true" ma:fieldsID="649d1420a33ee33dba0d98c2afa24438" ns2:_="" ns3:_="">
    <xsd:import namespace="813e8be2-b7cc-4c6e-9710-509d5e2164ed"/>
    <xsd:import namespace="05b4758f-8821-4a21-b966-908f26119d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_Flow_SignoffStatu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3e8be2-b7cc-4c6e-9710-509d5e2164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_x0024_Resources_x003a_core_x002c_Signoff_Status_x003b_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fc3b55c-1217-4564-832a-5a59bab55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b4758f-8821-4a21-b966-908f26119d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80c9d78-4e22-4902-8d9d-618faafb69c4}" ma:internalName="TaxCatchAll" ma:showField="CatchAllData" ma:web="05b4758f-8821-4a21-b966-908f26119d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D8B40C-5C3F-4B8C-8670-1ABF7D84ADD8}"/>
</file>

<file path=customXml/itemProps2.xml><?xml version="1.0" encoding="utf-8"?>
<ds:datastoreItem xmlns:ds="http://schemas.openxmlformats.org/officeDocument/2006/customXml" ds:itemID="{8EACA430-8F23-49D8-8D38-D0044ED5FA1A}"/>
</file>

<file path=customXml/itemProps3.xml><?xml version="1.0" encoding="utf-8"?>
<ds:datastoreItem xmlns:ds="http://schemas.openxmlformats.org/officeDocument/2006/customXml" ds:itemID="{A404D560-63A9-4760-9D5A-A1A6039D82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Mom</dc:creator>
  <cp:keywords/>
  <dc:description/>
  <cp:lastModifiedBy/>
  <cp:revision/>
  <dcterms:created xsi:type="dcterms:W3CDTF">2021-06-02T18:19:45Z</dcterms:created>
  <dcterms:modified xsi:type="dcterms:W3CDTF">2023-10-25T22:15:38Z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0x010100690CD4DF689B2C4FA6B0A9712A3780A6</vt:lpwstr>
  </property>
  <property fmtid="{D5CDD505-2E9C-101B-9397-08002B2CF9AE}" pid="3" name="MediaServiceImageTags">
    <vt:lpwstr/>
  </property>
</Properties>
</file>