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4. COMMUNITY IMPACT\12. PERIOD PROMISE\Period Promise 2023\Receiving Agencies\"/>
    </mc:Choice>
  </mc:AlternateContent>
  <xr:revisionPtr revIDLastSave="0" documentId="13_ncr:1_{DC359A02-8950-4D58-BAB9-D5D69B2D73F4}" xr6:coauthVersionLast="47" xr6:coauthVersionMax="47" xr10:uidLastSave="{00000000-0000-0000-0000-000000000000}"/>
  <bookViews>
    <workbookView xWindow="-120" yWindow="-120" windowWidth="20730" windowHeight="11160" tabRatio="760" firstSheet="3" activeTab="3" xr2:uid="{00000000-000D-0000-FFFF-FFFF00000000}"/>
  </bookViews>
  <sheets>
    <sheet name="Sponsorship Tracking" sheetId="25" r:id="rId1"/>
    <sheet name="Total Collection Sites" sheetId="40" r:id="rId2"/>
    <sheet name="All Collection Reports &amp; Top 5" sheetId="41" r:id="rId3"/>
    <sheet name="Totals" sheetId="39" r:id="rId4"/>
    <sheet name="Prince Rupert" sheetId="36" r:id="rId5"/>
    <sheet name="Kitimat" sheetId="35" r:id="rId6"/>
    <sheet name="Terrace" sheetId="34" r:id="rId7"/>
    <sheet name="Smithers" sheetId="33" r:id="rId8"/>
    <sheet name="Houston" sheetId="28" r:id="rId9"/>
    <sheet name="Burns Lake" sheetId="27" r:id="rId10"/>
    <sheet name="Fort St. James" sheetId="29" r:id="rId11"/>
    <sheet name="Prince George" sheetId="8" r:id="rId12"/>
    <sheet name="Quesnel" sheetId="26" r:id="rId13"/>
    <sheet name="Dawson Creek" sheetId="30" r:id="rId14"/>
    <sheet name="Chetwynd" sheetId="38" r:id="rId15"/>
    <sheet name="Fort St. John" sheetId="31" r:id="rId16"/>
    <sheet name="Fort Nelson" sheetId="32" r:id="rId17"/>
  </sheets>
  <definedNames>
    <definedName name="_xlnm._FilterDatabase" localSheetId="2" hidden="1">'All Collection Reports &amp; Top 5'!$A$2:$J$2</definedName>
    <definedName name="_xlnm._FilterDatabase" localSheetId="1" hidden="1">'Total Collection Sites'!$H$1:$I$1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9" l="1"/>
  <c r="H38" i="39"/>
  <c r="J15" i="39"/>
  <c r="T7" i="41"/>
  <c r="T6" i="41"/>
  <c r="T5" i="41"/>
  <c r="T4" i="41"/>
  <c r="T3" i="41"/>
  <c r="I82" i="41"/>
  <c r="I81" i="41"/>
  <c r="I32" i="41"/>
  <c r="I80" i="41"/>
  <c r="I5" i="41"/>
  <c r="I57" i="41"/>
  <c r="I17" i="41"/>
  <c r="I79" i="41"/>
  <c r="I8" i="41"/>
  <c r="I78" i="41"/>
  <c r="I77" i="41"/>
  <c r="I29" i="41"/>
  <c r="I43" i="41"/>
  <c r="I53" i="41"/>
  <c r="I25" i="41"/>
  <c r="I76" i="41"/>
  <c r="I7" i="41"/>
  <c r="I75" i="41"/>
  <c r="I74" i="41"/>
  <c r="I73" i="41"/>
  <c r="I56" i="41"/>
  <c r="I19" i="41"/>
  <c r="I37" i="41"/>
  <c r="I20" i="41"/>
  <c r="I72" i="41"/>
  <c r="I38" i="41"/>
  <c r="I16" i="41"/>
  <c r="I55" i="41"/>
  <c r="I4" i="41"/>
  <c r="I71" i="41"/>
  <c r="I49" i="41"/>
  <c r="I21" i="41"/>
  <c r="I70" i="41"/>
  <c r="C52" i="41"/>
  <c r="I52" i="41" s="1"/>
  <c r="I47" i="41"/>
  <c r="I69" i="41"/>
  <c r="I13" i="41"/>
  <c r="I18" i="41"/>
  <c r="I59" i="41"/>
  <c r="I14" i="41"/>
  <c r="I3" i="41"/>
  <c r="I11" i="41"/>
  <c r="H28" i="41"/>
  <c r="D28" i="41"/>
  <c r="C28" i="41"/>
  <c r="I36" i="41"/>
  <c r="I10" i="41"/>
  <c r="I68" i="41"/>
  <c r="I9" i="41"/>
  <c r="I15" i="41"/>
  <c r="I67" i="41"/>
  <c r="I66" i="41"/>
  <c r="I65" i="41"/>
  <c r="I35" i="41"/>
  <c r="I64" i="41"/>
  <c r="I30" i="41"/>
  <c r="I27" i="41"/>
  <c r="I63" i="41"/>
  <c r="I44" i="41"/>
  <c r="I51" i="41"/>
  <c r="I39" i="41"/>
  <c r="I24" i="41"/>
  <c r="I60" i="41"/>
  <c r="I48" i="41"/>
  <c r="I31" i="41"/>
  <c r="I62" i="41"/>
  <c r="I46" i="41"/>
  <c r="I22" i="41"/>
  <c r="I6" i="41"/>
  <c r="I23" i="41"/>
  <c r="I58" i="41"/>
  <c r="I12" i="41"/>
  <c r="I33" i="41"/>
  <c r="I45" i="41"/>
  <c r="I41" i="41"/>
  <c r="I54" i="41"/>
  <c r="I40" i="41"/>
  <c r="I34" i="41"/>
  <c r="I26" i="41"/>
  <c r="G9" i="8"/>
  <c r="C9" i="8"/>
  <c r="B9" i="8"/>
  <c r="I28" i="41" l="1"/>
  <c r="H9" i="8"/>
  <c r="B11" i="39"/>
  <c r="B16" i="39" s="1"/>
  <c r="L2" i="39"/>
  <c r="L3" i="39"/>
  <c r="L5" i="39"/>
  <c r="L6" i="39"/>
  <c r="L7" i="39"/>
  <c r="L8" i="39"/>
  <c r="L9" i="39"/>
  <c r="L10" i="39"/>
  <c r="L11" i="39"/>
  <c r="L12" i="39"/>
  <c r="L14" i="39"/>
  <c r="J24" i="31"/>
  <c r="L13" i="39" s="1"/>
  <c r="J24" i="34"/>
  <c r="L4" i="39" s="1"/>
  <c r="N16" i="39"/>
  <c r="C16" i="39"/>
  <c r="K15" i="39"/>
  <c r="E12" i="39"/>
  <c r="F12" i="39"/>
  <c r="G12" i="39"/>
  <c r="H12" i="39"/>
  <c r="I12" i="39"/>
  <c r="K12" i="39"/>
  <c r="M12" i="39" s="1"/>
  <c r="E11" i="39"/>
  <c r="F11" i="39"/>
  <c r="G11" i="39"/>
  <c r="H11" i="39"/>
  <c r="I11" i="39"/>
  <c r="E8" i="39"/>
  <c r="F8" i="39"/>
  <c r="G8" i="39"/>
  <c r="H8" i="39"/>
  <c r="I8" i="39"/>
  <c r="K8" i="39"/>
  <c r="M8" i="39" s="1"/>
  <c r="D12" i="39"/>
  <c r="J12" i="39" s="1"/>
  <c r="D11" i="39"/>
  <c r="D8" i="39"/>
  <c r="E7" i="39"/>
  <c r="F7" i="39"/>
  <c r="G7" i="39"/>
  <c r="H7" i="39"/>
  <c r="I7" i="39"/>
  <c r="K7" i="39"/>
  <c r="M7" i="39" s="1"/>
  <c r="D7" i="39"/>
  <c r="J7" i="39" s="1"/>
  <c r="E6" i="39"/>
  <c r="F6" i="39"/>
  <c r="G6" i="39"/>
  <c r="H6" i="39"/>
  <c r="I6" i="39"/>
  <c r="K6" i="39"/>
  <c r="M6" i="39" s="1"/>
  <c r="D6" i="39"/>
  <c r="E5" i="39"/>
  <c r="F5" i="39"/>
  <c r="G5" i="39"/>
  <c r="H5" i="39"/>
  <c r="I5" i="39"/>
  <c r="K5" i="39"/>
  <c r="M5" i="39" s="1"/>
  <c r="D5" i="39"/>
  <c r="E3" i="39"/>
  <c r="F3" i="39"/>
  <c r="G3" i="39"/>
  <c r="H3" i="39"/>
  <c r="I3" i="39"/>
  <c r="K3" i="39"/>
  <c r="M3" i="39" s="1"/>
  <c r="D3" i="39"/>
  <c r="E2" i="39"/>
  <c r="F2" i="39"/>
  <c r="G2" i="39"/>
  <c r="H2" i="39"/>
  <c r="I2" i="39"/>
  <c r="K2" i="39"/>
  <c r="D2" i="39"/>
  <c r="C10" i="38"/>
  <c r="D10" i="38"/>
  <c r="E10" i="38"/>
  <c r="F10" i="38"/>
  <c r="G10" i="38"/>
  <c r="H10" i="38"/>
  <c r="I10" i="38"/>
  <c r="B10" i="38"/>
  <c r="B18" i="8"/>
  <c r="J6" i="39" l="1"/>
  <c r="J3" i="39"/>
  <c r="J8" i="39"/>
  <c r="J11" i="39"/>
  <c r="J5" i="39"/>
  <c r="J2" i="39"/>
  <c r="L16" i="39"/>
  <c r="M15" i="39"/>
  <c r="M2" i="39"/>
  <c r="H8" i="38"/>
  <c r="H9" i="38"/>
  <c r="H7" i="38"/>
  <c r="H6" i="38"/>
  <c r="H5" i="38"/>
  <c r="H4" i="38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B24" i="36"/>
  <c r="C24" i="36"/>
  <c r="D24" i="36"/>
  <c r="E24" i="36"/>
  <c r="F24" i="36"/>
  <c r="G24" i="36"/>
  <c r="I24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B24" i="35"/>
  <c r="C24" i="35"/>
  <c r="D24" i="35"/>
  <c r="E24" i="35"/>
  <c r="F24" i="35"/>
  <c r="G24" i="35"/>
  <c r="I24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B24" i="34"/>
  <c r="D4" i="39" s="1"/>
  <c r="C24" i="34"/>
  <c r="E4" i="39" s="1"/>
  <c r="D24" i="34"/>
  <c r="F4" i="39" s="1"/>
  <c r="E24" i="34"/>
  <c r="G4" i="39" s="1"/>
  <c r="F24" i="34"/>
  <c r="H4" i="39" s="1"/>
  <c r="G24" i="34"/>
  <c r="I4" i="39" s="1"/>
  <c r="I24" i="34"/>
  <c r="K4" i="39" s="1"/>
  <c r="H4" i="33"/>
  <c r="H5" i="33"/>
  <c r="H6" i="33"/>
  <c r="H7" i="33"/>
  <c r="H8" i="33"/>
  <c r="H9" i="33"/>
  <c r="H10" i="33"/>
  <c r="H11" i="33"/>
  <c r="H12" i="33"/>
  <c r="H13" i="33"/>
  <c r="B14" i="33"/>
  <c r="C14" i="33"/>
  <c r="D14" i="33"/>
  <c r="E14" i="33"/>
  <c r="F14" i="33"/>
  <c r="G14" i="33"/>
  <c r="I14" i="33"/>
  <c r="H4" i="32"/>
  <c r="H5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B24" i="32"/>
  <c r="D14" i="39" s="1"/>
  <c r="C24" i="32"/>
  <c r="E14" i="39" s="1"/>
  <c r="D24" i="32"/>
  <c r="F14" i="39" s="1"/>
  <c r="E24" i="32"/>
  <c r="G14" i="39" s="1"/>
  <c r="F24" i="32"/>
  <c r="H14" i="39" s="1"/>
  <c r="G24" i="32"/>
  <c r="I14" i="39" s="1"/>
  <c r="I24" i="32"/>
  <c r="K14" i="39" s="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B24" i="31"/>
  <c r="D13" i="39" s="1"/>
  <c r="C24" i="31"/>
  <c r="E13" i="39" s="1"/>
  <c r="D24" i="31"/>
  <c r="F13" i="39" s="1"/>
  <c r="E24" i="31"/>
  <c r="G13" i="39" s="1"/>
  <c r="F24" i="31"/>
  <c r="H13" i="39" s="1"/>
  <c r="G24" i="31"/>
  <c r="I13" i="39" s="1"/>
  <c r="I24" i="31"/>
  <c r="K13" i="39" s="1"/>
  <c r="M13" i="39" s="1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B22" i="30"/>
  <c r="C22" i="30"/>
  <c r="D22" i="30"/>
  <c r="E22" i="30"/>
  <c r="F22" i="30"/>
  <c r="G22" i="30"/>
  <c r="I22" i="30"/>
  <c r="K11" i="39" s="1"/>
  <c r="M11" i="39" s="1"/>
  <c r="H4" i="29"/>
  <c r="H5" i="29"/>
  <c r="H6" i="29"/>
  <c r="H7" i="29"/>
  <c r="H24" i="29" s="1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B24" i="29"/>
  <c r="C24" i="29"/>
  <c r="D24" i="29"/>
  <c r="E24" i="29"/>
  <c r="F24" i="29"/>
  <c r="G24" i="29"/>
  <c r="I24" i="29"/>
  <c r="H4" i="28"/>
  <c r="H5" i="28"/>
  <c r="H6" i="28"/>
  <c r="H7" i="28"/>
  <c r="H8" i="28"/>
  <c r="H9" i="28"/>
  <c r="H10" i="28"/>
  <c r="B11" i="28"/>
  <c r="C11" i="28"/>
  <c r="D11" i="28"/>
  <c r="E11" i="28"/>
  <c r="F11" i="28"/>
  <c r="G11" i="28"/>
  <c r="I11" i="28"/>
  <c r="H4" i="27"/>
  <c r="H5" i="27"/>
  <c r="H6" i="27"/>
  <c r="H7" i="27"/>
  <c r="H8" i="27"/>
  <c r="H9" i="27"/>
  <c r="H10" i="27"/>
  <c r="H11" i="27"/>
  <c r="B12" i="27"/>
  <c r="C12" i="27"/>
  <c r="D12" i="27"/>
  <c r="E12" i="27"/>
  <c r="F12" i="27"/>
  <c r="G12" i="27"/>
  <c r="I12" i="27"/>
  <c r="H4" i="26"/>
  <c r="H5" i="26"/>
  <c r="H6" i="26"/>
  <c r="H7" i="26"/>
  <c r="H8" i="26"/>
  <c r="H9" i="26"/>
  <c r="H10" i="26"/>
  <c r="B11" i="26"/>
  <c r="D10" i="39" s="1"/>
  <c r="C11" i="26"/>
  <c r="E10" i="39" s="1"/>
  <c r="D11" i="26"/>
  <c r="F10" i="39" s="1"/>
  <c r="E11" i="26"/>
  <c r="G10" i="39" s="1"/>
  <c r="F11" i="26"/>
  <c r="H10" i="39" s="1"/>
  <c r="G11" i="26"/>
  <c r="I10" i="39" s="1"/>
  <c r="I11" i="26"/>
  <c r="K10" i="39" s="1"/>
  <c r="D25" i="8"/>
  <c r="F9" i="39" s="1"/>
  <c r="E25" i="8"/>
  <c r="G9" i="39" s="1"/>
  <c r="F25" i="8"/>
  <c r="H9" i="39" s="1"/>
  <c r="G25" i="8"/>
  <c r="I9" i="39" s="1"/>
  <c r="H7" i="8"/>
  <c r="C25" i="8"/>
  <c r="E9" i="39" s="1"/>
  <c r="H5" i="8"/>
  <c r="H6" i="8"/>
  <c r="H8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I25" i="8"/>
  <c r="K9" i="39" s="1"/>
  <c r="M9" i="39" s="1"/>
  <c r="B25" i="8"/>
  <c r="D9" i="39" s="1"/>
  <c r="H4" i="8"/>
  <c r="J9" i="39" l="1"/>
  <c r="J10" i="39"/>
  <c r="J13" i="39"/>
  <c r="J14" i="39"/>
  <c r="I16" i="39"/>
  <c r="H16" i="39"/>
  <c r="G16" i="39"/>
  <c r="F16" i="39"/>
  <c r="E16" i="39"/>
  <c r="J4" i="39"/>
  <c r="D16" i="39"/>
  <c r="J16" i="39"/>
  <c r="K16" i="39"/>
  <c r="L18" i="39"/>
  <c r="M18" i="39" s="1"/>
  <c r="M4" i="39"/>
  <c r="H24" i="32"/>
  <c r="H12" i="27"/>
  <c r="H14" i="33"/>
  <c r="H11" i="28"/>
  <c r="H11" i="26"/>
  <c r="H24" i="34"/>
  <c r="H24" i="36"/>
  <c r="H24" i="35"/>
  <c r="H25" i="8"/>
  <c r="H24" i="31"/>
  <c r="H22" i="30"/>
  <c r="F18" i="39" l="1"/>
  <c r="N18" i="39"/>
  <c r="M16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tc={95C4BDEC-8E5A-486E-B447-AB6446402265}</author>
    <author>tc={BA14A040-87D9-444B-A7B0-F96DE3A28947}</author>
    <author>tc={5FC3790B-8A76-4197-850F-A1133C91BC47}</author>
    <author>tc={124116DF-E9C6-4D80-B354-177FC9616648}</author>
  </authors>
  <commentList>
    <comment ref="L4" authorId="0" shapeId="0" xr:uid="{95C4BDEC-8E5A-486E-B447-AB6446402265}">
      <text>
        <t>[Threaded comment]
Your version of Excel allows you to read this threaded comment; however, any edits to it will get removed if the file is opened in a newer version of Excel. Learn more: https://go.microsoft.com/fwlink/?linkid=870924
Comment:
    PCL Trellis donations &amp; corporate match</t>
      </text>
    </comment>
    <comment ref="K10" authorId="1" shapeId="0" xr:uid="{BA14A040-87D9-444B-A7B0-F96DE3A28947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brought directly to the agency</t>
      </text>
    </comment>
    <comment ref="L13" authorId="2" shapeId="0" xr:uid="{5FC3790B-8A76-4197-850F-A1133C91BC47}">
      <text>
        <t>[Threaded comment]
Your version of Excel allows you to read this threaded comment; however, any edits to it will get removed if the file is opened in a newer version of Excel. Learn more: https://go.microsoft.com/fwlink/?linkid=870924
Comment:
    Shell sponsorship</t>
      </text>
    </comment>
    <comment ref="K14" authorId="3" shapeId="0" xr:uid="{124116DF-E9C6-4D80-B354-177FC961664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Donated directly to the agency</t>
      </text>
    </comment>
  </commentList>
</comments>
</file>

<file path=xl/sharedStrings.xml><?xml version="1.0" encoding="utf-8"?>
<sst xmlns="http://schemas.openxmlformats.org/spreadsheetml/2006/main" count="1277" uniqueCount="315">
  <si>
    <t>SPONSORSHIP TRACKING SHEET</t>
  </si>
  <si>
    <t xml:space="preserve">TITLE SPONSOR ($10,000) ( 1 only) </t>
  </si>
  <si>
    <t>Value</t>
  </si>
  <si>
    <t>Funding Amount (if $)</t>
  </si>
  <si>
    <t>Contribution (if in-kind)</t>
  </si>
  <si>
    <t>Requested Sponsorship  (Y/N?)</t>
  </si>
  <si>
    <t xml:space="preserve">Confirmed Sponsor ( Y/N?) </t>
  </si>
  <si>
    <t>Dollars/Items Received</t>
  </si>
  <si>
    <t>Date $/Items Received</t>
  </si>
  <si>
    <t xml:space="preserve">Primary Contact </t>
  </si>
  <si>
    <t xml:space="preserve">Contact Email </t>
  </si>
  <si>
    <t>Contact Phone #</t>
  </si>
  <si>
    <t xml:space="preserve">UWNBC Contact </t>
  </si>
  <si>
    <t xml:space="preserve">UWNBC Sponsorship commitments met? ( Y/N) </t>
  </si>
  <si>
    <t>Stewardship complete- Thank you Card /Gift? ( Y/N)</t>
  </si>
  <si>
    <t>Wrap Up Report Sent</t>
  </si>
  <si>
    <t>Notes</t>
  </si>
  <si>
    <t>NO TITLE SPONSOR FOR 2023</t>
  </si>
  <si>
    <t>COMMUNITY LEADER SPONSOR ($2500)</t>
  </si>
  <si>
    <t>LiUNA</t>
  </si>
  <si>
    <t>n/a</t>
  </si>
  <si>
    <t>Yes</t>
  </si>
  <si>
    <t>Deposited April 28</t>
  </si>
  <si>
    <t xml:space="preserve">Kelly Fredrick </t>
  </si>
  <si>
    <t>kfredrick@liuna-wc.ca</t>
  </si>
  <si>
    <t>Skyla</t>
  </si>
  <si>
    <r>
      <rPr>
        <sz val="11"/>
        <color rgb="FF000000"/>
        <rFont val="Calibri"/>
      </rPr>
      <t xml:space="preserve">Requested Title Sponsorship 2023-03-10 Awaiting response </t>
    </r>
    <r>
      <rPr>
        <b/>
        <sz val="11"/>
        <color rgb="FFFF0000"/>
        <rFont val="Calibri"/>
      </rPr>
      <t xml:space="preserve">UPDATE </t>
    </r>
    <r>
      <rPr>
        <sz val="11"/>
        <color rgb="FF000000"/>
        <rFont val="Calibri"/>
      </rPr>
      <t xml:space="preserve">2023.04.12 Kelly advised that they will not be able to be the title sponsor again but will donate $2500. </t>
    </r>
  </si>
  <si>
    <t>DIVACUP</t>
  </si>
  <si>
    <t>Model 0: 100
Model 1: 100
Model 2: 100
Brochures: 300 English, 50 French
Menstrual Handbooks: 500
Demo Kits: 30
Diva Pins: 300
Diva Wash: 360</t>
  </si>
  <si>
    <t>Cassandra Morello</t>
  </si>
  <si>
    <t>impact@divacup.com</t>
  </si>
  <si>
    <t xml:space="preserve">Skyla </t>
  </si>
  <si>
    <t>Awaiting confirmation emial but per phone call with Cassandra will recieve  300 cups - 100 of each size, 300eng &amp; 50 french info booklets ( how to use diva cup), 200 Menstrual education booklets - to start, 360 DIVAWASH ( good for use on any menstrual cup) &amp; 15 DIVA demo kits so that we can give them to the agencies, have some for us to run workshops  and a few additional ones incase other places may want them as well ... Cassandra said delivery is normally 7 - 10 business days</t>
  </si>
  <si>
    <t>Ovintiv</t>
  </si>
  <si>
    <t>yes</t>
  </si>
  <si>
    <t>Adam Rolick</t>
  </si>
  <si>
    <t>adam.rolick@ovintiv.com</t>
  </si>
  <si>
    <t>Lynnsy</t>
  </si>
  <si>
    <t>Shell</t>
  </si>
  <si>
    <t>Vanessa Jocko</t>
  </si>
  <si>
    <t>v.jocko@shell.com</t>
  </si>
  <si>
    <t>Enbridge</t>
  </si>
  <si>
    <t>Deposited May 1</t>
  </si>
  <si>
    <t>Rikki Beaudet</t>
  </si>
  <si>
    <t>rikki.beaudet1@enbridge.com</t>
  </si>
  <si>
    <t>Media Sponsors (Radio &amp; Digital support)</t>
  </si>
  <si>
    <t>FSJ Chamber (digital)</t>
  </si>
  <si>
    <t>Kathleen Connolly</t>
  </si>
  <si>
    <t>DC Mirror</t>
  </si>
  <si>
    <t>Rob Brown</t>
  </si>
  <si>
    <t>editor@dcdn.ca</t>
  </si>
  <si>
    <t>250.782.4888. ext. 112</t>
  </si>
  <si>
    <t>PEACE FM</t>
  </si>
  <si>
    <t>Donna Illerbrun</t>
  </si>
  <si>
    <t>Vista Radio</t>
  </si>
  <si>
    <t>LocalLove Sponsor (In-kind/product or service donations)</t>
  </si>
  <si>
    <t xml:space="preserve">TrendSetters ( Launch) </t>
  </si>
  <si>
    <t>2 x Wine and Cheese Pedicures Includes 1, 8.5oz wine, cheese, artisan crackers and fresh grapes. This pedicure requires 24 hours notice -$95 value each, and 1 x Wine &amp; Cheese Together (for 2) includes 60 Min Aromatherapy, Massage, 30 Min Aromatherapy Steam bath, Spa Pedicure (3 hours of services)  2-8.5 oz glasses of Wine of your choice and an assortment of Cheese,Crackers and Grapes -$455 value</t>
  </si>
  <si>
    <t>Craig Landon</t>
  </si>
  <si>
    <t>info@trendsetterspg.com</t>
  </si>
  <si>
    <t>250-962-9262</t>
  </si>
  <si>
    <t>Requested in kind Sponsorship 2023-03-13, Advised 03.22.2023 that they will donate prizes - awaiting prize name and value confirmation 2023.04.03- Craig confirmed in-kind donation and value</t>
  </si>
  <si>
    <t xml:space="preserve">Core Salon &amp; Spa ( May 17 Drive thru to donate) </t>
  </si>
  <si>
    <t>Indulge Yourself Spa package -  includes a 60 minute hot stone massage with a shampoo blow-dry and scalp massage. This package is valued at $140</t>
  </si>
  <si>
    <t xml:space="preserve">Yes - $140 core salon and spa GC </t>
  </si>
  <si>
    <t>April 12 2023 P/u by Skyla and given to Sarah to put in the safe</t>
  </si>
  <si>
    <t>Ana</t>
  </si>
  <si>
    <t>beauty@coresalonspa.com</t>
  </si>
  <si>
    <t>250-562-3777</t>
  </si>
  <si>
    <t>Requested in kind Sponsorship 2023-03-13.  2023.04.03 - Ana confirmed donation of $140 spa package</t>
  </si>
  <si>
    <t>Rebel Beauty Inc.</t>
  </si>
  <si>
    <t>prize package</t>
  </si>
  <si>
    <t>$475 GC, remainder in products</t>
  </si>
  <si>
    <t>Picked up by Lynnsy on April 27</t>
  </si>
  <si>
    <t>Aeisha Peake</t>
  </si>
  <si>
    <t>info@rebelbeautyinc.ca</t>
  </si>
  <si>
    <t>(250) 719-6256</t>
  </si>
  <si>
    <t>Studio 3 Salon &amp; Spa</t>
  </si>
  <si>
    <t>Requested Spa pkg</t>
  </si>
  <si>
    <t>$100 GC</t>
  </si>
  <si>
    <t>April 6th p/u by Georgina</t>
  </si>
  <si>
    <t>Wesley Hiller</t>
  </si>
  <si>
    <t>wesley@studio3spa.ca</t>
  </si>
  <si>
    <t>250-638-1200</t>
  </si>
  <si>
    <t>Lorna</t>
  </si>
  <si>
    <t>Requested In Kind Support for Launch Day Prize for Terrace</t>
  </si>
  <si>
    <t>Center Cinema- Dawson Creek</t>
  </si>
  <si>
    <t xml:space="preserve">30 tickets at $11/adult </t>
  </si>
  <si>
    <t>10 admit one movie tickets</t>
  </si>
  <si>
    <t>10 tickets</t>
  </si>
  <si>
    <t>Picked up by Lynnsy on April 21</t>
  </si>
  <si>
    <t>Shella</t>
  </si>
  <si>
    <t>center@magiclanterntheatres.ca</t>
  </si>
  <si>
    <t>DECLINED SPONSORSHIP OPPORTUNITIES</t>
  </si>
  <si>
    <t>Pembina- FSJ</t>
  </si>
  <si>
    <t>no</t>
  </si>
  <si>
    <t>Catie Haggstrom</t>
  </si>
  <si>
    <t>chaggstrom@pembina.com</t>
  </si>
  <si>
    <t>Shoppers Drug Mart</t>
  </si>
  <si>
    <t>Local Love * Local love sponsors have a place at the bottom of this sheet - Unsure if the prize is of high value and therefor should be kept here :)</t>
  </si>
  <si>
    <t>?</t>
  </si>
  <si>
    <t>Ariel Byrne</t>
  </si>
  <si>
    <t>arbyrne@mtcad.onmicrosoft.com</t>
  </si>
  <si>
    <t>250-847-2288</t>
  </si>
  <si>
    <t>Wants to do an in house prize for donors at their store since we do not have a Launch happening in Smithers (they had high hopes for that).</t>
  </si>
  <si>
    <t>Envision Credit Union</t>
  </si>
  <si>
    <t>Michael Forward</t>
  </si>
  <si>
    <t xml:space="preserve">TC Energy </t>
  </si>
  <si>
    <t>Heather Desarmia</t>
  </si>
  <si>
    <t>heather_desarmia@tcenergy.com</t>
  </si>
  <si>
    <t>#</t>
  </si>
  <si>
    <t>Company</t>
  </si>
  <si>
    <t>No report</t>
  </si>
  <si>
    <t>Collection Site</t>
  </si>
  <si>
    <t>Community</t>
  </si>
  <si>
    <t>Barkerville Brewing</t>
  </si>
  <si>
    <t>Quesnel</t>
  </si>
  <si>
    <t>Burns Lake</t>
  </si>
  <si>
    <t>Bulkley Valley Credit Union</t>
  </si>
  <si>
    <t>BizzyBody Enterprises</t>
  </si>
  <si>
    <t>Fort St. John</t>
  </si>
  <si>
    <t>CIBC</t>
  </si>
  <si>
    <t>BMO</t>
  </si>
  <si>
    <t>Kitimat</t>
  </si>
  <si>
    <t>Village of Burns Lake</t>
  </si>
  <si>
    <t>Terrace</t>
  </si>
  <si>
    <t>Wild Roots Flowers</t>
  </si>
  <si>
    <t>Canada Safeway</t>
  </si>
  <si>
    <t>Houston</t>
  </si>
  <si>
    <t>Chetwynd</t>
  </si>
  <si>
    <t>Chamber of Commerce</t>
  </si>
  <si>
    <t>Cariboo Regional District Library</t>
  </si>
  <si>
    <t>Chetwynd Drug Mart</t>
  </si>
  <si>
    <t>Central Middle School</t>
  </si>
  <si>
    <t>Prince Rupert</t>
  </si>
  <si>
    <t>Chetwynd Public Library</t>
  </si>
  <si>
    <t>District of Chetwynd- Rec Centre</t>
  </si>
  <si>
    <t>Fields</t>
  </si>
  <si>
    <t>Work BC</t>
  </si>
  <si>
    <t>Dawson Creek</t>
  </si>
  <si>
    <t>City of Fort St. John (2 sites)</t>
  </si>
  <si>
    <t>Centre Cinema Dawson Creek (May 2nd)</t>
  </si>
  <si>
    <t>City of Dawson Creek (3 sites)</t>
  </si>
  <si>
    <t>City of Dawson Creek (3 locations)</t>
  </si>
  <si>
    <t>City of Prince George</t>
  </si>
  <si>
    <t>Our Social Collective</t>
  </si>
  <si>
    <t>City of Prince Rupert</t>
  </si>
  <si>
    <t xml:space="preserve">Rebel Beauty Inc. </t>
  </si>
  <si>
    <t>Smithers</t>
  </si>
  <si>
    <t>Safeway</t>
  </si>
  <si>
    <t>District of Houston</t>
  </si>
  <si>
    <t>Save-On Foods</t>
  </si>
  <si>
    <t>City of FSJ- Kids Arena</t>
  </si>
  <si>
    <t>South Peace Secondary School</t>
  </si>
  <si>
    <t>Fort Nelson IDA- Pharmacy</t>
  </si>
  <si>
    <t>City of FSJ- Pomeroy Sports</t>
  </si>
  <si>
    <t>Fort Nelson Public Library</t>
  </si>
  <si>
    <t>Prince George</t>
  </si>
  <si>
    <t>Fort Nelson</t>
  </si>
  <si>
    <t>Fort St. James Chamber of Commerce</t>
  </si>
  <si>
    <t>Northern Rockies Regional Recreation</t>
  </si>
  <si>
    <t>Fort St. James Integris</t>
  </si>
  <si>
    <t>Fort St. James</t>
  </si>
  <si>
    <t>Fort St. James Secondary School</t>
  </si>
  <si>
    <t>HSBC</t>
  </si>
  <si>
    <t>ICBC</t>
  </si>
  <si>
    <t>RBC</t>
  </si>
  <si>
    <t>Integris Credit Union</t>
  </si>
  <si>
    <t>Vanderhoof Integris</t>
  </si>
  <si>
    <t>Mission Health and Wellness</t>
  </si>
  <si>
    <t>Modern Match</t>
  </si>
  <si>
    <t>Northern Savings Credit Union</t>
  </si>
  <si>
    <t>Shell (Calgary and FSJ)</t>
  </si>
  <si>
    <t>Strait</t>
  </si>
  <si>
    <t>PCL Construction</t>
  </si>
  <si>
    <t>Rainforest Wellness</t>
  </si>
  <si>
    <t>Integris Credit Union - 5th Ave</t>
  </si>
  <si>
    <t>Fort Nelson Rec Centre</t>
  </si>
  <si>
    <t>Integris Credit Union - River Point</t>
  </si>
  <si>
    <t>Rocky Mountain Chocolate</t>
  </si>
  <si>
    <t>Integris Credit Union - Town Centre</t>
  </si>
  <si>
    <t>Kitimat Public Library</t>
  </si>
  <si>
    <t>Save On Foods</t>
  </si>
  <si>
    <t>Scotiabank</t>
  </si>
  <si>
    <t>Save-On-Foods</t>
  </si>
  <si>
    <t>Four Rivers Co-op</t>
  </si>
  <si>
    <t>Simply Beautiful</t>
  </si>
  <si>
    <t>UNBC</t>
  </si>
  <si>
    <t>Integris Credit Union - Member donation - she collected all year</t>
  </si>
  <si>
    <t>RBC - Pine Centre</t>
  </si>
  <si>
    <t>RBC - Victoria St</t>
  </si>
  <si>
    <t>Save On Foods - College Heights</t>
  </si>
  <si>
    <t>Save On Foods - Hart Hwy</t>
  </si>
  <si>
    <t>Save On Foods - Parkwood Mall</t>
  </si>
  <si>
    <t>Rec Centre</t>
  </si>
  <si>
    <t>Save On Foods - Spruceland Mall</t>
  </si>
  <si>
    <t>Note: They collected but think the food bank took the product</t>
  </si>
  <si>
    <t>Note: They did their own thing and did not give us the product</t>
  </si>
  <si>
    <t>Top 5 collection sites by product collected</t>
  </si>
  <si>
    <t># Pads</t>
  </si>
  <si>
    <t># Tampons</t>
  </si>
  <si>
    <t># Liners</t>
  </si>
  <si>
    <t># Menstrual Cups</t>
  </si>
  <si>
    <t># Menstrual Underwear</t>
  </si>
  <si>
    <t># other</t>
  </si>
  <si>
    <t>TOTAL PRODUCT COLLECTED</t>
  </si>
  <si>
    <t>TOTAL $ COLLECTED</t>
  </si>
  <si>
    <t>RBC - Victoria St &amp; Pine Centre</t>
  </si>
  <si>
    <t>LAUNCH Day (Dawson Creek Mall)</t>
  </si>
  <si>
    <t>LAUNCH DAY at Pine Centre Mall</t>
  </si>
  <si>
    <t>Donations at the Office after Drive Thru</t>
  </si>
  <si>
    <t xml:space="preserve">Drive Thru to Donate </t>
  </si>
  <si>
    <t>see above</t>
  </si>
  <si>
    <t># of Collection Sites</t>
  </si>
  <si>
    <t># of Receiving Agencies</t>
  </si>
  <si>
    <t>SPONSORSHIP/FOR USE OUTSIDE COMMUNITY $ COLLECTED</t>
  </si>
  <si>
    <t>Funding allocated to Receiving Agency (20% holdback) BASED ON RECEIVED</t>
  </si>
  <si>
    <t>ACTUAL to disburse to Receiving Agency</t>
  </si>
  <si>
    <t>Online/Event/Sponsorship Donor</t>
  </si>
  <si>
    <t>Source</t>
  </si>
  <si>
    <t>Amount</t>
  </si>
  <si>
    <t>Cheque</t>
  </si>
  <si>
    <t>Benevity</t>
  </si>
  <si>
    <t>Online/Event/Sponsorship Donations</t>
  </si>
  <si>
    <t>Grand Totals</t>
  </si>
  <si>
    <t>UWNBC 20% retention + mail out expenses</t>
  </si>
  <si>
    <t>Total Products</t>
  </si>
  <si>
    <t>Grand Total</t>
  </si>
  <si>
    <t>amount available to send to agencies</t>
  </si>
  <si>
    <t>ROUND TO $11,000</t>
  </si>
  <si>
    <t>plus</t>
  </si>
  <si>
    <t>Diva Cups</t>
  </si>
  <si>
    <t>Agency</t>
  </si>
  <si>
    <t>Allocation</t>
  </si>
  <si>
    <t>Notified</t>
  </si>
  <si>
    <t>Letter Returned</t>
  </si>
  <si>
    <t>Funding Sent</t>
  </si>
  <si>
    <t>Report Link Provided</t>
  </si>
  <si>
    <t>North Coast Transition</t>
  </si>
  <si>
    <t>Tamitik Status of Women</t>
  </si>
  <si>
    <t>Ksan House Society</t>
  </si>
  <si>
    <t>Dze L K'ant Friendship Centre Society</t>
  </si>
  <si>
    <t>Houston Community Services Assoc.</t>
  </si>
  <si>
    <t>Carrier Sekani</t>
  </si>
  <si>
    <t>Connexus</t>
  </si>
  <si>
    <t>Phoenix Transition House</t>
  </si>
  <si>
    <t>Prince George Sexual Assault Centre</t>
  </si>
  <si>
    <t>Amata Transition House</t>
  </si>
  <si>
    <t>Networks Ministries</t>
  </si>
  <si>
    <t>Tansi Friendship Centre</t>
  </si>
  <si>
    <t>Nenan Dane zaa Deh Zona Family Services Society</t>
  </si>
  <si>
    <t>Fort Nelson Women's Transition House</t>
  </si>
  <si>
    <t>Total</t>
  </si>
  <si>
    <t>Community:</t>
  </si>
  <si>
    <t>Receiving Agency:</t>
  </si>
  <si>
    <t>North Coast Transition Society</t>
  </si>
  <si>
    <t>want to participate next year</t>
  </si>
  <si>
    <t>completed survey June 2nd but it stalled when there wasn't a photo to upload.</t>
  </si>
  <si>
    <t>Final call Jun 22 - advised we will omit them from the social media blast as we still do not have their count</t>
  </si>
  <si>
    <t>Total:</t>
  </si>
  <si>
    <t>Followed up again June 20th</t>
  </si>
  <si>
    <t>TRISTA advised Survey has been received</t>
  </si>
  <si>
    <t>having a problem delivering to Tamitik - asked Georgina to connect with agency to pick it up</t>
  </si>
  <si>
    <t>Ksan Society</t>
  </si>
  <si>
    <t>NOTES</t>
  </si>
  <si>
    <t>Launch Event at Skeena Mall</t>
  </si>
  <si>
    <t>Waiting</t>
  </si>
  <si>
    <t>Received</t>
  </si>
  <si>
    <t>No donations - store will put product together donate, deliver, and complete survey by June 16th they apologize - very busy</t>
  </si>
  <si>
    <t>updated Lorna by email June 9th - last min donation added</t>
  </si>
  <si>
    <t>attempted survey but it wouldn't proceed without a photo and he didn't have one</t>
  </si>
  <si>
    <t>Houston Community Services</t>
  </si>
  <si>
    <t>YES</t>
  </si>
  <si>
    <t>No</t>
  </si>
  <si>
    <t>left voice msg June 13th  product delivered?  Survey submitted?</t>
  </si>
  <si>
    <t>Followed up again on June 20th</t>
  </si>
  <si>
    <t>ask for Sandra - Hannah no longer works here</t>
  </si>
  <si>
    <t>Followed up again on June 22nd - Jake is away today</t>
  </si>
  <si>
    <t>chamber: 1193 total</t>
  </si>
  <si>
    <t>School- comment: students attempted to put collection boxes around town, but too much competition with the other businesses. Very eager to do it again net year.</t>
  </si>
  <si>
    <t>Phoenix Transition Society &amp; Prince George Sexual Assault Centre</t>
  </si>
  <si>
    <t>Delivered to this Agency</t>
  </si>
  <si>
    <t>PGSAC</t>
  </si>
  <si>
    <t>NO</t>
  </si>
  <si>
    <t>PG New Hope</t>
  </si>
  <si>
    <t>The other are small diapers for infants</t>
  </si>
  <si>
    <t>left msg with Esther re delivered product to agency?  Submitted survey?  June 13th</t>
  </si>
  <si>
    <t>not really necessary - doing their own thing - no communication since meeting to discuss signing policy with us</t>
  </si>
  <si>
    <t>Thinks food bank took the product</t>
  </si>
  <si>
    <t>Short Staff they will do a photo - but I will pick up count and deliver product to agency</t>
  </si>
  <si>
    <t>New Manager = wasn't aware of all aspects of the campaign - I will pick up and count product June 14th</t>
  </si>
  <si>
    <t>Reported all together with RBC Victoria St.</t>
  </si>
  <si>
    <t>never got around to collecting</t>
  </si>
  <si>
    <t>Shauna will make a personal donation on the website</t>
  </si>
  <si>
    <t>Amata Transition Society</t>
  </si>
  <si>
    <t>Brought to agency</t>
  </si>
  <si>
    <t xml:space="preserve">donated to agency </t>
  </si>
  <si>
    <t>Network Ministries</t>
  </si>
  <si>
    <t>called Carin- confirmed it was completed and sent</t>
  </si>
  <si>
    <t>maybe</t>
  </si>
  <si>
    <t>left a message</t>
  </si>
  <si>
    <t>didn't do it</t>
  </si>
  <si>
    <t>TOTALS</t>
  </si>
  <si>
    <t>Nenan Dane zaa Deh Zona Family Services</t>
  </si>
  <si>
    <t>left message</t>
  </si>
  <si>
    <t>no recollection of a box</t>
  </si>
  <si>
    <t>Raman no longer employed</t>
  </si>
  <si>
    <t>no box in store</t>
  </si>
  <si>
    <t>Women's Transition House</t>
  </si>
  <si>
    <t>resubmitted through google drive and changed response to no on June 21</t>
  </si>
  <si>
    <t>doesn’t know anything about this</t>
  </si>
  <si>
    <t>$3.00 from Rec centre is too small to process- they will donate to agency directly</t>
  </si>
  <si>
    <t>was told the Rec Centre was doing it and to send everyone there????</t>
  </si>
  <si>
    <t>EFT Info Received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</si>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</sst>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.00;[Red]\-&quot;$&quot;#,##0.00"/>
    <numFmt numFmtId="165" formatCode="_-&quot;$&quot;* #,##0.00_-;\-&quot;$&quot;* #,##0.00_-;_-&quot;$&quot;* &quot;-&quot;??_-;_-@_-"/>
    <numFmt numFmtId="166" formatCode="_-[$$-409]* #,##0.00_ ;_-[$$-409]* \-#,##0.00\ ;_-[$$-409]* &quot;-&quot;??_ ;_-@_ "/>
    <numFmt numFmtId="167" formatCode="_-* #,##0_-;\-* #,##0_-;_-* &quot;-&quot;??_-;_-@_-"/>
    <numFmt numFmtId="168" formatCode="&quot;$&quot;#,##0.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</font>
    <font>
      <sz val="11"/>
      <name val="Calibri"/>
    </font>
    <font>
      <b/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9"/>
      <color theme="1"/>
      <name val="Calibri"/>
      <family val="2"/>
      <scheme val="minor"/>
    </font>
    <font>
      <b/>
      <sz val="11"/>
      <color rgb="FF444444"/>
      <name val="Calibri"/>
      <charset val="1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1" fillId="0" borderId="0" xfId="0" applyFont="1" applyAlignment="1">
      <alignment horizontal="right"/>
    </xf>
    <xf numFmtId="0" fontId="6" fillId="0" borderId="0" xfId="0" applyFont="1" applyAlignment="1">
      <alignment vertical="top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10" fillId="4" borderId="3" xfId="2" applyFont="1" applyFill="1" applyBorder="1" applyAlignment="1">
      <alignment vertical="top"/>
    </xf>
    <xf numFmtId="0" fontId="6" fillId="4" borderId="4" xfId="2" applyFont="1" applyFill="1" applyBorder="1" applyAlignment="1">
      <alignment vertical="top" wrapText="1"/>
    </xf>
    <xf numFmtId="0" fontId="6" fillId="4" borderId="4" xfId="2" applyFont="1" applyFill="1" applyBorder="1" applyAlignment="1">
      <alignment vertical="top"/>
    </xf>
    <xf numFmtId="0" fontId="6" fillId="4" borderId="5" xfId="2" applyFont="1" applyFill="1" applyBorder="1" applyAlignment="1">
      <alignment vertical="top" wrapText="1"/>
    </xf>
    <xf numFmtId="0" fontId="10" fillId="4" borderId="8" xfId="2" applyFont="1" applyFill="1" applyBorder="1" applyAlignment="1">
      <alignment vertical="top" wrapText="1"/>
    </xf>
    <xf numFmtId="0" fontId="6" fillId="4" borderId="5" xfId="2" applyFont="1" applyFill="1" applyBorder="1" applyAlignment="1">
      <alignment vertical="top"/>
    </xf>
    <xf numFmtId="0" fontId="3" fillId="0" borderId="7" xfId="1" applyBorder="1" applyAlignment="1">
      <alignment vertical="top" wrapText="1"/>
    </xf>
    <xf numFmtId="0" fontId="6" fillId="6" borderId="0" xfId="0" applyFont="1" applyFill="1" applyAlignment="1">
      <alignment vertical="top" wrapText="1"/>
    </xf>
    <xf numFmtId="0" fontId="6" fillId="6" borderId="4" xfId="0" applyFont="1" applyFill="1" applyBorder="1" applyAlignment="1">
      <alignment vertical="top" wrapText="1"/>
    </xf>
    <xf numFmtId="0" fontId="6" fillId="6" borderId="0" xfId="0" applyFont="1" applyFill="1" applyAlignment="1">
      <alignment vertical="top"/>
    </xf>
    <xf numFmtId="0" fontId="3" fillId="6" borderId="6" xfId="1" applyFill="1" applyBorder="1" applyAlignment="1">
      <alignment vertical="top" wrapText="1"/>
    </xf>
    <xf numFmtId="0" fontId="6" fillId="6" borderId="6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165" fontId="0" fillId="0" borderId="0" xfId="0" applyNumberFormat="1"/>
    <xf numFmtId="165" fontId="0" fillId="0" borderId="2" xfId="0" applyNumberFormat="1" applyBorder="1"/>
    <xf numFmtId="0" fontId="0" fillId="2" borderId="1" xfId="0" applyFill="1" applyBorder="1" applyAlignment="1">
      <alignment vertical="top" wrapText="1"/>
    </xf>
    <xf numFmtId="0" fontId="14" fillId="0" borderId="0" xfId="0" applyFont="1"/>
    <xf numFmtId="0" fontId="17" fillId="0" borderId="0" xfId="0" applyFont="1"/>
    <xf numFmtId="0" fontId="6" fillId="0" borderId="0" xfId="2" applyFont="1" applyFill="1" applyAlignment="1">
      <alignment vertical="top"/>
    </xf>
    <xf numFmtId="0" fontId="6" fillId="4" borderId="0" xfId="2" applyFont="1" applyFill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6" fontId="8" fillId="0" borderId="4" xfId="0" applyNumberFormat="1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14" fontId="8" fillId="0" borderId="4" xfId="0" applyNumberFormat="1" applyFont="1" applyBorder="1" applyAlignment="1">
      <alignment vertical="top" wrapText="1"/>
    </xf>
    <xf numFmtId="0" fontId="9" fillId="0" borderId="4" xfId="1" applyFont="1" applyBorder="1" applyAlignment="1">
      <alignment vertical="top" wrapText="1"/>
    </xf>
    <xf numFmtId="0" fontId="13" fillId="0" borderId="4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6" fontId="12" fillId="0" borderId="4" xfId="0" applyNumberFormat="1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12" fillId="0" borderId="4" xfId="0" applyFont="1" applyBorder="1" applyAlignment="1">
      <alignment vertical="top" wrapText="1"/>
    </xf>
    <xf numFmtId="14" fontId="12" fillId="0" borderId="4" xfId="0" applyNumberFormat="1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5" fontId="8" fillId="0" borderId="4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3" fillId="0" borderId="4" xfId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7" fillId="0" borderId="9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7" fillId="6" borderId="4" xfId="0" applyFont="1" applyFill="1" applyBorder="1" applyAlignment="1">
      <alignment vertical="top"/>
    </xf>
    <xf numFmtId="0" fontId="8" fillId="6" borderId="10" xfId="0" applyFont="1" applyFill="1" applyBorder="1" applyAlignment="1">
      <alignment vertical="top"/>
    </xf>
    <xf numFmtId="6" fontId="8" fillId="6" borderId="4" xfId="0" applyNumberFormat="1" applyFont="1" applyFill="1" applyBorder="1" applyAlignment="1">
      <alignment vertical="top"/>
    </xf>
    <xf numFmtId="0" fontId="8" fillId="6" borderId="4" xfId="0" applyFont="1" applyFill="1" applyBorder="1" applyAlignment="1">
      <alignment vertical="top"/>
    </xf>
    <xf numFmtId="0" fontId="8" fillId="6" borderId="3" xfId="0" applyFont="1" applyFill="1" applyBorder="1" applyAlignment="1">
      <alignment vertical="top"/>
    </xf>
    <xf numFmtId="15" fontId="8" fillId="6" borderId="4" xfId="0" applyNumberFormat="1" applyFont="1" applyFill="1" applyBorder="1" applyAlignment="1">
      <alignment vertical="top" wrapText="1"/>
    </xf>
    <xf numFmtId="6" fontId="8" fillId="6" borderId="4" xfId="0" applyNumberFormat="1" applyFont="1" applyFill="1" applyBorder="1" applyAlignment="1">
      <alignment vertical="top" wrapText="1"/>
    </xf>
    <xf numFmtId="0" fontId="8" fillId="6" borderId="3" xfId="0" applyFont="1" applyFill="1" applyBorder="1" applyAlignment="1">
      <alignment vertical="top" wrapText="1"/>
    </xf>
    <xf numFmtId="0" fontId="8" fillId="6" borderId="10" xfId="0" applyFont="1" applyFill="1" applyBorder="1" applyAlignment="1">
      <alignment vertical="top" wrapText="1"/>
    </xf>
    <xf numFmtId="0" fontId="8" fillId="6" borderId="6" xfId="0" applyFont="1" applyFill="1" applyBorder="1" applyAlignment="1">
      <alignment vertical="top" wrapText="1"/>
    </xf>
    <xf numFmtId="0" fontId="3" fillId="6" borderId="4" xfId="1" applyFill="1" applyBorder="1" applyAlignment="1">
      <alignment vertical="top" wrapText="1"/>
    </xf>
    <xf numFmtId="0" fontId="8" fillId="6" borderId="4" xfId="0" applyFont="1" applyFill="1" applyBorder="1" applyAlignment="1">
      <alignment vertical="top" wrapText="1"/>
    </xf>
    <xf numFmtId="0" fontId="7" fillId="6" borderId="0" xfId="0" applyFont="1" applyFill="1" applyAlignment="1">
      <alignment vertical="top"/>
    </xf>
    <xf numFmtId="0" fontId="8" fillId="6" borderId="8" xfId="0" applyFont="1" applyFill="1" applyBorder="1" applyAlignment="1">
      <alignment vertical="top"/>
    </xf>
    <xf numFmtId="6" fontId="8" fillId="6" borderId="5" xfId="0" applyNumberFormat="1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8" xfId="0" applyFont="1" applyFill="1" applyBorder="1" applyAlignment="1">
      <alignment vertical="top" wrapText="1"/>
    </xf>
    <xf numFmtId="0" fontId="3" fillId="6" borderId="5" xfId="1" applyFill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6" fontId="8" fillId="0" borderId="7" xfId="0" applyNumberFormat="1" applyFont="1" applyBorder="1" applyAlignment="1">
      <alignment vertical="top"/>
    </xf>
    <xf numFmtId="0" fontId="8" fillId="0" borderId="7" xfId="0" applyFont="1" applyBorder="1" applyAlignment="1">
      <alignment vertical="top" wrapText="1"/>
    </xf>
    <xf numFmtId="15" fontId="8" fillId="0" borderId="7" xfId="0" applyNumberFormat="1" applyFont="1" applyBorder="1" applyAlignment="1">
      <alignment vertical="top" wrapText="1"/>
    </xf>
    <xf numFmtId="0" fontId="9" fillId="0" borderId="7" xfId="1" applyFont="1" applyFill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0" borderId="10" xfId="0" applyFont="1" applyBorder="1" applyAlignment="1">
      <alignment vertical="top"/>
    </xf>
    <xf numFmtId="0" fontId="12" fillId="0" borderId="7" xfId="0" applyFont="1" applyBorder="1" applyAlignment="1">
      <alignment vertical="top" wrapText="1"/>
    </xf>
    <xf numFmtId="6" fontId="8" fillId="0" borderId="5" xfId="0" applyNumberFormat="1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3" fillId="0" borderId="5" xfId="1" applyFill="1" applyBorder="1" applyAlignment="1">
      <alignment vertical="top" wrapText="1"/>
    </xf>
    <xf numFmtId="0" fontId="18" fillId="7" borderId="0" xfId="0" applyFont="1" applyFill="1" applyAlignment="1">
      <alignment vertical="top"/>
    </xf>
    <xf numFmtId="0" fontId="7" fillId="8" borderId="4" xfId="0" applyFont="1" applyFill="1" applyBorder="1" applyAlignment="1">
      <alignment vertical="top"/>
    </xf>
    <xf numFmtId="0" fontId="19" fillId="8" borderId="3" xfId="0" applyFont="1" applyFill="1" applyBorder="1" applyAlignment="1">
      <alignment vertical="top"/>
    </xf>
    <xf numFmtId="6" fontId="8" fillId="8" borderId="4" xfId="0" applyNumberFormat="1" applyFont="1" applyFill="1" applyBorder="1" applyAlignment="1">
      <alignment vertical="top"/>
    </xf>
    <xf numFmtId="0" fontId="8" fillId="8" borderId="4" xfId="0" applyFont="1" applyFill="1" applyBorder="1" applyAlignment="1">
      <alignment vertical="top"/>
    </xf>
    <xf numFmtId="0" fontId="8" fillId="8" borderId="4" xfId="0" applyFont="1" applyFill="1" applyBorder="1" applyAlignment="1">
      <alignment vertical="top" wrapText="1"/>
    </xf>
    <xf numFmtId="14" fontId="8" fillId="8" borderId="4" xfId="0" applyNumberFormat="1" applyFont="1" applyFill="1" applyBorder="1" applyAlignment="1">
      <alignment vertical="top" wrapText="1"/>
    </xf>
    <xf numFmtId="0" fontId="9" fillId="8" borderId="4" xfId="1" applyFont="1" applyFill="1" applyBorder="1" applyAlignment="1">
      <alignment vertical="top" wrapText="1"/>
    </xf>
    <xf numFmtId="0" fontId="6" fillId="8" borderId="0" xfId="0" applyFont="1" applyFill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0" xfId="0" applyFont="1" applyAlignment="1">
      <alignment vertical="top" wrapText="1"/>
    </xf>
    <xf numFmtId="0" fontId="3" fillId="0" borderId="5" xfId="1" applyBorder="1" applyAlignment="1">
      <alignment vertical="top" wrapText="1"/>
    </xf>
    <xf numFmtId="0" fontId="0" fillId="5" borderId="0" xfId="0" applyFill="1"/>
    <xf numFmtId="0" fontId="6" fillId="0" borderId="0" xfId="0" applyFont="1"/>
    <xf numFmtId="0" fontId="18" fillId="0" borderId="0" xfId="0" applyFont="1"/>
    <xf numFmtId="0" fontId="6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165" fontId="6" fillId="0" borderId="0" xfId="0" applyNumberFormat="1" applyFont="1"/>
    <xf numFmtId="0" fontId="8" fillId="0" borderId="0" xfId="0" applyFont="1"/>
    <xf numFmtId="0" fontId="18" fillId="0" borderId="0" xfId="0" applyFont="1" applyAlignment="1">
      <alignment horizontal="right"/>
    </xf>
    <xf numFmtId="0" fontId="6" fillId="0" borderId="2" xfId="0" applyFont="1" applyBorder="1"/>
    <xf numFmtId="165" fontId="6" fillId="0" borderId="2" xfId="0" applyNumberFormat="1" applyFont="1" applyBorder="1"/>
    <xf numFmtId="0" fontId="16" fillId="9" borderId="0" xfId="0" applyFont="1" applyFill="1" applyAlignment="1">
      <alignment vertical="top" wrapText="1"/>
    </xf>
    <xf numFmtId="0" fontId="8" fillId="10" borderId="0" xfId="0" applyFont="1" applyFill="1"/>
    <xf numFmtId="0" fontId="16" fillId="11" borderId="0" xfId="0" applyFont="1" applyFill="1" applyAlignment="1">
      <alignment vertical="top" wrapText="1"/>
    </xf>
    <xf numFmtId="0" fontId="2" fillId="5" borderId="0" xfId="0" applyFont="1" applyFill="1"/>
    <xf numFmtId="0" fontId="20" fillId="11" borderId="0" xfId="0" applyFont="1" applyFill="1" applyAlignment="1">
      <alignment vertical="top" wrapText="1"/>
    </xf>
    <xf numFmtId="0" fontId="14" fillId="10" borderId="0" xfId="0" applyFont="1" applyFill="1"/>
    <xf numFmtId="0" fontId="0" fillId="10" borderId="0" xfId="0" applyFill="1"/>
    <xf numFmtId="0" fontId="2" fillId="10" borderId="0" xfId="0" applyFont="1" applyFill="1"/>
    <xf numFmtId="0" fontId="0" fillId="12" borderId="0" xfId="0" applyFill="1"/>
    <xf numFmtId="0" fontId="21" fillId="0" borderId="0" xfId="0" applyFont="1" applyAlignment="1">
      <alignment readingOrder="1"/>
    </xf>
    <xf numFmtId="0" fontId="22" fillId="0" borderId="0" xfId="0" applyFont="1"/>
    <xf numFmtId="0" fontId="22" fillId="0" borderId="12" xfId="0" applyFont="1" applyBorder="1" applyAlignment="1">
      <alignment readingOrder="1"/>
    </xf>
    <xf numFmtId="0" fontId="22" fillId="0" borderId="13" xfId="0" applyFont="1" applyBorder="1" applyAlignment="1">
      <alignment readingOrder="1"/>
    </xf>
    <xf numFmtId="0" fontId="22" fillId="0" borderId="14" xfId="0" applyFont="1" applyBorder="1" applyAlignment="1">
      <alignment readingOrder="1"/>
    </xf>
    <xf numFmtId="0" fontId="22" fillId="0" borderId="0" xfId="0" applyFont="1" applyAlignment="1">
      <alignment readingOrder="1"/>
    </xf>
    <xf numFmtId="0" fontId="10" fillId="0" borderId="0" xfId="0" applyFont="1"/>
    <xf numFmtId="0" fontId="0" fillId="13" borderId="0" xfId="0" applyFill="1"/>
    <xf numFmtId="0" fontId="2" fillId="13" borderId="0" xfId="0" applyFont="1" applyFill="1"/>
    <xf numFmtId="166" fontId="0" fillId="0" borderId="0" xfId="0" applyNumberFormat="1"/>
    <xf numFmtId="0" fontId="1" fillId="0" borderId="2" xfId="0" applyFont="1" applyBorder="1"/>
    <xf numFmtId="167" fontId="1" fillId="0" borderId="2" xfId="0" applyNumberFormat="1" applyFont="1" applyBorder="1"/>
    <xf numFmtId="0" fontId="14" fillId="14" borderId="0" xfId="0" applyFont="1" applyFill="1"/>
    <xf numFmtId="0" fontId="0" fillId="14" borderId="0" xfId="0" applyFill="1"/>
    <xf numFmtId="165" fontId="0" fillId="14" borderId="0" xfId="0" applyNumberFormat="1" applyFill="1"/>
    <xf numFmtId="0" fontId="23" fillId="0" borderId="0" xfId="0" applyFont="1"/>
    <xf numFmtId="0" fontId="24" fillId="2" borderId="1" xfId="0" applyFont="1" applyFill="1" applyBorder="1" applyAlignment="1">
      <alignment vertical="top" wrapText="1"/>
    </xf>
    <xf numFmtId="166" fontId="0" fillId="15" borderId="0" xfId="0" applyNumberFormat="1" applyFill="1"/>
    <xf numFmtId="166" fontId="0" fillId="15" borderId="1" xfId="0" applyNumberFormat="1" applyFill="1" applyBorder="1"/>
    <xf numFmtId="0" fontId="0" fillId="0" borderId="0" xfId="0" applyAlignment="1">
      <alignment horizontal="center"/>
    </xf>
    <xf numFmtId="165" fontId="0" fillId="16" borderId="0" xfId="0" applyNumberFormat="1" applyFill="1"/>
    <xf numFmtId="0" fontId="0" fillId="17" borderId="0" xfId="0" applyFill="1"/>
    <xf numFmtId="0" fontId="25" fillId="13" borderId="0" xfId="0" applyFont="1" applyFill="1"/>
    <xf numFmtId="165" fontId="0" fillId="13" borderId="0" xfId="0" applyNumberFormat="1" applyFill="1"/>
    <xf numFmtId="165" fontId="6" fillId="17" borderId="0" xfId="0" applyNumberFormat="1" applyFont="1" applyFill="1"/>
    <xf numFmtId="8" fontId="6" fillId="13" borderId="0" xfId="0" applyNumberFormat="1" applyFont="1" applyFill="1"/>
    <xf numFmtId="164" fontId="6" fillId="13" borderId="0" xfId="0" applyNumberFormat="1" applyFont="1" applyFill="1"/>
    <xf numFmtId="0" fontId="8" fillId="18" borderId="0" xfId="0" applyFont="1" applyFill="1"/>
    <xf numFmtId="167" fontId="1" fillId="0" borderId="0" xfId="0" applyNumberFormat="1" applyFont="1"/>
    <xf numFmtId="166" fontId="1" fillId="0" borderId="15" xfId="0" applyNumberFormat="1" applyFont="1" applyBorder="1"/>
    <xf numFmtId="166" fontId="1" fillId="0" borderId="16" xfId="0" applyNumberFormat="1" applyFont="1" applyBorder="1"/>
    <xf numFmtId="166" fontId="25" fillId="13" borderId="0" xfId="0" applyNumberFormat="1" applyFont="1" applyFill="1"/>
    <xf numFmtId="0" fontId="0" fillId="0" borderId="0" xfId="0" applyAlignment="1">
      <alignment horizontal="center" wrapText="1"/>
    </xf>
    <xf numFmtId="168" fontId="0" fillId="0" borderId="0" xfId="0" applyNumberFormat="1"/>
    <xf numFmtId="0" fontId="0" fillId="0" borderId="12" xfId="0" applyBorder="1"/>
    <xf numFmtId="0" fontId="14" fillId="0" borderId="12" xfId="0" applyFont="1" applyBorder="1"/>
    <xf numFmtId="0" fontId="0" fillId="0" borderId="13" xfId="0" applyBorder="1"/>
    <xf numFmtId="0" fontId="14" fillId="0" borderId="13" xfId="0" applyFont="1" applyBorder="1"/>
    <xf numFmtId="0" fontId="14" fillId="0" borderId="14" xfId="0" applyFont="1" applyBorder="1"/>
    <xf numFmtId="0" fontId="0" fillId="0" borderId="14" xfId="0" applyBorder="1"/>
    <xf numFmtId="167" fontId="27" fillId="0" borderId="15" xfId="0" applyNumberFormat="1" applyFont="1" applyBorder="1"/>
    <xf numFmtId="167" fontId="1" fillId="0" borderId="16" xfId="0" applyNumberFormat="1" applyFont="1" applyBorder="1"/>
    <xf numFmtId="0" fontId="0" fillId="0" borderId="4" xfId="0" applyBorder="1"/>
    <xf numFmtId="0" fontId="2" fillId="0" borderId="4" xfId="0" applyFont="1" applyBorder="1"/>
    <xf numFmtId="0" fontId="14" fillId="0" borderId="4" xfId="0" applyFont="1" applyBorder="1"/>
    <xf numFmtId="0" fontId="2" fillId="10" borderId="4" xfId="0" applyFont="1" applyFill="1" applyBorder="1"/>
    <xf numFmtId="0" fontId="0" fillId="0" borderId="20" xfId="0" applyBorder="1"/>
    <xf numFmtId="165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6" fillId="0" borderId="23" xfId="0" applyFont="1" applyBorder="1"/>
    <xf numFmtId="0" fontId="0" fillId="0" borderId="25" xfId="0" applyBorder="1"/>
    <xf numFmtId="0" fontId="14" fillId="0" borderId="5" xfId="0" applyFont="1" applyBorder="1"/>
    <xf numFmtId="0" fontId="0" fillId="0" borderId="5" xfId="0" applyBorder="1"/>
    <xf numFmtId="168" fontId="0" fillId="0" borderId="26" xfId="0" applyNumberFormat="1" applyBorder="1"/>
    <xf numFmtId="0" fontId="0" fillId="10" borderId="23" xfId="0" applyFill="1" applyBorder="1"/>
    <xf numFmtId="0" fontId="0" fillId="0" borderId="24" xfId="0" applyBorder="1"/>
    <xf numFmtId="0" fontId="0" fillId="2" borderId="27" xfId="0" applyFill="1" applyBorder="1" applyAlignment="1">
      <alignment vertical="top" wrapText="1"/>
    </xf>
    <xf numFmtId="0" fontId="16" fillId="2" borderId="28" xfId="0" applyFont="1" applyFill="1" applyBorder="1" applyAlignment="1">
      <alignment vertical="top" wrapText="1"/>
    </xf>
    <xf numFmtId="0" fontId="28" fillId="0" borderId="0" xfId="0" applyFont="1"/>
    <xf numFmtId="0" fontId="26" fillId="0" borderId="0" xfId="0" applyFont="1" applyAlignment="1">
      <alignment readingOrder="1"/>
    </xf>
    <xf numFmtId="0" fontId="0" fillId="19" borderId="0" xfId="0" applyFill="1"/>
    <xf numFmtId="166" fontId="0" fillId="19" borderId="0" xfId="0" applyNumberFormat="1" applyFill="1"/>
    <xf numFmtId="167" fontId="1" fillId="19" borderId="2" xfId="0" applyNumberFormat="1" applyFont="1" applyFill="1" applyBorder="1"/>
    <xf numFmtId="166" fontId="1" fillId="19" borderId="2" xfId="0" applyNumberFormat="1" applyFont="1" applyFill="1" applyBorder="1"/>
    <xf numFmtId="0" fontId="6" fillId="0" borderId="4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4" borderId="29" xfId="2" applyFont="1" applyFill="1" applyBorder="1" applyAlignment="1">
      <alignment vertical="top" wrapText="1"/>
    </xf>
    <xf numFmtId="0" fontId="0" fillId="0" borderId="0" xfId="0" applyAlignment="1">
      <alignment horizontal="right" wrapText="1"/>
    </xf>
    <xf numFmtId="166" fontId="30" fillId="20" borderId="0" xfId="0" applyNumberFormat="1" applyFont="1" applyFill="1"/>
    <xf numFmtId="166" fontId="31" fillId="20" borderId="0" xfId="0" applyNumberFormat="1" applyFont="1" applyFill="1" applyAlignment="1">
      <alignment horizontal="right"/>
    </xf>
    <xf numFmtId="166" fontId="25" fillId="20" borderId="0" xfId="0" applyNumberFormat="1" applyFont="1" applyFill="1"/>
    <xf numFmtId="166" fontId="23" fillId="4" borderId="0" xfId="0" applyNumberFormat="1" applyFont="1" applyFill="1"/>
    <xf numFmtId="0" fontId="29" fillId="4" borderId="0" xfId="0" applyFont="1" applyFill="1"/>
    <xf numFmtId="0" fontId="32" fillId="0" borderId="0" xfId="0" applyFont="1" applyAlignment="1">
      <alignment horizontal="left" vertical="top" wrapText="1"/>
    </xf>
    <xf numFmtId="166" fontId="1" fillId="20" borderId="0" xfId="0" applyNumberFormat="1" applyFont="1" applyFill="1"/>
    <xf numFmtId="0" fontId="0" fillId="0" borderId="0" xfId="0" applyAlignment="1">
      <alignment horizontal="right"/>
    </xf>
    <xf numFmtId="16" fontId="0" fillId="0" borderId="0" xfId="0" applyNumberFormat="1"/>
    <xf numFmtId="0" fontId="5" fillId="4" borderId="1" xfId="2" applyFont="1" applyFill="1" applyBorder="1" applyAlignment="1">
      <alignment horizontal="left" vertical="top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5">
    <dxf>
      <numFmt numFmtId="165" formatCode="_-&quot;$&quot;* #,##0.00_-;\-&quot;$&quot;* #,##0.00_-;_-&quot;$&quot;* &quot;-&quot;??_-;_-@_-"/>
    </dxf>
    <dxf>
      <numFmt numFmtId="165" formatCode="_-&quot;$&quot;* #,##0.00_-;\-&quot;$&quot;* #,##0.00_-;_-&quot;$&quot;* &quot;-&quot;??_-;_-@_-"/>
    </dxf>
    <dxf>
      <font>
        <sz val="10"/>
      </font>
      <alignment horizontal="left" vertical="top" wrapText="1"/>
    </dxf>
    <dxf>
      <numFmt numFmtId="166" formatCode="_-[$$-409]* #,##0.00_ ;_-[$$-409]* \-#,##0.00\ ;_-[$$-409]* &quot;-&quot;??_ ;_-@_ 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Armstrong" id="{7F2A7933-197B-4B5F-B6D8-A5BBC8973028}" userId="S::saraha@unitedwaynbc.ca::25e5371d-75c7-4a29-8464-742b1f8dbe4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377F3-5875-414B-98ED-4D1B4F30EC0C}" name="Table1" displayName="Table1" ref="P1:R16" totalsRowShown="0" headerRowDxfId="4">
  <autoFilter ref="P1:R16" xr:uid="{439377F3-5875-414B-98ED-4D1B4F30EC0C}"/>
  <tableColumns count="3">
    <tableColumn id="1" xr3:uid="{BB5AD4A6-B33B-45D2-9AE4-CB4471C13CFE}" name="Online/Event/Sponsorship Donor"/>
    <tableColumn id="3" xr3:uid="{56225A0C-0DD8-43B7-BA88-9FE5FBC885A2}" name="Source"/>
    <tableColumn id="2" xr3:uid="{23B894C0-E41A-45A9-88E4-F43709249AA9}" name="Amoun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3DF652-1D83-456E-BF77-476FB8D2573C}" name="Table2" displayName="Table2" ref="A23:H38" totalsRowCount="1" headerRowDxfId="2">
  <autoFilter ref="A23:H37" xr:uid="{9E3DF652-1D83-456E-BF77-476FB8D2573C}"/>
  <tableColumns count="8">
    <tableColumn id="1" xr3:uid="{CFCD9D25-F763-4AFE-A241-358FB006AE4C}" name="Agency" totalsRowLabel="Total"/>
    <tableColumn id="2" xr3:uid="{5DB3128B-2877-4F54-AEF8-BBECC60301FF}" name="Community"/>
    <tableColumn id="3" xr3:uid="{8AC3845C-310C-49C0-827B-AE1E13D6A155}" name="Allocation" totalsRowFunction="custom" dataDxfId="1" totalsRowDxfId="0">
      <totalsRowFormula>SUBTOTAL(109,C24:C37)</totalsRowFormula>
    </tableColumn>
    <tableColumn id="4" xr3:uid="{ED457C04-AF44-4FBD-9356-A0712AC052B1}" name="Notified"/>
    <tableColumn id="5" xr3:uid="{EDDA239B-0F55-4421-99B5-CF7AA82573D7}" name="Letter Returned"/>
    <tableColumn id="8" xr3:uid="{6794FEF2-0339-49E2-AADB-108980A20030}" name="EFT Info Received"/>
    <tableColumn id="6" xr3:uid="{555E70C5-121A-470B-B844-81058E11FE25}" name="Funding Sent"/>
    <tableColumn id="7" xr3:uid="{E6758253-B96E-45A3-9F29-753CE5D9A393}" name="Report Link Provided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" dT="2023-07-11T18:49:24.11" personId="{7F2A7933-197B-4B5F-B6D8-A5BBC8973028}" id="{95C4BDEC-8E5A-486E-B447-AB6446402265}">
    <text>PCL Trellis donations &amp; corporate match</text>
  </threadedComment>
  <threadedComment ref="K10" dT="2023-07-11T18:44:33.23" personId="{7F2A7933-197B-4B5F-B6D8-A5BBC8973028}" id="{BA14A040-87D9-444B-A7B0-F96DE3A28947}">
    <text>Was brought directly to the agency</text>
  </threadedComment>
  <threadedComment ref="L13" dT="2023-07-11T18:48:30.30" personId="{7F2A7933-197B-4B5F-B6D8-A5BBC8973028}" id="{5FC3790B-8A76-4197-850F-A1133C91BC47}">
    <text>Shell sponsorship</text>
  </threadedComment>
  <threadedComment ref="K14" dT="2023-06-29T18:15:03.16" personId="{7F2A7933-197B-4B5F-B6D8-A5BBC8973028}" id="{124116DF-E9C6-4D80-B354-177FC9616648}">
    <text>Donated directly to the agency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fredrick@liuna-wc.ca" TargetMode="External"/><Relationship Id="rId13" Type="http://schemas.openxmlformats.org/officeDocument/2006/relationships/hyperlink" Target="mailto:center@magiclanterntheatres.ca" TargetMode="External"/><Relationship Id="rId3" Type="http://schemas.openxmlformats.org/officeDocument/2006/relationships/hyperlink" Target="mailto:impact@divacup.com" TargetMode="External"/><Relationship Id="rId7" Type="http://schemas.openxmlformats.org/officeDocument/2006/relationships/hyperlink" Target="mailto:arbyrne@mtcad.onmicrosoft.com" TargetMode="External"/><Relationship Id="rId12" Type="http://schemas.openxmlformats.org/officeDocument/2006/relationships/hyperlink" Target="mailto:heather_desarmia@tcenergy.com" TargetMode="External"/><Relationship Id="rId2" Type="http://schemas.openxmlformats.org/officeDocument/2006/relationships/hyperlink" Target="mailto:beauty@coresalonspa.com" TargetMode="External"/><Relationship Id="rId1" Type="http://schemas.openxmlformats.org/officeDocument/2006/relationships/hyperlink" Target="mailto:info@trendsetterspg.com" TargetMode="External"/><Relationship Id="rId6" Type="http://schemas.openxmlformats.org/officeDocument/2006/relationships/hyperlink" Target="mailto:wesley@studio3spa.ca" TargetMode="External"/><Relationship Id="rId11" Type="http://schemas.openxmlformats.org/officeDocument/2006/relationships/hyperlink" Target="mailto:editor@dcdn.ca" TargetMode="External"/><Relationship Id="rId5" Type="http://schemas.openxmlformats.org/officeDocument/2006/relationships/hyperlink" Target="mailto:info@rebelbeautyinc.c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rikki.beaudet1@enbridge.com" TargetMode="External"/><Relationship Id="rId4" Type="http://schemas.openxmlformats.org/officeDocument/2006/relationships/hyperlink" Target="mailto:adam.rolick@ovintiv.com" TargetMode="External"/><Relationship Id="rId9" Type="http://schemas.openxmlformats.org/officeDocument/2006/relationships/hyperlink" Target="mailto:chaggstrom@pembina.com" TargetMode="External"/><Relationship Id="rId14" Type="http://schemas.openxmlformats.org/officeDocument/2006/relationships/hyperlink" Target="mailto:v.jocko@shel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C295-51D8-4248-8976-78BAEDE5FE6D}">
  <dimension ref="A1:Q32"/>
  <sheetViews>
    <sheetView topLeftCell="D1" workbookViewId="0">
      <selection activeCell="O18" sqref="O18"/>
    </sheetView>
  </sheetViews>
  <sheetFormatPr defaultColWidth="9.140625" defaultRowHeight="15" customHeight="1"/>
  <cols>
    <col min="1" max="1" width="5.140625" style="5" customWidth="1"/>
    <col min="2" max="2" width="41" style="5" customWidth="1"/>
    <col min="3" max="3" width="9.140625" style="5"/>
    <col min="4" max="4" width="16.140625" style="5" customWidth="1"/>
    <col min="5" max="5" width="34.42578125" style="5" customWidth="1"/>
    <col min="6" max="6" width="18.5703125" style="5" customWidth="1"/>
    <col min="7" max="7" width="16" style="5" customWidth="1"/>
    <col min="8" max="8" width="15.85546875" style="5" customWidth="1"/>
    <col min="9" max="9" width="19.85546875" style="5" customWidth="1"/>
    <col min="10" max="10" width="22.140625" style="5" customWidth="1"/>
    <col min="11" max="11" width="24" style="5" customWidth="1"/>
    <col min="12" max="13" width="16" style="5" customWidth="1"/>
    <col min="14" max="14" width="26" style="5" customWidth="1"/>
    <col min="15" max="16" width="26.85546875" style="5" customWidth="1"/>
    <col min="17" max="17" width="111" style="5" customWidth="1"/>
    <col min="18" max="16384" width="9.140625" style="5"/>
  </cols>
  <sheetData>
    <row r="1" spans="1:17" s="27" customFormat="1" ht="26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</row>
    <row r="2" spans="1:17" s="27" customFormat="1" ht="45">
      <c r="A2" s="28"/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</row>
    <row r="3" spans="1:17" s="89" customFormat="1">
      <c r="A3" s="82">
        <v>1</v>
      </c>
      <c r="B3" s="83" t="s">
        <v>17</v>
      </c>
      <c r="C3" s="84">
        <v>10000</v>
      </c>
      <c r="D3" s="84">
        <v>10000</v>
      </c>
      <c r="E3" s="85"/>
      <c r="F3" s="86"/>
      <c r="G3" s="86"/>
      <c r="H3" s="85"/>
      <c r="I3" s="87"/>
      <c r="J3" s="86"/>
      <c r="K3" s="88"/>
      <c r="L3" s="86"/>
      <c r="M3" s="86"/>
      <c r="N3" s="86"/>
      <c r="O3" s="86"/>
      <c r="P3" s="86"/>
      <c r="Q3" s="86"/>
    </row>
    <row r="4" spans="1:17">
      <c r="A4" s="29"/>
      <c r="B4" s="30"/>
      <c r="C4" s="31"/>
      <c r="D4" s="31"/>
      <c r="E4" s="32"/>
      <c r="F4" s="33"/>
      <c r="G4" s="33"/>
      <c r="H4" s="32"/>
      <c r="I4" s="34"/>
      <c r="J4" s="33"/>
      <c r="K4" s="33"/>
      <c r="L4" s="33"/>
      <c r="M4" s="33"/>
      <c r="N4" s="33"/>
      <c r="O4" s="33"/>
      <c r="P4" s="33"/>
      <c r="Q4" s="33"/>
    </row>
    <row r="5" spans="1:17" s="27" customFormat="1" ht="45">
      <c r="A5" s="28"/>
      <c r="B5" s="8" t="s">
        <v>18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10" t="s">
        <v>9</v>
      </c>
      <c r="K5" s="11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</row>
    <row r="6" spans="1:17" ht="30">
      <c r="A6" s="36">
        <v>1</v>
      </c>
      <c r="B6" s="37" t="s">
        <v>19</v>
      </c>
      <c r="C6" s="38">
        <v>2500</v>
      </c>
      <c r="D6" s="38">
        <v>2500</v>
      </c>
      <c r="E6" s="39" t="s">
        <v>20</v>
      </c>
      <c r="F6" s="40" t="s">
        <v>21</v>
      </c>
      <c r="G6" s="40" t="s">
        <v>21</v>
      </c>
      <c r="H6" s="39" t="s">
        <v>21</v>
      </c>
      <c r="I6" s="41" t="s">
        <v>22</v>
      </c>
      <c r="J6" s="40" t="s">
        <v>23</v>
      </c>
      <c r="K6" s="35" t="s">
        <v>24</v>
      </c>
      <c r="L6" s="40"/>
      <c r="M6" s="40" t="s">
        <v>25</v>
      </c>
      <c r="N6" s="40"/>
      <c r="O6" s="40"/>
      <c r="P6" s="40" t="s">
        <v>21</v>
      </c>
      <c r="Q6" s="40" t="s">
        <v>26</v>
      </c>
    </row>
    <row r="7" spans="1:17" ht="120">
      <c r="A7" s="29">
        <v>2</v>
      </c>
      <c r="B7" s="42" t="s">
        <v>27</v>
      </c>
      <c r="C7" s="31">
        <v>12500</v>
      </c>
      <c r="D7" s="31">
        <v>0</v>
      </c>
      <c r="E7" s="33" t="s">
        <v>28</v>
      </c>
      <c r="F7" s="43" t="s">
        <v>21</v>
      </c>
      <c r="G7" s="43" t="s">
        <v>21</v>
      </c>
      <c r="H7" s="32" t="s">
        <v>21</v>
      </c>
      <c r="I7" s="44"/>
      <c r="J7" s="45" t="s">
        <v>29</v>
      </c>
      <c r="K7" s="46" t="s">
        <v>30</v>
      </c>
      <c r="L7" s="43"/>
      <c r="M7" s="43" t="s">
        <v>31</v>
      </c>
      <c r="N7" s="43"/>
      <c r="O7" s="43"/>
      <c r="P7" s="43" t="s">
        <v>21</v>
      </c>
      <c r="Q7" s="47" t="s">
        <v>32</v>
      </c>
    </row>
    <row r="8" spans="1:17">
      <c r="A8" s="48">
        <v>3</v>
      </c>
      <c r="B8" s="49" t="s">
        <v>33</v>
      </c>
      <c r="C8" s="5">
        <v>1000</v>
      </c>
      <c r="D8" s="31">
        <v>1000</v>
      </c>
      <c r="E8" s="32" t="s">
        <v>20</v>
      </c>
      <c r="F8" s="43" t="s">
        <v>34</v>
      </c>
      <c r="G8" s="50" t="s">
        <v>21</v>
      </c>
      <c r="H8" s="32"/>
      <c r="I8" s="33"/>
      <c r="J8" s="45" t="s">
        <v>35</v>
      </c>
      <c r="K8" s="46" t="s">
        <v>36</v>
      </c>
      <c r="L8" s="50"/>
      <c r="M8" s="50" t="s">
        <v>37</v>
      </c>
      <c r="N8" s="43"/>
      <c r="O8" s="43"/>
      <c r="P8" s="43" t="s">
        <v>21</v>
      </c>
      <c r="Q8" s="32"/>
    </row>
    <row r="9" spans="1:17">
      <c r="A9" s="90">
        <v>4</v>
      </c>
      <c r="B9" s="91" t="s">
        <v>38</v>
      </c>
      <c r="C9" s="5">
        <v>2500</v>
      </c>
      <c r="D9" s="78">
        <v>2500</v>
      </c>
      <c r="E9" s="79" t="s">
        <v>20</v>
      </c>
      <c r="F9" s="43" t="s">
        <v>34</v>
      </c>
      <c r="G9" s="50" t="s">
        <v>34</v>
      </c>
      <c r="H9" s="79"/>
      <c r="I9" s="92"/>
      <c r="J9" s="92" t="s">
        <v>39</v>
      </c>
      <c r="K9" s="93" t="s">
        <v>40</v>
      </c>
      <c r="L9" s="50"/>
      <c r="M9" s="50" t="s">
        <v>37</v>
      </c>
      <c r="N9" s="43"/>
      <c r="O9" s="43"/>
      <c r="P9" s="50" t="s">
        <v>21</v>
      </c>
      <c r="Q9" s="79"/>
    </row>
    <row r="10" spans="1:17" ht="30">
      <c r="A10" s="90">
        <v>5</v>
      </c>
      <c r="B10" s="42" t="s">
        <v>41</v>
      </c>
      <c r="C10" s="78">
        <v>2500</v>
      </c>
      <c r="D10" s="78">
        <v>2500</v>
      </c>
      <c r="E10" s="79" t="s">
        <v>20</v>
      </c>
      <c r="F10" s="43" t="s">
        <v>34</v>
      </c>
      <c r="G10" s="50" t="s">
        <v>34</v>
      </c>
      <c r="H10" s="79" t="s">
        <v>21</v>
      </c>
      <c r="I10" s="5" t="s">
        <v>42</v>
      </c>
      <c r="J10" s="5" t="s">
        <v>43</v>
      </c>
      <c r="K10" s="80" t="s">
        <v>44</v>
      </c>
      <c r="L10" s="50"/>
      <c r="M10" s="50" t="s">
        <v>37</v>
      </c>
      <c r="N10" s="43"/>
      <c r="O10" s="43"/>
      <c r="P10" s="50" t="s">
        <v>21</v>
      </c>
      <c r="Q10" s="79"/>
    </row>
    <row r="11" spans="1:17" s="27" customFormat="1" ht="45">
      <c r="A11" s="28"/>
      <c r="B11" s="12" t="s">
        <v>45</v>
      </c>
      <c r="C11" s="11" t="s">
        <v>2</v>
      </c>
      <c r="D11" s="11" t="s">
        <v>3</v>
      </c>
      <c r="E11" s="11" t="s">
        <v>4</v>
      </c>
      <c r="F11" s="9" t="s">
        <v>5</v>
      </c>
      <c r="G11" s="11" t="s">
        <v>6</v>
      </c>
      <c r="H11" s="11" t="s">
        <v>7</v>
      </c>
      <c r="I11" s="11" t="s">
        <v>8</v>
      </c>
      <c r="J11" s="13" t="s">
        <v>9</v>
      </c>
      <c r="K11" s="11" t="s">
        <v>10</v>
      </c>
      <c r="L11" s="11" t="s">
        <v>11</v>
      </c>
      <c r="M11" s="11" t="s">
        <v>12</v>
      </c>
      <c r="N11" s="9" t="s">
        <v>13</v>
      </c>
      <c r="O11" s="9" t="s">
        <v>14</v>
      </c>
      <c r="P11" s="11" t="s">
        <v>15</v>
      </c>
      <c r="Q11" s="11" t="s">
        <v>16</v>
      </c>
    </row>
    <row r="12" spans="1:17">
      <c r="A12" s="69">
        <v>1</v>
      </c>
      <c r="B12" s="70" t="s">
        <v>46</v>
      </c>
      <c r="C12" s="71"/>
      <c r="D12" s="71"/>
      <c r="E12" s="70"/>
      <c r="F12" s="72"/>
      <c r="G12" s="72"/>
      <c r="H12" s="70"/>
      <c r="I12" s="73"/>
      <c r="J12" s="72" t="s">
        <v>47</v>
      </c>
      <c r="K12" s="72"/>
      <c r="L12" s="72"/>
      <c r="M12" s="72"/>
      <c r="N12" s="72"/>
      <c r="O12" s="75"/>
      <c r="P12" s="33"/>
      <c r="Q12" s="30"/>
    </row>
    <row r="13" spans="1:17" ht="30">
      <c r="A13" s="69">
        <v>2</v>
      </c>
      <c r="B13" s="70" t="s">
        <v>48</v>
      </c>
      <c r="C13" s="71"/>
      <c r="D13" s="71"/>
      <c r="E13" s="70"/>
      <c r="F13" s="72"/>
      <c r="G13" s="72" t="s">
        <v>34</v>
      </c>
      <c r="H13" s="70"/>
      <c r="I13" s="73"/>
      <c r="J13" s="72" t="s">
        <v>49</v>
      </c>
      <c r="K13" s="14" t="s">
        <v>50</v>
      </c>
      <c r="L13" s="72" t="s">
        <v>51</v>
      </c>
      <c r="M13" s="72" t="s">
        <v>37</v>
      </c>
      <c r="N13" s="72"/>
      <c r="O13" s="75"/>
      <c r="P13" s="33"/>
      <c r="Q13" s="30"/>
    </row>
    <row r="14" spans="1:17">
      <c r="A14" s="69">
        <v>3</v>
      </c>
      <c r="B14" s="70" t="s">
        <v>52</v>
      </c>
      <c r="C14" s="71"/>
      <c r="D14" s="71"/>
      <c r="E14" s="70"/>
      <c r="F14" s="72"/>
      <c r="G14" s="72"/>
      <c r="H14" s="70"/>
      <c r="I14" s="73"/>
      <c r="J14" s="72" t="s">
        <v>53</v>
      </c>
      <c r="K14" s="72"/>
      <c r="L14" s="72"/>
      <c r="M14" s="72" t="s">
        <v>37</v>
      </c>
      <c r="N14" s="72"/>
      <c r="O14" s="75"/>
      <c r="P14" s="33"/>
      <c r="Q14" s="30"/>
    </row>
    <row r="15" spans="1:17">
      <c r="A15" s="48">
        <v>4</v>
      </c>
      <c r="B15" s="70" t="s">
        <v>54</v>
      </c>
      <c r="C15" s="71"/>
      <c r="D15" s="71"/>
      <c r="E15" s="70"/>
      <c r="F15" s="72"/>
      <c r="G15" s="72"/>
      <c r="H15" s="70"/>
      <c r="I15" s="72"/>
      <c r="J15" s="72"/>
      <c r="K15" s="72"/>
      <c r="L15" s="72"/>
      <c r="M15" s="72"/>
      <c r="N15" s="72"/>
      <c r="O15" s="75"/>
      <c r="P15" s="33"/>
      <c r="Q15" s="30"/>
    </row>
    <row r="16" spans="1:17">
      <c r="A16" s="69">
        <v>5</v>
      </c>
      <c r="B16" s="70"/>
      <c r="C16" s="71"/>
      <c r="D16" s="71"/>
      <c r="E16" s="70"/>
      <c r="F16" s="6"/>
      <c r="G16" s="6"/>
      <c r="H16" s="70"/>
      <c r="I16" s="73"/>
      <c r="J16" s="7"/>
      <c r="K16" s="6"/>
      <c r="L16" s="6"/>
      <c r="M16" s="6"/>
      <c r="N16" s="6"/>
      <c r="O16" s="179"/>
      <c r="P16" s="178" t="s">
        <v>21</v>
      </c>
      <c r="Q16" s="30"/>
    </row>
    <row r="17" spans="1:17" s="27" customFormat="1" ht="45">
      <c r="A17" s="28"/>
      <c r="B17" s="12" t="s">
        <v>55</v>
      </c>
      <c r="C17" s="11" t="s">
        <v>2</v>
      </c>
      <c r="D17" s="11" t="s">
        <v>3</v>
      </c>
      <c r="E17" s="11" t="s">
        <v>4</v>
      </c>
      <c r="F17" s="9" t="s">
        <v>5</v>
      </c>
      <c r="G17" s="11" t="s">
        <v>6</v>
      </c>
      <c r="H17" s="11" t="s">
        <v>7</v>
      </c>
      <c r="I17" s="11" t="s">
        <v>8</v>
      </c>
      <c r="J17" s="13" t="s">
        <v>9</v>
      </c>
      <c r="K17" s="11" t="s">
        <v>10</v>
      </c>
      <c r="L17" s="11" t="s">
        <v>11</v>
      </c>
      <c r="M17" s="11" t="s">
        <v>12</v>
      </c>
      <c r="N17" s="9" t="s">
        <v>13</v>
      </c>
      <c r="O17" s="9" t="s">
        <v>14</v>
      </c>
      <c r="P17" s="180" t="s">
        <v>15</v>
      </c>
      <c r="Q17" s="11" t="s">
        <v>16</v>
      </c>
    </row>
    <row r="18" spans="1:17" ht="195">
      <c r="A18" s="69">
        <v>1</v>
      </c>
      <c r="B18" s="70" t="s">
        <v>56</v>
      </c>
      <c r="C18" s="71">
        <v>600</v>
      </c>
      <c r="D18" s="71">
        <v>0</v>
      </c>
      <c r="E18" s="72" t="s">
        <v>57</v>
      </c>
      <c r="F18" s="72" t="s">
        <v>21</v>
      </c>
      <c r="G18" s="72" t="s">
        <v>21</v>
      </c>
      <c r="H18" s="70"/>
      <c r="I18" s="73"/>
      <c r="J18" s="72" t="s">
        <v>58</v>
      </c>
      <c r="K18" s="74" t="s">
        <v>59</v>
      </c>
      <c r="L18" s="72" t="s">
        <v>60</v>
      </c>
      <c r="M18" s="72" t="s">
        <v>31</v>
      </c>
      <c r="N18" s="72"/>
      <c r="O18" s="75"/>
      <c r="P18" s="33"/>
      <c r="Q18" s="43" t="s">
        <v>61</v>
      </c>
    </row>
    <row r="19" spans="1:17" ht="75">
      <c r="A19" s="48">
        <v>2</v>
      </c>
      <c r="B19" s="70" t="s">
        <v>62</v>
      </c>
      <c r="C19" s="71">
        <v>140</v>
      </c>
      <c r="D19" s="71">
        <v>0</v>
      </c>
      <c r="E19" s="72" t="s">
        <v>63</v>
      </c>
      <c r="F19" s="72" t="s">
        <v>21</v>
      </c>
      <c r="G19" s="72" t="s">
        <v>21</v>
      </c>
      <c r="H19" s="72" t="s">
        <v>64</v>
      </c>
      <c r="I19" s="72" t="s">
        <v>65</v>
      </c>
      <c r="J19" s="72" t="s">
        <v>66</v>
      </c>
      <c r="K19" s="74" t="s">
        <v>67</v>
      </c>
      <c r="L19" s="72" t="s">
        <v>68</v>
      </c>
      <c r="M19" s="72" t="s">
        <v>31</v>
      </c>
      <c r="N19" s="72"/>
      <c r="O19" s="75"/>
      <c r="P19" s="33"/>
      <c r="Q19" s="76" t="s">
        <v>69</v>
      </c>
    </row>
    <row r="20" spans="1:17" ht="30">
      <c r="A20" s="69">
        <v>3</v>
      </c>
      <c r="B20" s="70" t="s">
        <v>70</v>
      </c>
      <c r="C20" s="71">
        <v>618</v>
      </c>
      <c r="D20" s="71">
        <v>0</v>
      </c>
      <c r="E20" s="70" t="s">
        <v>71</v>
      </c>
      <c r="F20" s="6" t="s">
        <v>21</v>
      </c>
      <c r="G20" s="6" t="s">
        <v>21</v>
      </c>
      <c r="H20" s="70" t="s">
        <v>72</v>
      </c>
      <c r="I20" s="73" t="s">
        <v>73</v>
      </c>
      <c r="J20" s="7" t="s">
        <v>74</v>
      </c>
      <c r="K20" s="14" t="s">
        <v>75</v>
      </c>
      <c r="L20" s="6" t="s">
        <v>76</v>
      </c>
      <c r="M20" s="6" t="s">
        <v>37</v>
      </c>
      <c r="N20" s="6"/>
      <c r="O20" s="179"/>
      <c r="P20" s="178"/>
      <c r="Q20" s="30"/>
    </row>
    <row r="21" spans="1:17" ht="30">
      <c r="A21" s="69">
        <v>4</v>
      </c>
      <c r="B21" s="70" t="s">
        <v>77</v>
      </c>
      <c r="C21" s="71">
        <v>100</v>
      </c>
      <c r="D21" s="71">
        <v>0</v>
      </c>
      <c r="E21" s="70" t="s">
        <v>78</v>
      </c>
      <c r="F21" s="72" t="s">
        <v>21</v>
      </c>
      <c r="G21" s="72" t="s">
        <v>21</v>
      </c>
      <c r="H21" s="70" t="s">
        <v>79</v>
      </c>
      <c r="I21" s="73" t="s">
        <v>80</v>
      </c>
      <c r="J21" s="72" t="s">
        <v>81</v>
      </c>
      <c r="K21" s="14" t="s">
        <v>82</v>
      </c>
      <c r="L21" s="72" t="s">
        <v>83</v>
      </c>
      <c r="M21" s="72" t="s">
        <v>84</v>
      </c>
      <c r="N21" s="72"/>
      <c r="O21" s="75"/>
      <c r="P21" s="33"/>
      <c r="Q21" s="30" t="s">
        <v>85</v>
      </c>
    </row>
    <row r="22" spans="1:17" ht="30">
      <c r="A22" s="69">
        <v>5</v>
      </c>
      <c r="B22" s="70" t="s">
        <v>86</v>
      </c>
      <c r="C22" s="71">
        <v>330</v>
      </c>
      <c r="D22" s="71" t="s">
        <v>87</v>
      </c>
      <c r="E22" s="70" t="s">
        <v>88</v>
      </c>
      <c r="F22" s="72" t="s">
        <v>34</v>
      </c>
      <c r="G22" s="72" t="s">
        <v>34</v>
      </c>
      <c r="H22" s="70" t="s">
        <v>89</v>
      </c>
      <c r="I22" s="73" t="s">
        <v>90</v>
      </c>
      <c r="J22" s="72" t="s">
        <v>91</v>
      </c>
      <c r="K22" s="14" t="s">
        <v>92</v>
      </c>
      <c r="L22" s="72"/>
      <c r="M22" s="72" t="s">
        <v>37</v>
      </c>
      <c r="N22" s="72"/>
      <c r="O22" s="75"/>
      <c r="P22" s="33"/>
      <c r="Q22" s="30"/>
    </row>
    <row r="23" spans="1:17">
      <c r="A23" s="69">
        <v>6</v>
      </c>
      <c r="B23" s="70"/>
      <c r="C23" s="71"/>
      <c r="D23" s="71"/>
      <c r="E23" s="70"/>
      <c r="F23" s="72"/>
      <c r="G23" s="72"/>
      <c r="H23" s="70"/>
      <c r="I23" s="73"/>
      <c r="J23" s="77"/>
      <c r="K23" s="72"/>
      <c r="L23" s="72"/>
      <c r="M23" s="72"/>
      <c r="N23" s="72"/>
      <c r="O23" s="75"/>
      <c r="P23" s="33"/>
      <c r="Q23" s="30"/>
    </row>
    <row r="24" spans="1:17">
      <c r="A24" s="48">
        <v>7</v>
      </c>
      <c r="B24" s="70"/>
      <c r="C24" s="71"/>
      <c r="D24" s="71"/>
      <c r="E24" s="70"/>
      <c r="F24" s="72"/>
      <c r="G24" s="72"/>
      <c r="H24" s="70"/>
      <c r="I24" s="72"/>
      <c r="J24" s="72"/>
      <c r="K24" s="72"/>
      <c r="L24" s="72"/>
      <c r="M24" s="72"/>
      <c r="N24" s="72"/>
      <c r="O24" s="75"/>
      <c r="P24" s="33"/>
      <c r="Q24" s="30"/>
    </row>
    <row r="25" spans="1:17">
      <c r="A25" s="69">
        <v>8</v>
      </c>
      <c r="B25" s="70"/>
      <c r="C25" s="71"/>
      <c r="D25" s="71"/>
      <c r="E25" s="70"/>
      <c r="F25" s="6"/>
      <c r="G25" s="6"/>
      <c r="H25" s="70"/>
      <c r="I25" s="73"/>
      <c r="J25" s="7"/>
      <c r="K25" s="6"/>
      <c r="L25" s="6"/>
      <c r="M25" s="6"/>
      <c r="N25" s="6"/>
      <c r="O25" s="179"/>
      <c r="P25" s="178"/>
      <c r="Q25" s="30"/>
    </row>
    <row r="26" spans="1:17" ht="15" customHeight="1">
      <c r="P26" s="49"/>
    </row>
    <row r="27" spans="1:17" ht="15" customHeight="1">
      <c r="P27" s="49"/>
    </row>
    <row r="28" spans="1:17" s="81" customFormat="1">
      <c r="A28" s="81" t="s">
        <v>93</v>
      </c>
    </row>
    <row r="29" spans="1:17" s="17" customFormat="1" ht="30">
      <c r="A29" s="51">
        <v>4</v>
      </c>
      <c r="B29" s="52" t="s">
        <v>94</v>
      </c>
      <c r="C29" s="53">
        <v>0</v>
      </c>
      <c r="D29" s="53">
        <v>0</v>
      </c>
      <c r="E29" s="54" t="s">
        <v>20</v>
      </c>
      <c r="F29" s="15" t="s">
        <v>34</v>
      </c>
      <c r="G29" s="16" t="s">
        <v>95</v>
      </c>
      <c r="H29" s="55"/>
      <c r="I29" s="56"/>
      <c r="J29" s="17" t="s">
        <v>96</v>
      </c>
      <c r="K29" s="18" t="s">
        <v>97</v>
      </c>
      <c r="L29" s="19"/>
      <c r="M29" s="16" t="s">
        <v>37</v>
      </c>
      <c r="N29" s="15"/>
      <c r="O29" s="15"/>
      <c r="P29" s="15"/>
      <c r="Q29" s="54"/>
    </row>
    <row r="30" spans="1:17" s="17" customFormat="1" ht="150">
      <c r="A30" s="51">
        <v>5</v>
      </c>
      <c r="B30" s="55" t="s">
        <v>98</v>
      </c>
      <c r="C30" s="53"/>
      <c r="D30" s="57" t="s">
        <v>99</v>
      </c>
      <c r="E30" s="54" t="s">
        <v>100</v>
      </c>
      <c r="F30" s="58" t="s">
        <v>34</v>
      </c>
      <c r="G30" s="59" t="s">
        <v>34</v>
      </c>
      <c r="H30" s="54"/>
      <c r="I30" s="56"/>
      <c r="J30" s="60" t="s">
        <v>101</v>
      </c>
      <c r="K30" s="61" t="s">
        <v>102</v>
      </c>
      <c r="L30" s="59" t="s">
        <v>103</v>
      </c>
      <c r="M30" s="59" t="s">
        <v>84</v>
      </c>
      <c r="N30" s="58"/>
      <c r="O30" s="58"/>
      <c r="P30" s="58"/>
      <c r="Q30" s="54" t="s">
        <v>104</v>
      </c>
    </row>
    <row r="31" spans="1:17" s="17" customFormat="1">
      <c r="A31" s="51">
        <v>6</v>
      </c>
      <c r="B31" s="55" t="s">
        <v>105</v>
      </c>
      <c r="C31" s="53">
        <v>0</v>
      </c>
      <c r="D31" s="53">
        <v>0</v>
      </c>
      <c r="E31" s="54" t="s">
        <v>20</v>
      </c>
      <c r="F31" s="58" t="s">
        <v>21</v>
      </c>
      <c r="G31" s="58" t="s">
        <v>21</v>
      </c>
      <c r="H31" s="54"/>
      <c r="J31" s="17" t="s">
        <v>106</v>
      </c>
      <c r="K31" s="62"/>
      <c r="L31" s="58"/>
      <c r="M31" s="58" t="s">
        <v>84</v>
      </c>
      <c r="N31" s="58"/>
      <c r="O31" s="58"/>
      <c r="P31" s="58"/>
      <c r="Q31" s="54"/>
    </row>
    <row r="32" spans="1:17" s="17" customFormat="1" ht="30">
      <c r="A32" s="63">
        <v>8</v>
      </c>
      <c r="B32" s="64" t="s">
        <v>107</v>
      </c>
      <c r="C32" s="65">
        <v>0</v>
      </c>
      <c r="D32" s="65">
        <v>0</v>
      </c>
      <c r="E32" s="66" t="s">
        <v>20</v>
      </c>
      <c r="F32" s="58" t="s">
        <v>34</v>
      </c>
      <c r="G32" s="67" t="s">
        <v>95</v>
      </c>
      <c r="H32" s="66"/>
      <c r="J32" s="17" t="s">
        <v>108</v>
      </c>
      <c r="K32" s="68" t="s">
        <v>109</v>
      </c>
      <c r="L32" s="67"/>
      <c r="M32" s="67" t="s">
        <v>37</v>
      </c>
      <c r="N32" s="58"/>
      <c r="O32" s="58"/>
      <c r="P32" s="67"/>
      <c r="Q32" s="66"/>
    </row>
  </sheetData>
  <mergeCells count="1">
    <mergeCell ref="A1:Q1"/>
  </mergeCells>
  <hyperlinks>
    <hyperlink ref="K18" r:id="rId1" xr:uid="{D358EC36-0200-46F7-BCBE-71C31B96B705}"/>
    <hyperlink ref="K19" r:id="rId2" xr:uid="{677CAE3E-DB66-4A31-A101-9DDEFA051A05}"/>
    <hyperlink ref="K7" r:id="rId3" xr:uid="{BFB66BDB-C0EF-43B1-B65F-7CC49514D9BC}"/>
    <hyperlink ref="K8" r:id="rId4" xr:uid="{608E1073-77A8-483B-B751-8E871F0DD175}"/>
    <hyperlink ref="K20" r:id="rId5" xr:uid="{EF07A147-AE72-4EC3-8D91-B8886D5D0F5E}"/>
    <hyperlink ref="K21" r:id="rId6" xr:uid="{335DB18E-3E90-4B1C-9D0A-B149B6B24410}"/>
    <hyperlink ref="K30" r:id="rId7" xr:uid="{3C567A1A-98DE-4690-AE75-C317E28CE7B9}"/>
    <hyperlink ref="K6" r:id="rId8" display="mailto:kfredrick@liuna-wc.ca" xr:uid="{0F3E1AD2-C762-4D91-AC34-B49729061C9A}"/>
    <hyperlink ref="K29" r:id="rId9" xr:uid="{97FC69D9-F024-432C-802C-E37CCAE0C0D0}"/>
    <hyperlink ref="K10" r:id="rId10" xr:uid="{C1E21C2D-583A-47CB-9376-F4C953E5AB9C}"/>
    <hyperlink ref="K13" r:id="rId11" xr:uid="{0599445D-E13D-4E6E-AAA9-C70A601DDC46}"/>
    <hyperlink ref="K32" r:id="rId12" xr:uid="{52A15E46-C376-4317-B916-144285BF880F}"/>
    <hyperlink ref="K22" r:id="rId13" xr:uid="{00FF0932-1E7D-4A79-8685-72B97B11BE02}"/>
    <hyperlink ref="K9" r:id="rId14" xr:uid="{3D4DED26-76DD-48A4-A439-1B7C74BFC7AE}"/>
  </hyperlinks>
  <pageMargins left="0.7" right="0.7" top="0.75" bottom="0.75" header="0.3" footer="0.3"/>
  <pageSetup paperSize="9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481E-95FE-4745-A5EE-F2390B98E990}">
  <sheetPr>
    <tabColor theme="1"/>
  </sheetPr>
  <dimension ref="A1:K12"/>
  <sheetViews>
    <sheetView workbookViewId="0">
      <selection activeCell="I25" sqref="I25"/>
    </sheetView>
  </sheetViews>
  <sheetFormatPr defaultRowHeight="15"/>
  <cols>
    <col min="1" max="1" width="33" customWidth="1"/>
    <col min="2" max="8" width="10.140625" customWidth="1"/>
    <col min="10" max="10" width="9.7109375" customWidth="1"/>
  </cols>
  <sheetData>
    <row r="1" spans="1:11">
      <c r="A1" t="s">
        <v>253</v>
      </c>
      <c r="B1" s="1" t="s">
        <v>117</v>
      </c>
    </row>
    <row r="2" spans="1:11">
      <c r="A2" t="s">
        <v>254</v>
      </c>
      <c r="B2" s="1" t="s">
        <v>243</v>
      </c>
    </row>
    <row r="3" spans="1:11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1">
      <c r="A4" s="25" t="s">
        <v>126</v>
      </c>
      <c r="B4">
        <v>0</v>
      </c>
      <c r="C4">
        <v>0</v>
      </c>
      <c r="D4">
        <v>0</v>
      </c>
      <c r="H4">
        <f t="shared" ref="H4:H11" si="0">SUM(B4:G4)</f>
        <v>0</v>
      </c>
      <c r="I4" s="22">
        <v>0</v>
      </c>
    </row>
    <row r="5" spans="1:11">
      <c r="A5" s="25" t="s">
        <v>121</v>
      </c>
      <c r="B5">
        <v>116</v>
      </c>
      <c r="C5">
        <v>252</v>
      </c>
      <c r="D5">
        <v>120</v>
      </c>
      <c r="H5">
        <f t="shared" si="0"/>
        <v>488</v>
      </c>
      <c r="I5" s="22"/>
      <c r="J5" t="s">
        <v>272</v>
      </c>
      <c r="K5" s="134" t="s">
        <v>266</v>
      </c>
    </row>
    <row r="6" spans="1:11">
      <c r="A6" s="25" t="s">
        <v>118</v>
      </c>
      <c r="B6">
        <v>160</v>
      </c>
      <c r="C6">
        <v>161</v>
      </c>
      <c r="D6">
        <v>120</v>
      </c>
      <c r="H6">
        <f t="shared" si="0"/>
        <v>441</v>
      </c>
      <c r="I6" s="136">
        <v>152.94999999999999</v>
      </c>
      <c r="J6" t="s">
        <v>272</v>
      </c>
      <c r="K6" s="135" t="s">
        <v>267</v>
      </c>
    </row>
    <row r="7" spans="1:11">
      <c r="A7" s="25" t="s">
        <v>124</v>
      </c>
      <c r="B7">
        <v>0</v>
      </c>
      <c r="C7">
        <v>0</v>
      </c>
      <c r="D7">
        <v>0</v>
      </c>
      <c r="H7">
        <f t="shared" si="0"/>
        <v>0</v>
      </c>
      <c r="I7" s="22"/>
    </row>
    <row r="8" spans="1:11">
      <c r="A8" s="25"/>
      <c r="H8">
        <f t="shared" si="0"/>
        <v>0</v>
      </c>
      <c r="I8" s="22"/>
    </row>
    <row r="9" spans="1:11">
      <c r="A9" s="25"/>
      <c r="H9">
        <f t="shared" si="0"/>
        <v>0</v>
      </c>
      <c r="I9" s="22"/>
    </row>
    <row r="10" spans="1:11">
      <c r="A10" s="25"/>
      <c r="H10">
        <f t="shared" si="0"/>
        <v>0</v>
      </c>
      <c r="I10" s="22"/>
    </row>
    <row r="11" spans="1:11">
      <c r="A11" s="25"/>
      <c r="H11">
        <f t="shared" si="0"/>
        <v>0</v>
      </c>
      <c r="I11" s="22"/>
    </row>
    <row r="12" spans="1:11">
      <c r="A12" s="4" t="s">
        <v>259</v>
      </c>
      <c r="B12" s="3">
        <f t="shared" ref="B12:I12" si="1">SUM(B4:B11)</f>
        <v>276</v>
      </c>
      <c r="C12" s="3">
        <f t="shared" si="1"/>
        <v>413</v>
      </c>
      <c r="D12" s="3">
        <f t="shared" si="1"/>
        <v>240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929</v>
      </c>
      <c r="I12" s="23">
        <f t="shared" si="1"/>
        <v>152.94999999999999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CCC8-5624-4EA0-89D1-500B36538829}">
  <sheetPr>
    <tabColor theme="1"/>
  </sheetPr>
  <dimension ref="A1:O24"/>
  <sheetViews>
    <sheetView workbookViewId="0">
      <selection activeCell="E27" sqref="E27"/>
    </sheetView>
  </sheetViews>
  <sheetFormatPr defaultRowHeight="15"/>
  <cols>
    <col min="1" max="1" width="33" customWidth="1"/>
    <col min="2" max="8" width="10.140625" customWidth="1"/>
    <col min="10" max="10" width="9.42578125" customWidth="1"/>
  </cols>
  <sheetData>
    <row r="1" spans="1:15">
      <c r="A1" t="s">
        <v>253</v>
      </c>
      <c r="B1" s="1" t="s">
        <v>162</v>
      </c>
    </row>
    <row r="2" spans="1:15">
      <c r="A2" t="s">
        <v>254</v>
      </c>
      <c r="B2" s="1" t="s">
        <v>244</v>
      </c>
    </row>
    <row r="3" spans="1:15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5">
      <c r="A4" s="25" t="s">
        <v>168</v>
      </c>
      <c r="B4">
        <v>77</v>
      </c>
      <c r="C4">
        <v>190</v>
      </c>
      <c r="D4">
        <v>80</v>
      </c>
      <c r="H4">
        <f t="shared" ref="H4:H23" si="0">SUM(B4:G4)</f>
        <v>347</v>
      </c>
      <c r="I4" s="22"/>
      <c r="J4" t="s">
        <v>272</v>
      </c>
    </row>
    <row r="5" spans="1:15">
      <c r="A5" s="25" t="s">
        <v>166</v>
      </c>
      <c r="B5">
        <v>0</v>
      </c>
      <c r="C5">
        <v>0</v>
      </c>
      <c r="D5">
        <v>0</v>
      </c>
      <c r="H5">
        <f t="shared" si="0"/>
        <v>0</v>
      </c>
      <c r="I5" s="22">
        <v>0</v>
      </c>
    </row>
    <row r="6" spans="1:15">
      <c r="A6" s="25" t="s">
        <v>161</v>
      </c>
      <c r="B6">
        <v>0</v>
      </c>
      <c r="C6">
        <v>0</v>
      </c>
      <c r="D6">
        <v>0</v>
      </c>
      <c r="H6">
        <f t="shared" si="0"/>
        <v>0</v>
      </c>
      <c r="I6" s="22"/>
    </row>
    <row r="7" spans="1:15">
      <c r="A7" s="25" t="s">
        <v>163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2">
        <v>0</v>
      </c>
      <c r="J7" t="s">
        <v>272</v>
      </c>
      <c r="K7" t="s">
        <v>274</v>
      </c>
    </row>
    <row r="8" spans="1:15">
      <c r="A8" s="25" t="s">
        <v>159</v>
      </c>
      <c r="B8" s="118">
        <v>65</v>
      </c>
      <c r="C8" s="118">
        <v>64</v>
      </c>
      <c r="D8" s="118">
        <v>0</v>
      </c>
      <c r="E8" s="118">
        <v>0</v>
      </c>
      <c r="F8" s="118">
        <v>0</v>
      </c>
      <c r="G8" s="118">
        <v>0</v>
      </c>
      <c r="H8" s="118">
        <v>131</v>
      </c>
      <c r="I8" s="22"/>
      <c r="J8" t="s">
        <v>34</v>
      </c>
      <c r="K8" t="s">
        <v>275</v>
      </c>
      <c r="O8" s="1" t="s">
        <v>276</v>
      </c>
    </row>
    <row r="9" spans="1:15" s="126" customFormat="1">
      <c r="A9" s="125" t="s">
        <v>182</v>
      </c>
      <c r="H9" s="126">
        <f t="shared" si="0"/>
        <v>0</v>
      </c>
      <c r="I9" s="127"/>
      <c r="K9" s="126" t="s">
        <v>277</v>
      </c>
    </row>
    <row r="10" spans="1:15">
      <c r="A10" s="25"/>
      <c r="H10">
        <f t="shared" si="0"/>
        <v>0</v>
      </c>
      <c r="I10" s="22"/>
    </row>
    <row r="11" spans="1:15">
      <c r="A11" s="25"/>
      <c r="H11">
        <f t="shared" si="0"/>
        <v>0</v>
      </c>
      <c r="I11" s="22"/>
    </row>
    <row r="12" spans="1:15">
      <c r="A12" s="25"/>
      <c r="H12">
        <f t="shared" si="0"/>
        <v>0</v>
      </c>
      <c r="I12" s="22"/>
      <c r="K12" t="s">
        <v>278</v>
      </c>
    </row>
    <row r="13" spans="1:15">
      <c r="A13" s="25"/>
      <c r="H13">
        <f t="shared" si="0"/>
        <v>0</v>
      </c>
      <c r="I13" s="22"/>
    </row>
    <row r="14" spans="1:15">
      <c r="A14" s="25"/>
      <c r="H14">
        <f t="shared" si="0"/>
        <v>0</v>
      </c>
      <c r="I14" s="22"/>
      <c r="K14" t="s">
        <v>279</v>
      </c>
    </row>
    <row r="15" spans="1:15">
      <c r="A15" s="25"/>
      <c r="H15">
        <f t="shared" si="0"/>
        <v>0</v>
      </c>
      <c r="I15" s="22"/>
    </row>
    <row r="16" spans="1:15">
      <c r="A16" s="25"/>
      <c r="H16">
        <f t="shared" si="0"/>
        <v>0</v>
      </c>
      <c r="I16" s="22"/>
    </row>
    <row r="17" spans="1:9">
      <c r="A17" s="25"/>
      <c r="H17">
        <f t="shared" si="0"/>
        <v>0</v>
      </c>
      <c r="I17" s="22"/>
    </row>
    <row r="18" spans="1:9">
      <c r="A18" s="25"/>
      <c r="H18">
        <f t="shared" si="0"/>
        <v>0</v>
      </c>
      <c r="I18" s="22"/>
    </row>
    <row r="19" spans="1:9">
      <c r="A19" s="25"/>
      <c r="H19">
        <f t="shared" si="0"/>
        <v>0</v>
      </c>
      <c r="I19" s="22"/>
    </row>
    <row r="20" spans="1:9">
      <c r="A20" s="25"/>
      <c r="H20">
        <f t="shared" si="0"/>
        <v>0</v>
      </c>
      <c r="I20" s="22"/>
    </row>
    <row r="21" spans="1:9">
      <c r="A21" s="25"/>
      <c r="H21">
        <f t="shared" si="0"/>
        <v>0</v>
      </c>
      <c r="I21" s="22"/>
    </row>
    <row r="22" spans="1:9">
      <c r="A22" s="25"/>
      <c r="H22">
        <f t="shared" si="0"/>
        <v>0</v>
      </c>
      <c r="I22" s="22"/>
    </row>
    <row r="23" spans="1:9">
      <c r="A23" s="25"/>
      <c r="H23">
        <f t="shared" si="0"/>
        <v>0</v>
      </c>
      <c r="I23" s="22"/>
    </row>
    <row r="24" spans="1:9">
      <c r="A24" s="4" t="s">
        <v>259</v>
      </c>
      <c r="B24" s="3">
        <f t="shared" ref="B24:I24" si="1">SUM(B4:B23)</f>
        <v>142</v>
      </c>
      <c r="C24" s="3">
        <f t="shared" si="1"/>
        <v>254</v>
      </c>
      <c r="D24" s="3">
        <f t="shared" si="1"/>
        <v>80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478</v>
      </c>
      <c r="I24" s="23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10F7-4743-4FA2-86D2-3A493CF7EA30}">
  <sheetPr>
    <tabColor theme="1"/>
  </sheetPr>
  <dimension ref="A1:S25"/>
  <sheetViews>
    <sheetView workbookViewId="0">
      <selection activeCell="P6" sqref="P6"/>
    </sheetView>
  </sheetViews>
  <sheetFormatPr defaultRowHeight="15"/>
  <cols>
    <col min="1" max="1" width="33" customWidth="1"/>
    <col min="2" max="8" width="10.140625" customWidth="1"/>
    <col min="10" max="10" width="9.7109375" customWidth="1"/>
    <col min="11" max="11" width="13.85546875" customWidth="1"/>
  </cols>
  <sheetData>
    <row r="1" spans="1:12">
      <c r="A1" t="s">
        <v>253</v>
      </c>
      <c r="B1" s="1" t="s">
        <v>157</v>
      </c>
    </row>
    <row r="2" spans="1:12">
      <c r="A2" t="s">
        <v>254</v>
      </c>
      <c r="B2" s="1" t="s">
        <v>280</v>
      </c>
    </row>
    <row r="3" spans="1:12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  <c r="K3" s="106" t="s">
        <v>281</v>
      </c>
    </row>
    <row r="4" spans="1:12">
      <c r="A4" s="2" t="s">
        <v>185</v>
      </c>
      <c r="B4">
        <v>372</v>
      </c>
      <c r="C4">
        <v>350</v>
      </c>
      <c r="H4">
        <f t="shared" ref="H4:H24" si="0">SUM(B4:G4)</f>
        <v>722</v>
      </c>
      <c r="I4" s="22"/>
      <c r="J4" t="s">
        <v>272</v>
      </c>
      <c r="K4" t="s">
        <v>282</v>
      </c>
      <c r="L4" s="134" t="s">
        <v>266</v>
      </c>
    </row>
    <row r="5" spans="1:12">
      <c r="A5" s="2" t="s">
        <v>209</v>
      </c>
      <c r="B5">
        <v>646</v>
      </c>
      <c r="C5">
        <v>313</v>
      </c>
      <c r="D5">
        <v>184</v>
      </c>
      <c r="E5">
        <v>2</v>
      </c>
      <c r="H5">
        <f t="shared" si="0"/>
        <v>1145</v>
      </c>
      <c r="I5" s="136">
        <v>32.25</v>
      </c>
      <c r="K5" t="s">
        <v>282</v>
      </c>
      <c r="L5" s="135" t="s">
        <v>267</v>
      </c>
    </row>
    <row r="6" spans="1:12">
      <c r="A6" s="2" t="s">
        <v>211</v>
      </c>
      <c r="H6">
        <f t="shared" si="0"/>
        <v>0</v>
      </c>
      <c r="I6" s="136">
        <v>35</v>
      </c>
    </row>
    <row r="7" spans="1:12">
      <c r="A7" s="2" t="s">
        <v>180</v>
      </c>
      <c r="B7">
        <v>888</v>
      </c>
      <c r="C7">
        <v>20</v>
      </c>
      <c r="D7">
        <v>200</v>
      </c>
      <c r="F7">
        <v>32</v>
      </c>
      <c r="H7">
        <f t="shared" si="0"/>
        <v>1140</v>
      </c>
      <c r="I7" s="22"/>
      <c r="J7" t="s">
        <v>272</v>
      </c>
    </row>
    <row r="8" spans="1:12">
      <c r="A8" s="2" t="s">
        <v>176</v>
      </c>
      <c r="B8">
        <v>204</v>
      </c>
      <c r="C8">
        <v>100</v>
      </c>
      <c r="H8">
        <f t="shared" si="0"/>
        <v>304</v>
      </c>
      <c r="I8" s="22"/>
      <c r="J8" s="119" t="s">
        <v>283</v>
      </c>
    </row>
    <row r="9" spans="1:12">
      <c r="A9" s="2" t="s">
        <v>188</v>
      </c>
      <c r="B9">
        <f>55+43+22</f>
        <v>120</v>
      </c>
      <c r="C9">
        <f>(18*2)+20+18+44</f>
        <v>118</v>
      </c>
      <c r="D9">
        <v>108</v>
      </c>
      <c r="G9">
        <f>11+66+50</f>
        <v>127</v>
      </c>
      <c r="H9">
        <f>G9+D9+C9+B9</f>
        <v>473</v>
      </c>
      <c r="I9" s="22"/>
      <c r="J9" s="119"/>
      <c r="K9" s="94" t="s">
        <v>284</v>
      </c>
      <c r="L9" t="s">
        <v>285</v>
      </c>
    </row>
    <row r="10" spans="1:12">
      <c r="A10" s="2" t="s">
        <v>165</v>
      </c>
      <c r="B10">
        <v>416</v>
      </c>
      <c r="C10">
        <v>354</v>
      </c>
      <c r="D10">
        <v>258</v>
      </c>
      <c r="H10">
        <f t="shared" si="0"/>
        <v>1028</v>
      </c>
      <c r="I10" s="136">
        <v>25</v>
      </c>
    </row>
    <row r="11" spans="1:12">
      <c r="A11" s="2" t="s">
        <v>190</v>
      </c>
      <c r="B11">
        <v>2016</v>
      </c>
      <c r="C11">
        <v>5092</v>
      </c>
      <c r="D11">
        <v>415</v>
      </c>
      <c r="H11">
        <f t="shared" si="0"/>
        <v>7523</v>
      </c>
      <c r="I11" s="22"/>
    </row>
    <row r="12" spans="1:12">
      <c r="A12" s="2" t="s">
        <v>179</v>
      </c>
      <c r="B12">
        <v>170</v>
      </c>
      <c r="C12">
        <v>576</v>
      </c>
      <c r="D12">
        <v>108</v>
      </c>
      <c r="H12">
        <f t="shared" si="0"/>
        <v>854</v>
      </c>
      <c r="I12" s="22"/>
    </row>
    <row r="13" spans="1:12">
      <c r="A13" s="121" t="s">
        <v>210</v>
      </c>
      <c r="F13">
        <v>17</v>
      </c>
      <c r="H13">
        <f t="shared" si="0"/>
        <v>17</v>
      </c>
      <c r="I13" s="22"/>
      <c r="K13" t="s">
        <v>282</v>
      </c>
    </row>
    <row r="14" spans="1:12">
      <c r="A14" s="2" t="s">
        <v>164</v>
      </c>
      <c r="B14">
        <v>316</v>
      </c>
      <c r="C14">
        <v>268</v>
      </c>
      <c r="D14">
        <v>96</v>
      </c>
      <c r="E14">
        <v>0</v>
      </c>
      <c r="F14">
        <v>0</v>
      </c>
      <c r="H14">
        <f t="shared" si="0"/>
        <v>680</v>
      </c>
      <c r="I14" s="22">
        <v>0</v>
      </c>
      <c r="J14" t="s">
        <v>34</v>
      </c>
    </row>
    <row r="15" spans="1:12">
      <c r="A15" s="2" t="s">
        <v>144</v>
      </c>
      <c r="B15" s="118">
        <v>255</v>
      </c>
      <c r="C15" s="118">
        <v>640</v>
      </c>
      <c r="D15" s="118">
        <v>0</v>
      </c>
      <c r="E15" s="118">
        <v>0</v>
      </c>
      <c r="F15" s="118">
        <v>0</v>
      </c>
      <c r="G15" s="118">
        <v>0</v>
      </c>
      <c r="H15">
        <f t="shared" si="0"/>
        <v>895</v>
      </c>
      <c r="I15" s="22"/>
      <c r="J15" t="s">
        <v>34</v>
      </c>
      <c r="K15" t="s">
        <v>286</v>
      </c>
    </row>
    <row r="16" spans="1:12">
      <c r="A16" s="121" t="s">
        <v>187</v>
      </c>
      <c r="H16">
        <f t="shared" si="0"/>
        <v>0</v>
      </c>
      <c r="I16" s="22"/>
      <c r="K16" t="s">
        <v>287</v>
      </c>
    </row>
    <row r="17" spans="1:19">
      <c r="A17" s="2" t="s">
        <v>178</v>
      </c>
      <c r="B17">
        <v>96</v>
      </c>
      <c r="C17">
        <v>80</v>
      </c>
      <c r="H17">
        <f t="shared" si="0"/>
        <v>176</v>
      </c>
      <c r="I17" s="22"/>
    </row>
    <row r="18" spans="1:19">
      <c r="A18" s="2" t="s">
        <v>193</v>
      </c>
      <c r="B18">
        <f>28+40</f>
        <v>68</v>
      </c>
      <c r="D18">
        <v>44</v>
      </c>
      <c r="H18">
        <f t="shared" si="0"/>
        <v>112</v>
      </c>
      <c r="I18" s="22"/>
    </row>
    <row r="19" spans="1:19">
      <c r="A19" s="107" t="s">
        <v>195</v>
      </c>
      <c r="B19">
        <v>0</v>
      </c>
      <c r="C19">
        <v>0</v>
      </c>
      <c r="D19">
        <v>0</v>
      </c>
      <c r="H19">
        <f t="shared" si="0"/>
        <v>0</v>
      </c>
      <c r="I19" s="22"/>
      <c r="K19" s="94" t="s">
        <v>288</v>
      </c>
      <c r="L19" s="94"/>
      <c r="M19" s="94"/>
      <c r="N19" s="94"/>
      <c r="O19" s="94"/>
      <c r="P19" s="94"/>
      <c r="Q19" s="94"/>
      <c r="R19" s="94"/>
      <c r="S19" s="94"/>
    </row>
    <row r="20" spans="1:19">
      <c r="A20" s="2" t="s">
        <v>192</v>
      </c>
      <c r="B20">
        <v>270</v>
      </c>
      <c r="C20">
        <v>218</v>
      </c>
      <c r="D20">
        <v>128</v>
      </c>
      <c r="H20">
        <f t="shared" si="0"/>
        <v>616</v>
      </c>
      <c r="I20" s="22"/>
      <c r="K20" t="s">
        <v>289</v>
      </c>
    </row>
    <row r="21" spans="1:19">
      <c r="A21" s="2" t="s">
        <v>191</v>
      </c>
      <c r="B21">
        <v>158</v>
      </c>
      <c r="H21">
        <f t="shared" si="0"/>
        <v>158</v>
      </c>
      <c r="I21" s="22"/>
      <c r="K21" t="s">
        <v>290</v>
      </c>
    </row>
    <row r="22" spans="1:19">
      <c r="A22" s="2" t="s">
        <v>189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>
        <f t="shared" si="0"/>
        <v>0</v>
      </c>
      <c r="I22" s="22"/>
      <c r="J22" t="s">
        <v>34</v>
      </c>
      <c r="K22" s="94" t="s">
        <v>291</v>
      </c>
      <c r="L22" s="94"/>
      <c r="M22" s="94"/>
      <c r="N22" s="94"/>
      <c r="O22" s="94"/>
    </row>
    <row r="23" spans="1:19">
      <c r="A23" s="121" t="s">
        <v>186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  <c r="I23" s="22">
        <v>0</v>
      </c>
      <c r="J23" t="s">
        <v>34</v>
      </c>
      <c r="K23" t="s">
        <v>292</v>
      </c>
    </row>
    <row r="24" spans="1:19">
      <c r="A24" s="121" t="s">
        <v>170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  <c r="I24" s="22">
        <v>0</v>
      </c>
      <c r="J24" t="s">
        <v>34</v>
      </c>
      <c r="K24" t="s">
        <v>293</v>
      </c>
    </row>
    <row r="25" spans="1:19">
      <c r="A25" s="4" t="s">
        <v>259</v>
      </c>
      <c r="B25" s="3">
        <f t="shared" ref="B25:I25" si="1">SUM(B4:B24)</f>
        <v>5995</v>
      </c>
      <c r="C25" s="3">
        <f t="shared" si="1"/>
        <v>8129</v>
      </c>
      <c r="D25" s="3">
        <f t="shared" si="1"/>
        <v>1541</v>
      </c>
      <c r="E25" s="3">
        <f t="shared" si="1"/>
        <v>2</v>
      </c>
      <c r="F25" s="3">
        <f t="shared" si="1"/>
        <v>49</v>
      </c>
      <c r="G25" s="3">
        <f t="shared" si="1"/>
        <v>127</v>
      </c>
      <c r="H25" s="3">
        <f t="shared" si="1"/>
        <v>15843</v>
      </c>
      <c r="I25" s="23">
        <f t="shared" si="1"/>
        <v>92.25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1C6D-E764-46DC-8F86-5AF922FEDA8A}">
  <sheetPr>
    <tabColor theme="1"/>
  </sheetPr>
  <dimension ref="A1:K11"/>
  <sheetViews>
    <sheetView workbookViewId="0">
      <selection activeCell="B26" sqref="A26:B26"/>
    </sheetView>
  </sheetViews>
  <sheetFormatPr defaultRowHeight="15"/>
  <cols>
    <col min="1" max="1" width="33" customWidth="1"/>
    <col min="2" max="8" width="10.140625" customWidth="1"/>
    <col min="10" max="10" width="9.7109375" customWidth="1"/>
  </cols>
  <sheetData>
    <row r="1" spans="1:11">
      <c r="A1" t="s">
        <v>253</v>
      </c>
      <c r="B1" s="1" t="s">
        <v>116</v>
      </c>
    </row>
    <row r="2" spans="1:11">
      <c r="A2" t="s">
        <v>254</v>
      </c>
      <c r="B2" s="1" t="s">
        <v>294</v>
      </c>
    </row>
    <row r="3" spans="1:11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1">
      <c r="A4" s="25" t="s">
        <v>167</v>
      </c>
      <c r="B4">
        <v>2295</v>
      </c>
      <c r="C4">
        <v>1500</v>
      </c>
      <c r="D4">
        <v>660</v>
      </c>
      <c r="E4">
        <v>5</v>
      </c>
      <c r="H4">
        <f t="shared" ref="H4:H10" si="0">SUM(B4:G4)</f>
        <v>4460</v>
      </c>
      <c r="I4" s="22"/>
      <c r="J4" t="s">
        <v>272</v>
      </c>
    </row>
    <row r="5" spans="1:11">
      <c r="A5" s="25" t="s">
        <v>127</v>
      </c>
      <c r="B5">
        <v>24</v>
      </c>
      <c r="D5">
        <v>24</v>
      </c>
      <c r="H5">
        <f t="shared" si="0"/>
        <v>48</v>
      </c>
      <c r="I5" s="22"/>
      <c r="J5" t="s">
        <v>34</v>
      </c>
      <c r="K5" s="135" t="s">
        <v>295</v>
      </c>
    </row>
    <row r="6" spans="1:11">
      <c r="A6" s="25" t="s">
        <v>166</v>
      </c>
      <c r="B6">
        <v>334</v>
      </c>
      <c r="C6">
        <v>208</v>
      </c>
      <c r="D6">
        <v>174</v>
      </c>
      <c r="H6">
        <f t="shared" si="0"/>
        <v>716</v>
      </c>
      <c r="J6" s="22" t="s">
        <v>34</v>
      </c>
    </row>
    <row r="7" spans="1:11">
      <c r="A7" s="109" t="s">
        <v>131</v>
      </c>
      <c r="B7">
        <v>150</v>
      </c>
      <c r="C7">
        <v>18</v>
      </c>
      <c r="D7">
        <v>105</v>
      </c>
      <c r="E7">
        <v>0</v>
      </c>
      <c r="F7">
        <v>0</v>
      </c>
      <c r="G7">
        <v>0</v>
      </c>
      <c r="H7">
        <f t="shared" si="0"/>
        <v>273</v>
      </c>
      <c r="I7" s="136">
        <v>25</v>
      </c>
      <c r="J7" t="s">
        <v>34</v>
      </c>
      <c r="K7" t="s">
        <v>296</v>
      </c>
    </row>
    <row r="8" spans="1:11">
      <c r="A8" s="25" t="s">
        <v>115</v>
      </c>
      <c r="B8">
        <v>0</v>
      </c>
      <c r="C8">
        <v>0</v>
      </c>
      <c r="D8">
        <v>0</v>
      </c>
      <c r="H8">
        <f t="shared" si="0"/>
        <v>0</v>
      </c>
      <c r="I8" s="22"/>
    </row>
    <row r="9" spans="1:11">
      <c r="A9" s="25"/>
      <c r="H9">
        <f t="shared" si="0"/>
        <v>0</v>
      </c>
      <c r="I9" s="22"/>
    </row>
    <row r="10" spans="1:11">
      <c r="A10" s="25"/>
      <c r="H10">
        <f t="shared" si="0"/>
        <v>0</v>
      </c>
      <c r="I10" s="22"/>
    </row>
    <row r="11" spans="1:11">
      <c r="A11" s="4" t="s">
        <v>259</v>
      </c>
      <c r="B11" s="3">
        <f t="shared" ref="B11:I11" si="1">SUM(B4:B10)</f>
        <v>2803</v>
      </c>
      <c r="C11" s="3">
        <f t="shared" si="1"/>
        <v>1726</v>
      </c>
      <c r="D11" s="3">
        <f t="shared" si="1"/>
        <v>963</v>
      </c>
      <c r="E11" s="3">
        <f t="shared" si="1"/>
        <v>5</v>
      </c>
      <c r="F11" s="3">
        <f t="shared" si="1"/>
        <v>0</v>
      </c>
      <c r="G11" s="3">
        <f t="shared" si="1"/>
        <v>0</v>
      </c>
      <c r="H11" s="3">
        <f t="shared" si="1"/>
        <v>5497</v>
      </c>
      <c r="I11" s="23">
        <f t="shared" si="1"/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6466-C657-4DFD-BFD2-E7D965D0908A}">
  <sheetPr>
    <tabColor theme="1"/>
  </sheetPr>
  <dimension ref="A1:K22"/>
  <sheetViews>
    <sheetView workbookViewId="0">
      <selection activeCell="H29" sqref="H29"/>
    </sheetView>
  </sheetViews>
  <sheetFormatPr defaultRowHeight="15"/>
  <cols>
    <col min="1" max="1" width="33" customWidth="1"/>
    <col min="2" max="8" width="10.140625" customWidth="1"/>
    <col min="10" max="10" width="9.85546875" customWidth="1"/>
  </cols>
  <sheetData>
    <row r="1" spans="1:11">
      <c r="A1" s="95" t="s">
        <v>253</v>
      </c>
      <c r="B1" s="96" t="s">
        <v>139</v>
      </c>
      <c r="C1" s="95"/>
      <c r="D1" s="95"/>
      <c r="E1" s="95"/>
      <c r="F1" s="95"/>
      <c r="G1" s="95"/>
      <c r="H1" s="95"/>
      <c r="I1" s="95"/>
      <c r="J1" s="95"/>
    </row>
    <row r="2" spans="1:11">
      <c r="A2" s="95" t="s">
        <v>254</v>
      </c>
      <c r="B2" s="96" t="s">
        <v>297</v>
      </c>
      <c r="C2" s="95"/>
      <c r="D2" s="95"/>
      <c r="E2" s="95"/>
      <c r="F2" s="95"/>
      <c r="G2" s="95"/>
      <c r="H2" s="95"/>
      <c r="I2" s="95"/>
      <c r="J2" s="95"/>
    </row>
    <row r="3" spans="1:11" s="21" customFormat="1" ht="36">
      <c r="A3" s="97" t="s">
        <v>113</v>
      </c>
      <c r="B3" s="98" t="s">
        <v>199</v>
      </c>
      <c r="C3" s="98" t="s">
        <v>200</v>
      </c>
      <c r="D3" s="98" t="s">
        <v>201</v>
      </c>
      <c r="E3" s="98" t="s">
        <v>202</v>
      </c>
      <c r="F3" s="98" t="s">
        <v>203</v>
      </c>
      <c r="G3" s="98" t="s">
        <v>204</v>
      </c>
      <c r="H3" s="98" t="s">
        <v>205</v>
      </c>
      <c r="I3" s="98" t="s">
        <v>206</v>
      </c>
      <c r="J3" s="108" t="s">
        <v>256</v>
      </c>
    </row>
    <row r="4" spans="1:11">
      <c r="A4" s="105" t="s">
        <v>98</v>
      </c>
      <c r="B4" s="95">
        <v>441</v>
      </c>
      <c r="C4" s="95">
        <v>112</v>
      </c>
      <c r="D4" s="95">
        <v>64</v>
      </c>
      <c r="E4" s="95">
        <v>0</v>
      </c>
      <c r="F4" s="95">
        <v>0</v>
      </c>
      <c r="G4" s="95">
        <v>0</v>
      </c>
      <c r="H4" s="95">
        <f t="shared" ref="H4:H21" si="0">SUM(B4:G4)</f>
        <v>617</v>
      </c>
      <c r="I4" s="99">
        <v>0</v>
      </c>
      <c r="J4" s="95" t="s">
        <v>34</v>
      </c>
      <c r="K4" s="134" t="s">
        <v>266</v>
      </c>
    </row>
    <row r="5" spans="1:11">
      <c r="A5" s="105" t="s">
        <v>145</v>
      </c>
      <c r="B5" s="95">
        <v>0</v>
      </c>
      <c r="C5" s="95">
        <v>126</v>
      </c>
      <c r="D5" s="95">
        <v>155</v>
      </c>
      <c r="E5" s="95">
        <v>0</v>
      </c>
      <c r="F5" s="95">
        <v>0</v>
      </c>
      <c r="G5" s="95">
        <v>0</v>
      </c>
      <c r="H5" s="95">
        <f t="shared" si="0"/>
        <v>281</v>
      </c>
      <c r="I5" s="137">
        <v>10</v>
      </c>
      <c r="J5" s="95" t="s">
        <v>34</v>
      </c>
      <c r="K5" s="135" t="s">
        <v>267</v>
      </c>
    </row>
    <row r="6" spans="1:11">
      <c r="A6" s="100" t="s">
        <v>151</v>
      </c>
      <c r="B6" s="95">
        <v>450</v>
      </c>
      <c r="C6" s="95">
        <v>168</v>
      </c>
      <c r="D6" s="95">
        <v>0</v>
      </c>
      <c r="E6" s="95">
        <v>0</v>
      </c>
      <c r="F6" s="95">
        <v>0</v>
      </c>
      <c r="G6" s="95">
        <v>0</v>
      </c>
      <c r="H6" s="95">
        <f t="shared" si="0"/>
        <v>618</v>
      </c>
      <c r="I6" s="99">
        <v>0</v>
      </c>
      <c r="J6" s="95" t="s">
        <v>34</v>
      </c>
      <c r="K6" t="s">
        <v>298</v>
      </c>
    </row>
    <row r="7" spans="1:11">
      <c r="A7" s="100" t="s">
        <v>149</v>
      </c>
      <c r="B7" s="95">
        <v>24</v>
      </c>
      <c r="C7" s="95">
        <v>0</v>
      </c>
      <c r="D7" s="95">
        <v>24</v>
      </c>
      <c r="E7" s="95">
        <v>0</v>
      </c>
      <c r="F7" s="95">
        <v>0</v>
      </c>
      <c r="G7" s="95">
        <v>0</v>
      </c>
      <c r="H7" s="95">
        <f t="shared" si="0"/>
        <v>48</v>
      </c>
      <c r="I7" s="99">
        <v>0</v>
      </c>
      <c r="J7" s="95" t="s">
        <v>34</v>
      </c>
    </row>
    <row r="8" spans="1:11">
      <c r="A8" s="105" t="s">
        <v>147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f t="shared" si="0"/>
        <v>0</v>
      </c>
      <c r="I8" s="99">
        <v>0</v>
      </c>
      <c r="J8" s="95" t="s">
        <v>299</v>
      </c>
    </row>
    <row r="9" spans="1:11">
      <c r="A9" s="100" t="s">
        <v>133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f t="shared" si="0"/>
        <v>0</v>
      </c>
      <c r="I9" s="99">
        <v>0</v>
      </c>
      <c r="J9" s="95" t="s">
        <v>34</v>
      </c>
    </row>
    <row r="10" spans="1:11">
      <c r="A10" s="100" t="s">
        <v>153</v>
      </c>
      <c r="B10" s="95">
        <v>0</v>
      </c>
      <c r="C10" s="95">
        <v>0</v>
      </c>
      <c r="D10" s="95">
        <v>0</v>
      </c>
      <c r="E10" s="95">
        <v>0</v>
      </c>
      <c r="F10" s="95">
        <v>0</v>
      </c>
      <c r="G10" s="95">
        <v>0</v>
      </c>
      <c r="H10" s="95">
        <f t="shared" si="0"/>
        <v>0</v>
      </c>
      <c r="I10" s="99"/>
      <c r="J10" s="95" t="s">
        <v>34</v>
      </c>
    </row>
    <row r="11" spans="1:11">
      <c r="A11" s="105" t="s">
        <v>208</v>
      </c>
      <c r="B11" s="95">
        <v>518</v>
      </c>
      <c r="C11" s="95">
        <v>537</v>
      </c>
      <c r="D11" s="95">
        <v>376</v>
      </c>
      <c r="E11" s="95">
        <v>0</v>
      </c>
      <c r="F11" s="95">
        <v>1</v>
      </c>
      <c r="G11" s="95">
        <v>123</v>
      </c>
      <c r="H11" s="95">
        <f t="shared" si="0"/>
        <v>1555</v>
      </c>
      <c r="I11" s="138">
        <v>256.05</v>
      </c>
      <c r="J11" s="95" t="s">
        <v>34</v>
      </c>
    </row>
    <row r="12" spans="1:11">
      <c r="A12" s="105" t="s">
        <v>138</v>
      </c>
      <c r="B12" s="95">
        <v>0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f t="shared" si="0"/>
        <v>0</v>
      </c>
      <c r="I12" s="99">
        <v>0</v>
      </c>
      <c r="J12" s="95" t="s">
        <v>34</v>
      </c>
    </row>
    <row r="13" spans="1:11">
      <c r="A13" s="105" t="s">
        <v>143</v>
      </c>
      <c r="B13" s="95">
        <v>126</v>
      </c>
      <c r="C13" s="95">
        <v>152</v>
      </c>
      <c r="D13" s="95">
        <v>238</v>
      </c>
      <c r="E13" s="95">
        <v>0</v>
      </c>
      <c r="F13" s="95">
        <v>0</v>
      </c>
      <c r="G13" s="95">
        <v>0</v>
      </c>
      <c r="H13" s="95">
        <f t="shared" si="0"/>
        <v>516</v>
      </c>
      <c r="I13" s="99">
        <v>0</v>
      </c>
      <c r="J13" s="95" t="s">
        <v>34</v>
      </c>
    </row>
    <row r="14" spans="1:11">
      <c r="A14" s="105" t="s">
        <v>141</v>
      </c>
      <c r="B14" s="95"/>
      <c r="C14" s="95">
        <v>102</v>
      </c>
      <c r="D14" s="95"/>
      <c r="E14" s="95"/>
      <c r="F14" s="95"/>
      <c r="G14" s="95"/>
      <c r="H14" s="95">
        <f t="shared" si="0"/>
        <v>102</v>
      </c>
      <c r="I14" s="139">
        <v>5</v>
      </c>
      <c r="J14" s="95"/>
    </row>
    <row r="15" spans="1:11">
      <c r="A15" s="100"/>
      <c r="B15" s="95"/>
      <c r="C15" s="95"/>
      <c r="D15" s="95"/>
      <c r="E15" s="95"/>
      <c r="F15" s="95"/>
      <c r="G15" s="95"/>
      <c r="H15" s="95">
        <f t="shared" si="0"/>
        <v>0</v>
      </c>
      <c r="I15" s="99"/>
      <c r="J15" s="95"/>
    </row>
    <row r="16" spans="1:11">
      <c r="A16" s="100"/>
      <c r="B16" s="95"/>
      <c r="C16" s="95"/>
      <c r="D16" s="95"/>
      <c r="E16" s="95"/>
      <c r="F16" s="95"/>
      <c r="G16" s="95"/>
      <c r="H16" s="95">
        <f t="shared" si="0"/>
        <v>0</v>
      </c>
      <c r="I16" s="99"/>
      <c r="J16" s="95"/>
    </row>
    <row r="17" spans="1:10">
      <c r="A17" s="100"/>
      <c r="B17" s="95"/>
      <c r="C17" s="95"/>
      <c r="D17" s="95"/>
      <c r="E17" s="95"/>
      <c r="F17" s="95"/>
      <c r="G17" s="95"/>
      <c r="H17" s="95">
        <f t="shared" si="0"/>
        <v>0</v>
      </c>
      <c r="I17" s="99"/>
      <c r="J17" s="95"/>
    </row>
    <row r="18" spans="1:10">
      <c r="A18" s="100"/>
      <c r="B18" s="95"/>
      <c r="C18" s="95"/>
      <c r="D18" s="95"/>
      <c r="E18" s="95"/>
      <c r="F18" s="95"/>
      <c r="G18" s="95"/>
      <c r="H18" s="95">
        <f t="shared" si="0"/>
        <v>0</v>
      </c>
      <c r="I18" s="99"/>
      <c r="J18" s="95"/>
    </row>
    <row r="19" spans="1:10">
      <c r="A19" s="100"/>
      <c r="B19" s="95"/>
      <c r="C19" s="95"/>
      <c r="D19" s="95"/>
      <c r="E19" s="95"/>
      <c r="F19" s="95"/>
      <c r="G19" s="95"/>
      <c r="H19" s="95">
        <f t="shared" si="0"/>
        <v>0</v>
      </c>
      <c r="I19" s="99"/>
      <c r="J19" s="95"/>
    </row>
    <row r="20" spans="1:10">
      <c r="A20" s="100"/>
      <c r="B20" s="95"/>
      <c r="C20" s="95"/>
      <c r="D20" s="95"/>
      <c r="E20" s="95"/>
      <c r="F20" s="95"/>
      <c r="G20" s="95"/>
      <c r="H20" s="95">
        <f t="shared" si="0"/>
        <v>0</v>
      </c>
      <c r="I20" s="99"/>
      <c r="J20" s="95"/>
    </row>
    <row r="21" spans="1:10">
      <c r="A21" s="100"/>
      <c r="B21" s="95"/>
      <c r="C21" s="95"/>
      <c r="D21" s="95"/>
      <c r="E21" s="95"/>
      <c r="F21" s="95"/>
      <c r="G21" s="95"/>
      <c r="H21" s="95">
        <f t="shared" si="0"/>
        <v>0</v>
      </c>
      <c r="I21" s="99"/>
      <c r="J21" s="95"/>
    </row>
    <row r="22" spans="1:10">
      <c r="A22" s="101" t="s">
        <v>259</v>
      </c>
      <c r="B22" s="102">
        <f t="shared" ref="B22:I22" si="1">SUM(B4:B21)</f>
        <v>1559</v>
      </c>
      <c r="C22" s="102">
        <f t="shared" si="1"/>
        <v>1197</v>
      </c>
      <c r="D22" s="102">
        <f t="shared" si="1"/>
        <v>857</v>
      </c>
      <c r="E22" s="102">
        <f t="shared" si="1"/>
        <v>0</v>
      </c>
      <c r="F22" s="102">
        <f t="shared" si="1"/>
        <v>1</v>
      </c>
      <c r="G22" s="102">
        <f t="shared" si="1"/>
        <v>123</v>
      </c>
      <c r="H22" s="102">
        <f t="shared" si="1"/>
        <v>3737</v>
      </c>
      <c r="I22" s="103">
        <f t="shared" si="1"/>
        <v>271.05</v>
      </c>
      <c r="J22" s="95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A62E-719A-4D34-815A-A086FA1378D8}">
  <sheetPr>
    <tabColor theme="1"/>
  </sheetPr>
  <dimension ref="A1:M10"/>
  <sheetViews>
    <sheetView workbookViewId="0">
      <selection activeCell="D19" sqref="D19"/>
    </sheetView>
  </sheetViews>
  <sheetFormatPr defaultRowHeight="15"/>
  <cols>
    <col min="1" max="1" width="35.7109375" customWidth="1"/>
    <col min="10" max="10" width="10.28515625" customWidth="1"/>
  </cols>
  <sheetData>
    <row r="1" spans="1:13">
      <c r="A1" s="95" t="s">
        <v>253</v>
      </c>
      <c r="B1" s="96" t="s">
        <v>129</v>
      </c>
      <c r="C1" s="95"/>
      <c r="D1" s="95"/>
      <c r="E1" s="95"/>
      <c r="F1" s="95"/>
      <c r="G1" s="95"/>
      <c r="H1" s="95"/>
      <c r="I1" s="95"/>
      <c r="J1" s="95"/>
    </row>
    <row r="2" spans="1:13">
      <c r="A2" s="95" t="s">
        <v>254</v>
      </c>
      <c r="B2" s="96" t="s">
        <v>249</v>
      </c>
      <c r="C2" s="95"/>
      <c r="D2" s="95"/>
      <c r="E2" s="95"/>
      <c r="F2" s="95"/>
      <c r="G2" s="95"/>
      <c r="H2" s="95"/>
      <c r="I2" s="95"/>
      <c r="J2" s="95"/>
    </row>
    <row r="3" spans="1:13" ht="48">
      <c r="A3" s="97" t="s">
        <v>113</v>
      </c>
      <c r="B3" s="98" t="s">
        <v>199</v>
      </c>
      <c r="C3" s="98" t="s">
        <v>200</v>
      </c>
      <c r="D3" s="98" t="s">
        <v>201</v>
      </c>
      <c r="E3" s="98" t="s">
        <v>202</v>
      </c>
      <c r="F3" s="98" t="s">
        <v>203</v>
      </c>
      <c r="G3" s="98" t="s">
        <v>204</v>
      </c>
      <c r="H3" s="98" t="s">
        <v>205</v>
      </c>
      <c r="I3" s="98" t="s">
        <v>206</v>
      </c>
      <c r="J3" s="108" t="s">
        <v>256</v>
      </c>
      <c r="K3" s="21"/>
    </row>
    <row r="4" spans="1:13">
      <c r="A4" t="s">
        <v>135</v>
      </c>
      <c r="B4" s="115">
        <v>131</v>
      </c>
      <c r="C4" s="116">
        <v>60</v>
      </c>
      <c r="D4" s="116">
        <v>36</v>
      </c>
      <c r="E4" s="116">
        <v>0</v>
      </c>
      <c r="F4" s="117">
        <v>0</v>
      </c>
      <c r="G4" s="95"/>
      <c r="H4" s="95">
        <f t="shared" ref="H4:H9" si="0">SUM(B4:G4)</f>
        <v>227</v>
      </c>
      <c r="I4" s="99"/>
      <c r="J4" s="95" t="s">
        <v>34</v>
      </c>
    </row>
    <row r="5" spans="1:13">
      <c r="A5" t="s">
        <v>138</v>
      </c>
      <c r="B5" s="115">
        <v>238</v>
      </c>
      <c r="C5" s="116">
        <v>156</v>
      </c>
      <c r="D5" s="116">
        <v>60</v>
      </c>
      <c r="E5" s="117">
        <v>0</v>
      </c>
      <c r="F5" s="95"/>
      <c r="G5" s="95"/>
      <c r="H5" s="95">
        <f t="shared" si="0"/>
        <v>454</v>
      </c>
      <c r="I5" s="99"/>
      <c r="J5" s="95" t="s">
        <v>34</v>
      </c>
    </row>
    <row r="6" spans="1:13">
      <c r="A6" t="s">
        <v>130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f t="shared" si="0"/>
        <v>0</v>
      </c>
      <c r="I6" s="99">
        <v>0</v>
      </c>
      <c r="J6" s="95" t="s">
        <v>34</v>
      </c>
    </row>
    <row r="7" spans="1:13">
      <c r="A7" t="s">
        <v>137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f t="shared" si="0"/>
        <v>0</v>
      </c>
      <c r="I7" s="99">
        <v>0</v>
      </c>
      <c r="J7" s="119" t="s">
        <v>95</v>
      </c>
      <c r="K7" t="s">
        <v>300</v>
      </c>
      <c r="M7" t="s">
        <v>301</v>
      </c>
    </row>
    <row r="8" spans="1:13">
      <c r="A8" s="110" t="s">
        <v>132</v>
      </c>
      <c r="B8" s="95">
        <v>851</v>
      </c>
      <c r="C8" s="95">
        <v>156</v>
      </c>
      <c r="D8" s="95">
        <v>294</v>
      </c>
      <c r="E8" s="95">
        <v>0</v>
      </c>
      <c r="F8" s="95">
        <v>0</v>
      </c>
      <c r="G8" s="95">
        <v>0</v>
      </c>
      <c r="H8" s="95">
        <f t="shared" si="0"/>
        <v>1301</v>
      </c>
      <c r="I8" s="99">
        <v>0</v>
      </c>
      <c r="J8" s="95" t="s">
        <v>34</v>
      </c>
    </row>
    <row r="9" spans="1:13">
      <c r="A9" s="110" t="s">
        <v>136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f t="shared" si="0"/>
        <v>0</v>
      </c>
      <c r="I9" s="99">
        <v>0</v>
      </c>
      <c r="J9" s="95" t="s">
        <v>34</v>
      </c>
    </row>
    <row r="10" spans="1:13">
      <c r="A10" s="100" t="s">
        <v>302</v>
      </c>
      <c r="B10" s="95">
        <f>SUM(B4:B9)</f>
        <v>1220</v>
      </c>
      <c r="C10" s="95">
        <f t="shared" ref="C10:I10" si="1">SUM(C4:C9)</f>
        <v>372</v>
      </c>
      <c r="D10" s="95">
        <f t="shared" si="1"/>
        <v>390</v>
      </c>
      <c r="E10" s="95">
        <f t="shared" si="1"/>
        <v>0</v>
      </c>
      <c r="F10" s="95">
        <f t="shared" si="1"/>
        <v>0</v>
      </c>
      <c r="G10" s="95">
        <f t="shared" si="1"/>
        <v>0</v>
      </c>
      <c r="H10" s="95">
        <f t="shared" si="1"/>
        <v>1982</v>
      </c>
      <c r="I10" s="95">
        <f t="shared" si="1"/>
        <v>0</v>
      </c>
      <c r="J10" s="9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2D2E4-8783-490F-9E2A-E9B8A8A0AE8C}">
  <sheetPr>
    <tabColor theme="1"/>
  </sheetPr>
  <dimension ref="A1:O24"/>
  <sheetViews>
    <sheetView workbookViewId="0">
      <selection activeCell="E17" sqref="E17"/>
    </sheetView>
  </sheetViews>
  <sheetFormatPr defaultRowHeight="15" customHeight="1"/>
  <cols>
    <col min="1" max="1" width="33" customWidth="1"/>
    <col min="2" max="8" width="10.140625" customWidth="1"/>
    <col min="9" max="9" width="10.5703125" bestFit="1" customWidth="1"/>
    <col min="10" max="10" width="10.5703125" customWidth="1"/>
    <col min="11" max="11" width="10.28515625" customWidth="1"/>
  </cols>
  <sheetData>
    <row r="1" spans="1:15">
      <c r="A1" t="s">
        <v>253</v>
      </c>
      <c r="B1" s="1" t="s">
        <v>120</v>
      </c>
    </row>
    <row r="2" spans="1:15">
      <c r="A2" t="s">
        <v>254</v>
      </c>
      <c r="B2" s="26" t="s">
        <v>303</v>
      </c>
    </row>
    <row r="3" spans="1:15" s="21" customFormat="1" ht="60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20" t="s">
        <v>215</v>
      </c>
      <c r="K3" s="106" t="s">
        <v>256</v>
      </c>
    </row>
    <row r="4" spans="1:15" s="126" customFormat="1">
      <c r="A4" s="125" t="s">
        <v>119</v>
      </c>
      <c r="B4" s="126">
        <v>0</v>
      </c>
      <c r="C4" s="126">
        <v>0</v>
      </c>
      <c r="D4" s="126">
        <v>0</v>
      </c>
      <c r="E4" s="126">
        <v>0</v>
      </c>
      <c r="F4" s="126">
        <v>0</v>
      </c>
      <c r="G4" s="126">
        <v>0</v>
      </c>
      <c r="H4" s="126">
        <f t="shared" ref="H4:H23" si="0">SUM(B4:G4)</f>
        <v>0</v>
      </c>
      <c r="I4" s="127">
        <v>0</v>
      </c>
      <c r="J4" s="127"/>
      <c r="L4" s="126" t="s">
        <v>304</v>
      </c>
    </row>
    <row r="5" spans="1:15">
      <c r="A5" s="109" t="s">
        <v>173</v>
      </c>
      <c r="B5">
        <v>256</v>
      </c>
      <c r="C5">
        <v>282</v>
      </c>
      <c r="D5">
        <v>150</v>
      </c>
      <c r="E5">
        <v>0</v>
      </c>
      <c r="F5">
        <v>0</v>
      </c>
      <c r="G5">
        <v>0</v>
      </c>
      <c r="H5">
        <f t="shared" si="0"/>
        <v>688</v>
      </c>
      <c r="I5" s="22">
        <v>0</v>
      </c>
      <c r="J5" s="22"/>
      <c r="K5" t="s">
        <v>34</v>
      </c>
      <c r="M5" s="134" t="s">
        <v>266</v>
      </c>
    </row>
    <row r="6" spans="1:15">
      <c r="A6" s="25" t="s">
        <v>155</v>
      </c>
      <c r="B6" s="118">
        <v>12</v>
      </c>
      <c r="C6" s="118">
        <v>36</v>
      </c>
      <c r="H6">
        <f t="shared" si="0"/>
        <v>48</v>
      </c>
      <c r="I6" s="22"/>
      <c r="J6" s="22"/>
      <c r="K6" t="s">
        <v>34</v>
      </c>
      <c r="M6" s="135" t="s">
        <v>267</v>
      </c>
    </row>
    <row r="7" spans="1:15">
      <c r="A7" s="25" t="s">
        <v>152</v>
      </c>
      <c r="B7" t="s">
        <v>212</v>
      </c>
      <c r="H7">
        <f t="shared" si="0"/>
        <v>0</v>
      </c>
      <c r="I7" s="22"/>
      <c r="J7" s="22"/>
      <c r="K7" t="s">
        <v>34</v>
      </c>
    </row>
    <row r="8" spans="1:15" s="126" customFormat="1">
      <c r="A8" s="125" t="s">
        <v>151</v>
      </c>
      <c r="B8" s="126">
        <v>0</v>
      </c>
      <c r="C8" s="126">
        <v>0</v>
      </c>
      <c r="D8" s="126">
        <v>0</v>
      </c>
      <c r="E8" s="126">
        <v>0</v>
      </c>
      <c r="F8" s="126">
        <v>0</v>
      </c>
      <c r="G8" s="126">
        <v>0</v>
      </c>
      <c r="H8" s="126">
        <f t="shared" si="0"/>
        <v>0</v>
      </c>
      <c r="I8" s="127">
        <v>0</v>
      </c>
      <c r="J8" s="127"/>
      <c r="L8" s="126" t="s">
        <v>305</v>
      </c>
    </row>
    <row r="9" spans="1:15" s="126" customFormat="1">
      <c r="A9" s="125" t="s">
        <v>149</v>
      </c>
      <c r="B9" s="126" t="s">
        <v>100</v>
      </c>
      <c r="H9" s="126">
        <f t="shared" si="0"/>
        <v>0</v>
      </c>
      <c r="I9" s="127"/>
      <c r="J9" s="127"/>
      <c r="L9" s="126" t="s">
        <v>306</v>
      </c>
      <c r="O9" s="126" t="s">
        <v>307</v>
      </c>
    </row>
    <row r="10" spans="1:15">
      <c r="A10" s="111" t="s">
        <v>172</v>
      </c>
      <c r="B10">
        <v>822</v>
      </c>
      <c r="C10">
        <v>941</v>
      </c>
      <c r="D10">
        <v>510</v>
      </c>
      <c r="E10">
        <v>0</v>
      </c>
      <c r="F10">
        <v>0</v>
      </c>
      <c r="G10">
        <v>0</v>
      </c>
      <c r="H10">
        <f t="shared" si="0"/>
        <v>2273</v>
      </c>
      <c r="J10" s="144">
        <v>2500</v>
      </c>
      <c r="K10" s="119" t="s">
        <v>95</v>
      </c>
    </row>
    <row r="11" spans="1:15">
      <c r="A11" s="25"/>
      <c r="H11">
        <f t="shared" si="0"/>
        <v>0</v>
      </c>
      <c r="I11" s="22"/>
      <c r="J11" s="22"/>
    </row>
    <row r="12" spans="1:15">
      <c r="A12" s="25"/>
      <c r="H12">
        <f t="shared" si="0"/>
        <v>0</v>
      </c>
      <c r="I12" s="22"/>
      <c r="J12" s="22"/>
    </row>
    <row r="13" spans="1:15">
      <c r="A13" s="25"/>
      <c r="H13">
        <f t="shared" si="0"/>
        <v>0</v>
      </c>
      <c r="I13" s="22"/>
      <c r="J13" s="22"/>
    </row>
    <row r="14" spans="1:15">
      <c r="A14" s="25"/>
      <c r="H14">
        <f t="shared" si="0"/>
        <v>0</v>
      </c>
      <c r="I14" s="22"/>
      <c r="J14" s="22"/>
    </row>
    <row r="15" spans="1:15">
      <c r="A15" s="25"/>
      <c r="H15">
        <f t="shared" si="0"/>
        <v>0</v>
      </c>
      <c r="I15" s="22"/>
      <c r="J15" s="22"/>
    </row>
    <row r="16" spans="1:15">
      <c r="A16" s="25"/>
      <c r="H16">
        <f t="shared" si="0"/>
        <v>0</v>
      </c>
      <c r="I16" s="22"/>
      <c r="J16" s="22"/>
    </row>
    <row r="17" spans="1:10">
      <c r="A17" s="25"/>
      <c r="H17">
        <f t="shared" si="0"/>
        <v>0</v>
      </c>
      <c r="I17" s="22"/>
      <c r="J17" s="22"/>
    </row>
    <row r="18" spans="1:10">
      <c r="A18" s="25"/>
      <c r="H18">
        <f t="shared" si="0"/>
        <v>0</v>
      </c>
      <c r="I18" s="22"/>
      <c r="J18" s="22"/>
    </row>
    <row r="19" spans="1:10">
      <c r="A19" s="25"/>
      <c r="H19">
        <f t="shared" si="0"/>
        <v>0</v>
      </c>
      <c r="I19" s="22"/>
      <c r="J19" s="22"/>
    </row>
    <row r="20" spans="1:10">
      <c r="A20" s="25"/>
      <c r="H20">
        <f t="shared" si="0"/>
        <v>0</v>
      </c>
      <c r="I20" s="22"/>
      <c r="J20" s="22"/>
    </row>
    <row r="21" spans="1:10">
      <c r="A21" s="25"/>
      <c r="H21">
        <f t="shared" si="0"/>
        <v>0</v>
      </c>
      <c r="I21" s="22"/>
      <c r="J21" s="22"/>
    </row>
    <row r="22" spans="1:10">
      <c r="A22" s="25"/>
      <c r="H22">
        <f t="shared" si="0"/>
        <v>0</v>
      </c>
      <c r="I22" s="22"/>
      <c r="J22" s="22"/>
    </row>
    <row r="23" spans="1:10">
      <c r="A23" s="25"/>
      <c r="H23">
        <f t="shared" si="0"/>
        <v>0</v>
      </c>
      <c r="I23" s="22"/>
      <c r="J23" s="22"/>
    </row>
    <row r="24" spans="1:10">
      <c r="A24" s="4" t="s">
        <v>259</v>
      </c>
      <c r="B24" s="3">
        <f t="shared" ref="B24:I24" si="1">SUM(B4:B23)</f>
        <v>1090</v>
      </c>
      <c r="C24" s="3">
        <f t="shared" si="1"/>
        <v>1259</v>
      </c>
      <c r="D24" s="3">
        <f t="shared" si="1"/>
        <v>660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3009</v>
      </c>
      <c r="I24" s="23">
        <f t="shared" si="1"/>
        <v>0</v>
      </c>
      <c r="J24" s="22">
        <f>J10</f>
        <v>2500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BF5F-16CF-42B2-93F6-9B22EA82B0F2}">
  <sheetPr>
    <tabColor theme="1"/>
  </sheetPr>
  <dimension ref="A1:K24"/>
  <sheetViews>
    <sheetView workbookViewId="0">
      <selection activeCell="C18" sqref="C18"/>
    </sheetView>
  </sheetViews>
  <sheetFormatPr defaultRowHeight="15"/>
  <cols>
    <col min="1" max="1" width="33" customWidth="1"/>
    <col min="2" max="8" width="10.140625" customWidth="1"/>
    <col min="10" max="10" width="9.42578125" customWidth="1"/>
  </cols>
  <sheetData>
    <row r="1" spans="1:11">
      <c r="A1" t="s">
        <v>253</v>
      </c>
      <c r="B1" s="1" t="s">
        <v>158</v>
      </c>
    </row>
    <row r="2" spans="1:11">
      <c r="A2" t="s">
        <v>254</v>
      </c>
      <c r="B2" s="1" t="s">
        <v>308</v>
      </c>
    </row>
    <row r="3" spans="1:11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1">
      <c r="A4" t="s">
        <v>156</v>
      </c>
      <c r="B4">
        <v>146</v>
      </c>
      <c r="C4">
        <v>119</v>
      </c>
      <c r="D4">
        <v>152</v>
      </c>
      <c r="E4">
        <v>0</v>
      </c>
      <c r="F4">
        <v>0</v>
      </c>
      <c r="G4">
        <v>0</v>
      </c>
      <c r="H4">
        <f t="shared" ref="H4:H23" si="0">SUM(B4:G4)</f>
        <v>417</v>
      </c>
      <c r="I4" s="22">
        <v>0</v>
      </c>
      <c r="J4" t="s">
        <v>95</v>
      </c>
      <c r="K4" t="s">
        <v>309</v>
      </c>
    </row>
    <row r="5" spans="1:11">
      <c r="A5" s="120" t="s">
        <v>154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 s="22">
        <v>0</v>
      </c>
      <c r="J5" s="119" t="s">
        <v>95</v>
      </c>
      <c r="K5" t="s">
        <v>310</v>
      </c>
    </row>
    <row r="6" spans="1:11">
      <c r="A6" t="s">
        <v>160</v>
      </c>
      <c r="B6">
        <v>240</v>
      </c>
      <c r="C6">
        <v>0</v>
      </c>
      <c r="D6">
        <v>0</v>
      </c>
      <c r="E6">
        <v>0</v>
      </c>
      <c r="F6">
        <v>0</v>
      </c>
      <c r="G6">
        <v>0</v>
      </c>
      <c r="H6">
        <v>240</v>
      </c>
      <c r="I6" s="22">
        <v>3</v>
      </c>
      <c r="J6" t="s">
        <v>34</v>
      </c>
      <c r="K6" t="s">
        <v>311</v>
      </c>
    </row>
    <row r="7" spans="1:11">
      <c r="A7" s="120" t="s">
        <v>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 s="22">
        <v>0</v>
      </c>
      <c r="K7" t="s">
        <v>312</v>
      </c>
    </row>
    <row r="8" spans="1:11">
      <c r="A8" s="25"/>
      <c r="H8">
        <f t="shared" si="0"/>
        <v>0</v>
      </c>
      <c r="I8" s="22"/>
    </row>
    <row r="9" spans="1:11">
      <c r="A9" s="25"/>
      <c r="H9">
        <f t="shared" si="0"/>
        <v>0</v>
      </c>
      <c r="I9" s="22"/>
      <c r="K9" s="134" t="s">
        <v>266</v>
      </c>
    </row>
    <row r="10" spans="1:11">
      <c r="A10" s="25"/>
      <c r="H10">
        <f t="shared" si="0"/>
        <v>0</v>
      </c>
      <c r="I10" s="22"/>
      <c r="K10" s="135" t="s">
        <v>267</v>
      </c>
    </row>
    <row r="11" spans="1:11">
      <c r="A11" s="25"/>
      <c r="H11">
        <f t="shared" si="0"/>
        <v>0</v>
      </c>
      <c r="I11" s="22"/>
    </row>
    <row r="12" spans="1:11">
      <c r="A12" s="25"/>
      <c r="H12">
        <f t="shared" si="0"/>
        <v>0</v>
      </c>
      <c r="I12" s="22"/>
    </row>
    <row r="13" spans="1:11">
      <c r="A13" s="25"/>
      <c r="H13">
        <f t="shared" si="0"/>
        <v>0</v>
      </c>
      <c r="I13" s="22"/>
    </row>
    <row r="14" spans="1:11">
      <c r="A14" s="25"/>
      <c r="H14">
        <f t="shared" si="0"/>
        <v>0</v>
      </c>
      <c r="I14" s="22"/>
    </row>
    <row r="15" spans="1:11">
      <c r="A15" s="25"/>
      <c r="H15">
        <f t="shared" si="0"/>
        <v>0</v>
      </c>
      <c r="I15" s="22"/>
    </row>
    <row r="16" spans="1:11">
      <c r="A16" s="25"/>
      <c r="H16">
        <f t="shared" si="0"/>
        <v>0</v>
      </c>
      <c r="I16" s="22"/>
    </row>
    <row r="17" spans="1:9">
      <c r="A17" s="25"/>
      <c r="H17">
        <f t="shared" si="0"/>
        <v>0</v>
      </c>
      <c r="I17" s="22"/>
    </row>
    <row r="18" spans="1:9">
      <c r="A18" s="25"/>
      <c r="H18">
        <f t="shared" si="0"/>
        <v>0</v>
      </c>
      <c r="I18" s="22"/>
    </row>
    <row r="19" spans="1:9">
      <c r="A19" s="25"/>
      <c r="H19">
        <f t="shared" si="0"/>
        <v>0</v>
      </c>
      <c r="I19" s="22"/>
    </row>
    <row r="20" spans="1:9">
      <c r="A20" s="25"/>
      <c r="H20">
        <f t="shared" si="0"/>
        <v>0</v>
      </c>
      <c r="I20" s="22"/>
    </row>
    <row r="21" spans="1:9">
      <c r="A21" s="25"/>
      <c r="H21">
        <f t="shared" si="0"/>
        <v>0</v>
      </c>
      <c r="I21" s="22"/>
    </row>
    <row r="22" spans="1:9">
      <c r="A22" s="25"/>
      <c r="H22">
        <f t="shared" si="0"/>
        <v>0</v>
      </c>
      <c r="I22" s="22"/>
    </row>
    <row r="23" spans="1:9">
      <c r="A23" s="25"/>
      <c r="H23">
        <f t="shared" si="0"/>
        <v>0</v>
      </c>
      <c r="I23" s="22"/>
    </row>
    <row r="24" spans="1:9">
      <c r="A24" s="4" t="s">
        <v>259</v>
      </c>
      <c r="B24" s="3">
        <f t="shared" ref="B24:I24" si="1">SUM(B4:B23)</f>
        <v>386</v>
      </c>
      <c r="C24" s="3">
        <f t="shared" si="1"/>
        <v>119</v>
      </c>
      <c r="D24" s="3">
        <f t="shared" si="1"/>
        <v>152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657</v>
      </c>
      <c r="I24" s="23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10D73-C582-477C-A665-C6F85F50069E}">
  <sheetPr>
    <tabColor theme="1"/>
  </sheetPr>
  <dimension ref="A1:J81"/>
  <sheetViews>
    <sheetView topLeftCell="A6" workbookViewId="0">
      <selection activeCell="J68" sqref="J68"/>
    </sheetView>
  </sheetViews>
  <sheetFormatPr defaultRowHeight="15"/>
  <cols>
    <col min="1" max="1" width="5.28515625" customWidth="1"/>
    <col min="2" max="2" width="34.7109375" bestFit="1" customWidth="1"/>
    <col min="5" max="5" width="34.7109375" bestFit="1" customWidth="1"/>
    <col min="6" max="6" width="13.7109375" bestFit="1" customWidth="1"/>
    <col min="8" max="8" width="13.7109375" bestFit="1" customWidth="1"/>
    <col min="9" max="9" width="58.140625" bestFit="1" customWidth="1"/>
    <col min="10" max="10" width="57" bestFit="1" customWidth="1"/>
  </cols>
  <sheetData>
    <row r="1" spans="1:9">
      <c r="A1" s="172" t="s">
        <v>110</v>
      </c>
      <c r="B1" s="172" t="s">
        <v>111</v>
      </c>
      <c r="C1" s="172" t="s">
        <v>112</v>
      </c>
      <c r="E1" s="172" t="s">
        <v>113</v>
      </c>
      <c r="F1" s="172" t="s">
        <v>114</v>
      </c>
      <c r="H1" s="1" t="s">
        <v>114</v>
      </c>
      <c r="I1" s="1" t="s">
        <v>113</v>
      </c>
    </row>
    <row r="2" spans="1:9">
      <c r="A2" s="2">
        <v>1</v>
      </c>
      <c r="B2" s="2" t="s">
        <v>115</v>
      </c>
      <c r="C2" s="2"/>
      <c r="E2" s="25" t="s">
        <v>115</v>
      </c>
      <c r="F2" s="2" t="s">
        <v>116</v>
      </c>
      <c r="H2" t="s">
        <v>117</v>
      </c>
      <c r="I2" s="25" t="s">
        <v>118</v>
      </c>
    </row>
    <row r="3" spans="1:9">
      <c r="A3" s="2">
        <v>1</v>
      </c>
      <c r="B3" s="2" t="s">
        <v>119</v>
      </c>
      <c r="C3" s="2">
        <v>1</v>
      </c>
      <c r="E3" s="2" t="s">
        <v>119</v>
      </c>
      <c r="F3" s="2" t="s">
        <v>120</v>
      </c>
      <c r="H3" t="s">
        <v>117</v>
      </c>
      <c r="I3" s="25" t="s">
        <v>121</v>
      </c>
    </row>
    <row r="4" spans="1:9">
      <c r="A4" s="2">
        <v>2</v>
      </c>
      <c r="B4" s="2" t="s">
        <v>122</v>
      </c>
      <c r="C4" s="2"/>
      <c r="E4" s="2" t="s">
        <v>122</v>
      </c>
      <c r="F4" s="2" t="s">
        <v>123</v>
      </c>
      <c r="H4" t="s">
        <v>117</v>
      </c>
      <c r="I4" s="25" t="s">
        <v>124</v>
      </c>
    </row>
    <row r="5" spans="1:9">
      <c r="A5" s="2">
        <v>2</v>
      </c>
      <c r="B5" s="2" t="s">
        <v>118</v>
      </c>
      <c r="C5" s="2"/>
      <c r="E5" s="25" t="s">
        <v>122</v>
      </c>
      <c r="F5" s="2" t="s">
        <v>125</v>
      </c>
      <c r="H5" t="s">
        <v>117</v>
      </c>
      <c r="I5" s="25" t="s">
        <v>126</v>
      </c>
    </row>
    <row r="6" spans="1:9">
      <c r="A6" s="2">
        <v>3</v>
      </c>
      <c r="B6" s="2" t="s">
        <v>127</v>
      </c>
      <c r="C6" s="2"/>
      <c r="E6" s="25" t="s">
        <v>118</v>
      </c>
      <c r="F6" s="2" t="s">
        <v>128</v>
      </c>
      <c r="H6" t="s">
        <v>129</v>
      </c>
      <c r="I6" t="s">
        <v>130</v>
      </c>
    </row>
    <row r="7" spans="1:9">
      <c r="A7" s="2">
        <v>1</v>
      </c>
      <c r="B7" s="2" t="s">
        <v>131</v>
      </c>
      <c r="C7" s="2"/>
      <c r="E7" s="25" t="s">
        <v>118</v>
      </c>
      <c r="F7" s="2" t="s">
        <v>117</v>
      </c>
      <c r="H7" t="s">
        <v>129</v>
      </c>
      <c r="I7" s="110" t="s">
        <v>132</v>
      </c>
    </row>
    <row r="8" spans="1:9">
      <c r="A8" s="2">
        <v>1</v>
      </c>
      <c r="B8" s="2" t="s">
        <v>133</v>
      </c>
      <c r="C8" s="2"/>
      <c r="E8" s="25" t="s">
        <v>127</v>
      </c>
      <c r="F8" s="2" t="s">
        <v>134</v>
      </c>
      <c r="H8" t="s">
        <v>129</v>
      </c>
      <c r="I8" t="s">
        <v>135</v>
      </c>
    </row>
    <row r="9" spans="1:9">
      <c r="A9" s="2">
        <v>1</v>
      </c>
      <c r="B9" s="2" t="s">
        <v>130</v>
      </c>
      <c r="C9" s="2"/>
      <c r="E9" s="25" t="s">
        <v>127</v>
      </c>
      <c r="F9" s="2" t="s">
        <v>125</v>
      </c>
      <c r="H9" t="s">
        <v>129</v>
      </c>
      <c r="I9" s="110" t="s">
        <v>136</v>
      </c>
    </row>
    <row r="10" spans="1:9">
      <c r="A10" s="2">
        <v>1</v>
      </c>
      <c r="B10" s="2" t="s">
        <v>132</v>
      </c>
      <c r="C10" s="2"/>
      <c r="E10" s="25" t="s">
        <v>127</v>
      </c>
      <c r="F10" s="2" t="s">
        <v>116</v>
      </c>
      <c r="H10" t="s">
        <v>129</v>
      </c>
      <c r="I10" t="s">
        <v>137</v>
      </c>
    </row>
    <row r="11" spans="1:9">
      <c r="A11" s="2">
        <v>1</v>
      </c>
      <c r="B11" s="2" t="s">
        <v>135</v>
      </c>
      <c r="C11" s="2"/>
      <c r="E11" s="25" t="s">
        <v>131</v>
      </c>
      <c r="F11" s="2" t="s">
        <v>116</v>
      </c>
      <c r="H11" t="s">
        <v>129</v>
      </c>
      <c r="I11" t="s">
        <v>138</v>
      </c>
    </row>
    <row r="12" spans="1:9">
      <c r="A12" s="2">
        <v>3</v>
      </c>
      <c r="B12" s="2" t="s">
        <v>121</v>
      </c>
      <c r="C12" s="2"/>
      <c r="E12" s="100" t="s">
        <v>133</v>
      </c>
      <c r="F12" s="2" t="s">
        <v>139</v>
      </c>
      <c r="H12" t="s">
        <v>139</v>
      </c>
      <c r="I12" s="100" t="s">
        <v>133</v>
      </c>
    </row>
    <row r="13" spans="1:9">
      <c r="A13" s="2">
        <v>1</v>
      </c>
      <c r="B13" s="2" t="s">
        <v>140</v>
      </c>
      <c r="C13" s="2"/>
      <c r="E13" s="2" t="s">
        <v>130</v>
      </c>
      <c r="F13" s="2" t="s">
        <v>129</v>
      </c>
      <c r="H13" t="s">
        <v>139</v>
      </c>
      <c r="I13" s="105" t="s">
        <v>141</v>
      </c>
    </row>
    <row r="14" spans="1:9">
      <c r="A14" s="2">
        <v>1</v>
      </c>
      <c r="B14" s="2" t="s">
        <v>142</v>
      </c>
      <c r="C14" s="2"/>
      <c r="E14" s="2" t="s">
        <v>132</v>
      </c>
      <c r="F14" s="2" t="s">
        <v>129</v>
      </c>
      <c r="H14" t="s">
        <v>139</v>
      </c>
      <c r="I14" s="105" t="s">
        <v>143</v>
      </c>
    </row>
    <row r="15" spans="1:9">
      <c r="A15" s="2">
        <v>1</v>
      </c>
      <c r="B15" s="2" t="s">
        <v>144</v>
      </c>
      <c r="C15" s="2"/>
      <c r="E15" s="2" t="s">
        <v>135</v>
      </c>
      <c r="F15" s="2" t="s">
        <v>129</v>
      </c>
      <c r="H15" t="s">
        <v>139</v>
      </c>
      <c r="I15" s="105" t="s">
        <v>145</v>
      </c>
    </row>
    <row r="16" spans="1:9">
      <c r="A16" s="2">
        <v>1</v>
      </c>
      <c r="B16" s="25" t="s">
        <v>146</v>
      </c>
      <c r="C16" s="2"/>
      <c r="E16" s="2" t="s">
        <v>121</v>
      </c>
      <c r="F16" s="2" t="s">
        <v>123</v>
      </c>
      <c r="H16" t="s">
        <v>139</v>
      </c>
      <c r="I16" s="105" t="s">
        <v>147</v>
      </c>
    </row>
    <row r="17" spans="1:9">
      <c r="A17" s="2">
        <v>1</v>
      </c>
      <c r="B17" s="2" t="s">
        <v>136</v>
      </c>
      <c r="C17" s="2"/>
      <c r="E17" s="25" t="s">
        <v>121</v>
      </c>
      <c r="F17" s="2" t="s">
        <v>148</v>
      </c>
      <c r="H17" t="s">
        <v>139</v>
      </c>
      <c r="I17" s="100" t="s">
        <v>149</v>
      </c>
    </row>
    <row r="18" spans="1:9">
      <c r="A18" s="2">
        <v>1</v>
      </c>
      <c r="B18" s="25" t="s">
        <v>150</v>
      </c>
      <c r="C18" s="2"/>
      <c r="E18" s="25" t="s">
        <v>121</v>
      </c>
      <c r="F18" s="2" t="s">
        <v>117</v>
      </c>
      <c r="H18" t="s">
        <v>139</v>
      </c>
      <c r="I18" s="100" t="s">
        <v>151</v>
      </c>
    </row>
    <row r="19" spans="1:9">
      <c r="A19" s="2">
        <v>1</v>
      </c>
      <c r="B19" s="2" t="s">
        <v>105</v>
      </c>
      <c r="C19" s="2"/>
      <c r="E19" s="100" t="s">
        <v>143</v>
      </c>
      <c r="F19" s="2" t="s">
        <v>139</v>
      </c>
      <c r="H19" t="s">
        <v>139</v>
      </c>
      <c r="I19" s="105" t="s">
        <v>98</v>
      </c>
    </row>
    <row r="20" spans="1:9">
      <c r="A20" s="2">
        <v>1</v>
      </c>
      <c r="B20" s="2" t="s">
        <v>137</v>
      </c>
      <c r="C20" s="2"/>
      <c r="E20" s="25" t="s">
        <v>152</v>
      </c>
      <c r="F20" s="2" t="s">
        <v>120</v>
      </c>
      <c r="H20" t="s">
        <v>139</v>
      </c>
      <c r="I20" s="100" t="s">
        <v>153</v>
      </c>
    </row>
    <row r="21" spans="1:9">
      <c r="A21" s="2">
        <v>1</v>
      </c>
      <c r="B21" s="2" t="s">
        <v>154</v>
      </c>
      <c r="C21" s="2">
        <v>1</v>
      </c>
      <c r="E21" s="25" t="s">
        <v>155</v>
      </c>
      <c r="F21" s="2" t="s">
        <v>120</v>
      </c>
      <c r="H21" t="s">
        <v>139</v>
      </c>
      <c r="I21" s="105" t="s">
        <v>138</v>
      </c>
    </row>
    <row r="22" spans="1:9">
      <c r="A22" s="2">
        <v>1</v>
      </c>
      <c r="B22" s="2" t="s">
        <v>156</v>
      </c>
      <c r="C22" s="2"/>
      <c r="E22" s="2" t="s">
        <v>144</v>
      </c>
      <c r="F22" s="2" t="s">
        <v>157</v>
      </c>
      <c r="H22" t="s">
        <v>158</v>
      </c>
      <c r="I22" t="s">
        <v>156</v>
      </c>
    </row>
    <row r="23" spans="1:9">
      <c r="A23" s="2">
        <v>1</v>
      </c>
      <c r="B23" s="25" t="s">
        <v>159</v>
      </c>
      <c r="C23" s="2"/>
      <c r="E23" s="25" t="s">
        <v>146</v>
      </c>
      <c r="F23" s="2" t="s">
        <v>134</v>
      </c>
      <c r="H23" t="s">
        <v>158</v>
      </c>
      <c r="I23" t="s">
        <v>160</v>
      </c>
    </row>
    <row r="24" spans="1:9">
      <c r="A24" s="2">
        <v>1</v>
      </c>
      <c r="B24" s="25" t="s">
        <v>161</v>
      </c>
      <c r="C24" s="2"/>
      <c r="E24" s="2" t="s">
        <v>136</v>
      </c>
      <c r="F24" s="2" t="s">
        <v>129</v>
      </c>
      <c r="H24" t="s">
        <v>162</v>
      </c>
      <c r="I24" s="25" t="s">
        <v>159</v>
      </c>
    </row>
    <row r="25" spans="1:9">
      <c r="A25" s="2">
        <v>1</v>
      </c>
      <c r="B25" s="25" t="s">
        <v>163</v>
      </c>
      <c r="C25" s="2"/>
      <c r="E25" s="25" t="s">
        <v>150</v>
      </c>
      <c r="F25" s="2" t="s">
        <v>128</v>
      </c>
      <c r="H25" t="s">
        <v>162</v>
      </c>
      <c r="I25" s="25" t="s">
        <v>161</v>
      </c>
    </row>
    <row r="26" spans="1:9">
      <c r="A26" s="2">
        <v>1</v>
      </c>
      <c r="B26" s="2" t="s">
        <v>164</v>
      </c>
      <c r="C26" s="2"/>
      <c r="E26" s="2" t="s">
        <v>105</v>
      </c>
      <c r="F26" s="2" t="s">
        <v>123</v>
      </c>
      <c r="H26" t="s">
        <v>162</v>
      </c>
      <c r="I26" s="25" t="s">
        <v>163</v>
      </c>
    </row>
    <row r="27" spans="1:9">
      <c r="A27" s="2">
        <v>1</v>
      </c>
      <c r="B27" s="2" t="s">
        <v>165</v>
      </c>
      <c r="C27" s="2"/>
      <c r="E27" s="2" t="s">
        <v>137</v>
      </c>
      <c r="F27" s="2" t="s">
        <v>129</v>
      </c>
      <c r="H27" t="s">
        <v>162</v>
      </c>
      <c r="I27" s="25" t="s">
        <v>166</v>
      </c>
    </row>
    <row r="28" spans="1:9">
      <c r="A28" s="2">
        <v>4</v>
      </c>
      <c r="B28" s="2" t="s">
        <v>167</v>
      </c>
      <c r="C28" s="2"/>
      <c r="E28" s="2" t="s">
        <v>154</v>
      </c>
      <c r="F28" s="2" t="s">
        <v>158</v>
      </c>
      <c r="H28" t="s">
        <v>162</v>
      </c>
      <c r="I28" s="25" t="s">
        <v>168</v>
      </c>
    </row>
    <row r="29" spans="1:9">
      <c r="A29" s="2">
        <v>1</v>
      </c>
      <c r="B29" s="25" t="s">
        <v>169</v>
      </c>
      <c r="C29" s="2"/>
      <c r="E29" s="2" t="s">
        <v>156</v>
      </c>
      <c r="F29" s="2" t="s">
        <v>158</v>
      </c>
      <c r="H29" t="s">
        <v>120</v>
      </c>
      <c r="I29" s="25" t="s">
        <v>152</v>
      </c>
    </row>
    <row r="30" spans="1:9">
      <c r="A30" s="2">
        <v>1</v>
      </c>
      <c r="B30" s="2" t="s">
        <v>170</v>
      </c>
      <c r="C30" s="2">
        <v>1</v>
      </c>
      <c r="E30" s="25" t="s">
        <v>159</v>
      </c>
      <c r="F30" s="2" t="s">
        <v>162</v>
      </c>
      <c r="H30" t="s">
        <v>120</v>
      </c>
      <c r="I30" s="25" t="s">
        <v>155</v>
      </c>
    </row>
    <row r="31" spans="1:9">
      <c r="A31" s="2">
        <v>2</v>
      </c>
      <c r="B31" s="25" t="s">
        <v>171</v>
      </c>
      <c r="C31" s="2"/>
      <c r="E31" s="25" t="s">
        <v>161</v>
      </c>
      <c r="F31" s="2" t="s">
        <v>162</v>
      </c>
      <c r="H31" t="s">
        <v>120</v>
      </c>
      <c r="I31" s="111" t="s">
        <v>172</v>
      </c>
    </row>
    <row r="32" spans="1:9">
      <c r="A32" s="2">
        <v>1</v>
      </c>
      <c r="B32" s="100" t="s">
        <v>145</v>
      </c>
      <c r="C32" s="2"/>
      <c r="E32" s="25" t="s">
        <v>163</v>
      </c>
      <c r="F32" s="2" t="s">
        <v>162</v>
      </c>
      <c r="H32" t="s">
        <v>120</v>
      </c>
      <c r="I32" s="109" t="s">
        <v>173</v>
      </c>
    </row>
    <row r="33" spans="1:9">
      <c r="A33" s="2">
        <v>1</v>
      </c>
      <c r="B33" s="25" t="s">
        <v>174</v>
      </c>
      <c r="C33" s="2"/>
      <c r="E33" s="2" t="s">
        <v>164</v>
      </c>
      <c r="F33" s="2" t="s">
        <v>157</v>
      </c>
      <c r="H33" t="s">
        <v>128</v>
      </c>
      <c r="I33" s="25" t="s">
        <v>118</v>
      </c>
    </row>
    <row r="34" spans="1:9">
      <c r="A34" s="2">
        <v>1</v>
      </c>
      <c r="B34" s="2" t="s">
        <v>175</v>
      </c>
      <c r="C34" s="2"/>
      <c r="E34" s="2" t="s">
        <v>165</v>
      </c>
      <c r="F34" s="2" t="s">
        <v>157</v>
      </c>
      <c r="H34" t="s">
        <v>128</v>
      </c>
      <c r="I34" s="25" t="s">
        <v>150</v>
      </c>
    </row>
    <row r="35" spans="1:9">
      <c r="A35" s="2">
        <v>8</v>
      </c>
      <c r="B35" s="25" t="s">
        <v>166</v>
      </c>
      <c r="C35" s="2"/>
      <c r="E35" s="25" t="s">
        <v>167</v>
      </c>
      <c r="F35" s="2" t="s">
        <v>116</v>
      </c>
      <c r="H35" t="s">
        <v>128</v>
      </c>
      <c r="I35" s="25" t="s">
        <v>166</v>
      </c>
    </row>
    <row r="36" spans="1:9">
      <c r="A36" s="2">
        <v>1</v>
      </c>
      <c r="B36" s="100" t="s">
        <v>147</v>
      </c>
      <c r="C36" s="2"/>
      <c r="E36" s="2" t="s">
        <v>176</v>
      </c>
      <c r="F36" s="2" t="s">
        <v>157</v>
      </c>
      <c r="H36" t="s">
        <v>123</v>
      </c>
      <c r="I36" t="s">
        <v>122</v>
      </c>
    </row>
    <row r="37" spans="1:9">
      <c r="A37" s="2">
        <v>1</v>
      </c>
      <c r="B37" s="25" t="s">
        <v>177</v>
      </c>
      <c r="C37" s="2"/>
      <c r="E37" s="2" t="s">
        <v>178</v>
      </c>
      <c r="F37" s="2" t="s">
        <v>157</v>
      </c>
      <c r="H37" t="s">
        <v>123</v>
      </c>
      <c r="I37" s="112" t="s">
        <v>121</v>
      </c>
    </row>
    <row r="38" spans="1:9">
      <c r="A38" s="2">
        <v>1</v>
      </c>
      <c r="B38" s="25" t="s">
        <v>179</v>
      </c>
      <c r="C38" s="2"/>
      <c r="E38" s="2" t="s">
        <v>180</v>
      </c>
      <c r="F38" s="2" t="s">
        <v>157</v>
      </c>
      <c r="H38" t="s">
        <v>123</v>
      </c>
      <c r="I38" t="s">
        <v>105</v>
      </c>
    </row>
    <row r="39" spans="1:9">
      <c r="A39" s="2">
        <v>2</v>
      </c>
      <c r="B39" s="2" t="s">
        <v>149</v>
      </c>
      <c r="C39" s="2">
        <v>1</v>
      </c>
      <c r="E39" s="173" t="s">
        <v>181</v>
      </c>
      <c r="F39" s="2" t="s">
        <v>123</v>
      </c>
      <c r="H39" t="s">
        <v>123</v>
      </c>
      <c r="I39" s="113" t="s">
        <v>181</v>
      </c>
    </row>
    <row r="40" spans="1:9">
      <c r="A40" s="2">
        <v>9</v>
      </c>
      <c r="B40" s="2" t="s">
        <v>182</v>
      </c>
      <c r="C40" s="2">
        <v>2</v>
      </c>
      <c r="E40" s="25" t="s">
        <v>169</v>
      </c>
      <c r="F40" s="2" t="s">
        <v>134</v>
      </c>
      <c r="H40" t="s">
        <v>123</v>
      </c>
      <c r="I40" t="s">
        <v>175</v>
      </c>
    </row>
    <row r="41" spans="1:9">
      <c r="A41" s="2">
        <v>1</v>
      </c>
      <c r="B41" s="25" t="s">
        <v>183</v>
      </c>
      <c r="C41" s="2"/>
      <c r="E41" s="2" t="s">
        <v>170</v>
      </c>
      <c r="F41" s="2" t="s">
        <v>157</v>
      </c>
      <c r="H41" t="s">
        <v>123</v>
      </c>
      <c r="I41" t="s">
        <v>184</v>
      </c>
    </row>
    <row r="42" spans="1:9">
      <c r="A42" s="2">
        <v>1</v>
      </c>
      <c r="B42" s="25" t="s">
        <v>38</v>
      </c>
      <c r="C42" s="2"/>
      <c r="E42" s="25" t="s">
        <v>171</v>
      </c>
      <c r="F42" s="2" t="s">
        <v>134</v>
      </c>
      <c r="H42" t="s">
        <v>157</v>
      </c>
      <c r="I42" s="2" t="s">
        <v>144</v>
      </c>
    </row>
    <row r="43" spans="1:9">
      <c r="A43" s="2">
        <v>2</v>
      </c>
      <c r="B43" s="25" t="s">
        <v>98</v>
      </c>
      <c r="C43" s="2"/>
      <c r="E43" s="25" t="s">
        <v>171</v>
      </c>
      <c r="F43" s="2" t="s">
        <v>125</v>
      </c>
      <c r="H43" t="s">
        <v>157</v>
      </c>
      <c r="I43" s="2" t="s">
        <v>185</v>
      </c>
    </row>
    <row r="44" spans="1:9">
      <c r="A44" s="2">
        <v>1</v>
      </c>
      <c r="B44" s="2" t="s">
        <v>186</v>
      </c>
      <c r="C44" s="2">
        <v>1</v>
      </c>
      <c r="E44" s="100" t="s">
        <v>145</v>
      </c>
      <c r="F44" s="2" t="s">
        <v>139</v>
      </c>
      <c r="H44" t="s">
        <v>157</v>
      </c>
      <c r="I44" s="2" t="s">
        <v>164</v>
      </c>
    </row>
    <row r="45" spans="1:9">
      <c r="A45" s="2">
        <v>1</v>
      </c>
      <c r="B45" s="100" t="s">
        <v>153</v>
      </c>
      <c r="C45" s="2"/>
      <c r="E45" s="25" t="s">
        <v>174</v>
      </c>
      <c r="F45" s="2" t="s">
        <v>125</v>
      </c>
      <c r="H45" t="s">
        <v>157</v>
      </c>
      <c r="I45" s="2" t="s">
        <v>165</v>
      </c>
    </row>
    <row r="46" spans="1:9">
      <c r="A46" s="2">
        <v>1</v>
      </c>
      <c r="B46" s="25" t="s">
        <v>173</v>
      </c>
      <c r="C46" s="2"/>
      <c r="E46" s="2" t="s">
        <v>175</v>
      </c>
      <c r="F46" s="2" t="s">
        <v>123</v>
      </c>
      <c r="H46" t="s">
        <v>157</v>
      </c>
      <c r="I46" s="2" t="s">
        <v>176</v>
      </c>
    </row>
    <row r="47" spans="1:9">
      <c r="A47" s="2">
        <v>1</v>
      </c>
      <c r="B47" s="2" t="s">
        <v>187</v>
      </c>
      <c r="C47" s="2">
        <v>1</v>
      </c>
      <c r="E47" s="25" t="s">
        <v>166</v>
      </c>
      <c r="F47" s="2" t="s">
        <v>134</v>
      </c>
      <c r="H47" t="s">
        <v>157</v>
      </c>
      <c r="I47" s="2" t="s">
        <v>188</v>
      </c>
    </row>
    <row r="48" spans="1:9">
      <c r="A48" s="2">
        <v>1</v>
      </c>
      <c r="B48" s="25" t="s">
        <v>168</v>
      </c>
      <c r="C48" s="2"/>
      <c r="E48" s="25" t="s">
        <v>166</v>
      </c>
      <c r="F48" s="2" t="s">
        <v>125</v>
      </c>
      <c r="H48" t="s">
        <v>157</v>
      </c>
      <c r="I48" s="2" t="s">
        <v>178</v>
      </c>
    </row>
    <row r="49" spans="1:10">
      <c r="A49" s="2">
        <v>1</v>
      </c>
      <c r="B49" s="25" t="s">
        <v>124</v>
      </c>
      <c r="C49" s="2"/>
      <c r="E49" s="25" t="s">
        <v>166</v>
      </c>
      <c r="F49" s="2" t="s">
        <v>148</v>
      </c>
      <c r="H49" t="s">
        <v>157</v>
      </c>
      <c r="I49" s="2" t="s">
        <v>180</v>
      </c>
    </row>
    <row r="50" spans="1:10">
      <c r="A50" s="2">
        <v>1</v>
      </c>
      <c r="B50" s="25" t="s">
        <v>126</v>
      </c>
      <c r="C50" s="2"/>
      <c r="E50" s="25" t="s">
        <v>166</v>
      </c>
      <c r="F50" s="2" t="s">
        <v>128</v>
      </c>
      <c r="H50" t="s">
        <v>157</v>
      </c>
      <c r="I50" s="2" t="s">
        <v>189</v>
      </c>
    </row>
    <row r="51" spans="1:10">
      <c r="A51" s="2">
        <v>2</v>
      </c>
      <c r="B51" s="100" t="s">
        <v>138</v>
      </c>
      <c r="C51" s="2"/>
      <c r="E51" s="25" t="s">
        <v>166</v>
      </c>
      <c r="F51" s="2" t="s">
        <v>162</v>
      </c>
      <c r="H51" t="s">
        <v>157</v>
      </c>
      <c r="I51" s="2" t="s">
        <v>190</v>
      </c>
    </row>
    <row r="52" spans="1:10">
      <c r="E52" s="25" t="s">
        <v>166</v>
      </c>
      <c r="F52" s="2" t="s">
        <v>116</v>
      </c>
      <c r="H52" t="s">
        <v>157</v>
      </c>
      <c r="I52" s="2" t="s">
        <v>179</v>
      </c>
    </row>
    <row r="53" spans="1:10">
      <c r="E53" s="2" t="s">
        <v>189</v>
      </c>
      <c r="F53" s="2" t="s">
        <v>157</v>
      </c>
      <c r="H53" t="s">
        <v>157</v>
      </c>
      <c r="I53" s="2" t="s">
        <v>191</v>
      </c>
    </row>
    <row r="54" spans="1:10">
      <c r="E54" s="2" t="s">
        <v>190</v>
      </c>
      <c r="F54" s="2" t="s">
        <v>157</v>
      </c>
      <c r="H54" t="s">
        <v>157</v>
      </c>
      <c r="I54" s="2" t="s">
        <v>192</v>
      </c>
    </row>
    <row r="55" spans="1:10">
      <c r="E55" s="100" t="s">
        <v>147</v>
      </c>
      <c r="F55" s="2" t="s">
        <v>139</v>
      </c>
      <c r="H55" t="s">
        <v>157</v>
      </c>
      <c r="I55" s="2" t="s">
        <v>193</v>
      </c>
    </row>
    <row r="56" spans="1:10">
      <c r="E56" s="2" t="s">
        <v>194</v>
      </c>
      <c r="F56" s="2" t="s">
        <v>158</v>
      </c>
      <c r="H56" t="s">
        <v>157</v>
      </c>
      <c r="I56" s="107" t="s">
        <v>195</v>
      </c>
      <c r="J56" s="94" t="s">
        <v>196</v>
      </c>
    </row>
    <row r="57" spans="1:10">
      <c r="E57" s="2" t="s">
        <v>179</v>
      </c>
      <c r="F57" s="2" t="s">
        <v>157</v>
      </c>
      <c r="H57" t="s">
        <v>157</v>
      </c>
      <c r="I57" s="107" t="s">
        <v>187</v>
      </c>
      <c r="J57" s="94" t="s">
        <v>197</v>
      </c>
    </row>
    <row r="58" spans="1:10">
      <c r="E58" s="100" t="s">
        <v>149</v>
      </c>
      <c r="F58" s="2" t="s">
        <v>139</v>
      </c>
      <c r="H58" t="s">
        <v>134</v>
      </c>
      <c r="I58" s="25" t="s">
        <v>146</v>
      </c>
    </row>
    <row r="59" spans="1:10">
      <c r="E59" s="2" t="s">
        <v>149</v>
      </c>
      <c r="F59" s="2" t="s">
        <v>120</v>
      </c>
      <c r="H59" t="s">
        <v>134</v>
      </c>
      <c r="I59" s="25" t="s">
        <v>169</v>
      </c>
    </row>
    <row r="60" spans="1:10">
      <c r="E60" s="25" t="s">
        <v>182</v>
      </c>
      <c r="F60" s="2" t="s">
        <v>162</v>
      </c>
      <c r="H60" t="s">
        <v>134</v>
      </c>
      <c r="I60" s="25" t="s">
        <v>171</v>
      </c>
    </row>
    <row r="61" spans="1:10">
      <c r="E61" s="2" t="s">
        <v>191</v>
      </c>
      <c r="F61" s="2" t="s">
        <v>157</v>
      </c>
      <c r="H61" t="s">
        <v>134</v>
      </c>
      <c r="I61" s="25" t="s">
        <v>166</v>
      </c>
    </row>
    <row r="62" spans="1:10">
      <c r="E62" s="2" t="s">
        <v>192</v>
      </c>
      <c r="F62" s="2" t="s">
        <v>157</v>
      </c>
      <c r="H62" t="s">
        <v>116</v>
      </c>
      <c r="I62" s="25" t="s">
        <v>115</v>
      </c>
    </row>
    <row r="63" spans="1:10">
      <c r="E63" s="2" t="s">
        <v>193</v>
      </c>
      <c r="F63" s="2" t="s">
        <v>157</v>
      </c>
      <c r="H63" t="s">
        <v>116</v>
      </c>
      <c r="I63" s="25" t="s">
        <v>127</v>
      </c>
    </row>
    <row r="64" spans="1:10">
      <c r="E64" s="2" t="s">
        <v>195</v>
      </c>
      <c r="F64" s="2" t="s">
        <v>157</v>
      </c>
      <c r="H64" t="s">
        <v>116</v>
      </c>
      <c r="I64" s="109" t="s">
        <v>131</v>
      </c>
    </row>
    <row r="65" spans="5:9">
      <c r="E65" s="100" t="s">
        <v>151</v>
      </c>
      <c r="F65" s="2" t="s">
        <v>139</v>
      </c>
      <c r="H65" t="s">
        <v>116</v>
      </c>
      <c r="I65" s="25" t="s">
        <v>167</v>
      </c>
    </row>
    <row r="66" spans="5:9">
      <c r="E66" s="2" t="s">
        <v>151</v>
      </c>
      <c r="F66" s="2" t="s">
        <v>120</v>
      </c>
      <c r="H66" t="s">
        <v>116</v>
      </c>
      <c r="I66" s="25" t="s">
        <v>166</v>
      </c>
    </row>
    <row r="67" spans="5:9">
      <c r="E67" s="2" t="s">
        <v>184</v>
      </c>
      <c r="F67" s="2" t="s">
        <v>123</v>
      </c>
      <c r="H67" t="s">
        <v>148</v>
      </c>
      <c r="I67" s="25" t="s">
        <v>121</v>
      </c>
    </row>
    <row r="68" spans="5:9">
      <c r="E68" s="2" t="s">
        <v>184</v>
      </c>
      <c r="F68" s="2" t="s">
        <v>158</v>
      </c>
      <c r="H68" t="s">
        <v>148</v>
      </c>
      <c r="I68" s="25" t="s">
        <v>166</v>
      </c>
    </row>
    <row r="69" spans="5:9">
      <c r="E69" s="25" t="s">
        <v>183</v>
      </c>
      <c r="F69" s="2" t="s">
        <v>148</v>
      </c>
      <c r="H69" t="s">
        <v>148</v>
      </c>
      <c r="I69" s="25" t="s">
        <v>183</v>
      </c>
    </row>
    <row r="70" spans="5:9">
      <c r="E70" s="2" t="s">
        <v>172</v>
      </c>
      <c r="F70" s="2" t="s">
        <v>120</v>
      </c>
      <c r="H70" t="s">
        <v>148</v>
      </c>
      <c r="I70" s="25" t="s">
        <v>98</v>
      </c>
    </row>
    <row r="71" spans="5:9">
      <c r="E71" s="25" t="s">
        <v>98</v>
      </c>
      <c r="F71" s="2" t="s">
        <v>148</v>
      </c>
      <c r="H71" t="s">
        <v>125</v>
      </c>
      <c r="I71" s="25" t="s">
        <v>122</v>
      </c>
    </row>
    <row r="72" spans="5:9">
      <c r="E72" s="100" t="s">
        <v>98</v>
      </c>
      <c r="F72" s="2" t="s">
        <v>139</v>
      </c>
      <c r="H72" t="s">
        <v>125</v>
      </c>
      <c r="I72" s="25" t="s">
        <v>171</v>
      </c>
    </row>
    <row r="73" spans="5:9">
      <c r="E73" s="2" t="s">
        <v>186</v>
      </c>
      <c r="F73" s="2" t="s">
        <v>157</v>
      </c>
      <c r="H73" t="s">
        <v>125</v>
      </c>
      <c r="I73" s="25" t="s">
        <v>174</v>
      </c>
    </row>
    <row r="74" spans="5:9">
      <c r="E74" s="100" t="s">
        <v>153</v>
      </c>
      <c r="F74" s="2" t="s">
        <v>139</v>
      </c>
      <c r="H74" t="s">
        <v>125</v>
      </c>
      <c r="I74" s="25" t="s">
        <v>166</v>
      </c>
    </row>
    <row r="75" spans="5:9">
      <c r="E75" s="25" t="s">
        <v>173</v>
      </c>
      <c r="F75" s="2" t="s">
        <v>120</v>
      </c>
    </row>
    <row r="76" spans="5:9">
      <c r="E76" s="2" t="s">
        <v>187</v>
      </c>
      <c r="F76" s="2" t="s">
        <v>157</v>
      </c>
    </row>
    <row r="77" spans="5:9">
      <c r="E77" s="25" t="s">
        <v>168</v>
      </c>
      <c r="F77" s="2" t="s">
        <v>162</v>
      </c>
    </row>
    <row r="78" spans="5:9">
      <c r="E78" s="25" t="s">
        <v>124</v>
      </c>
      <c r="F78" s="2" t="s">
        <v>117</v>
      </c>
    </row>
    <row r="79" spans="5:9">
      <c r="E79" s="25" t="s">
        <v>126</v>
      </c>
      <c r="F79" s="2" t="s">
        <v>117</v>
      </c>
    </row>
    <row r="80" spans="5:9">
      <c r="E80" s="140" t="s">
        <v>138</v>
      </c>
      <c r="F80" s="2" t="s">
        <v>139</v>
      </c>
    </row>
    <row r="81" spans="5:6">
      <c r="E81" s="2" t="s">
        <v>138</v>
      </c>
      <c r="F81" s="2" t="s">
        <v>129</v>
      </c>
    </row>
  </sheetData>
  <autoFilter ref="H1:I1" xr:uid="{46510D73-C582-477C-A665-C6F85F50069E}">
    <sortState xmlns:xlrd2="http://schemas.microsoft.com/office/spreadsheetml/2017/richdata2" ref="H2:I76">
      <sortCondition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1DFB-D294-41E1-8831-612AD9EE3FCB}">
  <sheetPr>
    <tabColor theme="1"/>
  </sheetPr>
  <dimension ref="A1:U83"/>
  <sheetViews>
    <sheetView workbookViewId="0">
      <selection activeCell="I3" sqref="I3"/>
    </sheetView>
  </sheetViews>
  <sheetFormatPr defaultRowHeight="15"/>
  <cols>
    <col min="1" max="1" width="16.85546875" customWidth="1"/>
    <col min="2" max="2" width="27.28515625" customWidth="1"/>
    <col min="10" max="10" width="10.85546875" bestFit="1" customWidth="1"/>
    <col min="12" max="12" width="13.7109375" bestFit="1" customWidth="1"/>
    <col min="13" max="13" width="31.5703125" bestFit="1" customWidth="1"/>
  </cols>
  <sheetData>
    <row r="1" spans="1:21">
      <c r="L1" s="192" t="s">
        <v>198</v>
      </c>
      <c r="M1" s="193"/>
      <c r="N1" s="193"/>
      <c r="O1" s="193"/>
      <c r="P1" s="193"/>
      <c r="Q1" s="193"/>
      <c r="R1" s="193"/>
      <c r="S1" s="193"/>
      <c r="T1" s="193"/>
      <c r="U1" s="194"/>
    </row>
    <row r="2" spans="1:21" ht="36" customHeight="1">
      <c r="A2" s="24" t="s">
        <v>114</v>
      </c>
      <c r="B2" s="24" t="s">
        <v>113</v>
      </c>
      <c r="C2" s="20" t="s">
        <v>199</v>
      </c>
      <c r="D2" s="20" t="s">
        <v>200</v>
      </c>
      <c r="E2" s="20" t="s">
        <v>201</v>
      </c>
      <c r="F2" s="20" t="s">
        <v>202</v>
      </c>
      <c r="G2" s="20" t="s">
        <v>203</v>
      </c>
      <c r="H2" s="20" t="s">
        <v>204</v>
      </c>
      <c r="I2" s="20" t="s">
        <v>205</v>
      </c>
      <c r="J2" s="20" t="s">
        <v>206</v>
      </c>
      <c r="L2" s="170" t="s">
        <v>114</v>
      </c>
      <c r="M2" s="24" t="s">
        <v>113</v>
      </c>
      <c r="N2" s="20" t="s">
        <v>199</v>
      </c>
      <c r="O2" s="20" t="s">
        <v>200</v>
      </c>
      <c r="P2" s="20" t="s">
        <v>201</v>
      </c>
      <c r="Q2" s="20" t="s">
        <v>202</v>
      </c>
      <c r="R2" s="20" t="s">
        <v>203</v>
      </c>
      <c r="S2" s="20" t="s">
        <v>204</v>
      </c>
      <c r="T2" s="20" t="s">
        <v>205</v>
      </c>
      <c r="U2" s="171" t="s">
        <v>206</v>
      </c>
    </row>
    <row r="3" spans="1:21">
      <c r="A3" t="s">
        <v>157</v>
      </c>
      <c r="B3" s="2" t="s">
        <v>190</v>
      </c>
      <c r="C3">
        <v>2016</v>
      </c>
      <c r="D3">
        <v>5092</v>
      </c>
      <c r="E3">
        <v>415</v>
      </c>
      <c r="I3">
        <f t="shared" ref="I3:I27" si="0">SUM(C3:H3)</f>
        <v>7523</v>
      </c>
      <c r="J3" s="22"/>
      <c r="L3" s="159" t="s">
        <v>157</v>
      </c>
      <c r="M3" s="156" t="s">
        <v>207</v>
      </c>
      <c r="N3" s="155">
        <v>2016</v>
      </c>
      <c r="O3" s="155">
        <v>5092</v>
      </c>
      <c r="P3" s="155">
        <v>415</v>
      </c>
      <c r="Q3" s="155"/>
      <c r="R3" s="155"/>
      <c r="S3" s="155"/>
      <c r="T3" s="155">
        <f>SUM(N3:S3)</f>
        <v>7523</v>
      </c>
      <c r="U3" s="160"/>
    </row>
    <row r="4" spans="1:21">
      <c r="A4" t="s">
        <v>116</v>
      </c>
      <c r="B4" s="25" t="s">
        <v>167</v>
      </c>
      <c r="C4">
        <v>2295</v>
      </c>
      <c r="D4">
        <v>1500</v>
      </c>
      <c r="E4">
        <v>660</v>
      </c>
      <c r="F4">
        <v>5</v>
      </c>
      <c r="I4">
        <f t="shared" si="0"/>
        <v>4460</v>
      </c>
      <c r="J4" s="22"/>
      <c r="L4" s="159" t="s">
        <v>116</v>
      </c>
      <c r="M4" s="157" t="s">
        <v>167</v>
      </c>
      <c r="N4" s="155">
        <v>2295</v>
      </c>
      <c r="O4" s="155">
        <v>1500</v>
      </c>
      <c r="P4" s="155">
        <v>660</v>
      </c>
      <c r="Q4" s="155">
        <v>5</v>
      </c>
      <c r="R4" s="155"/>
      <c r="S4" s="155"/>
      <c r="T4" s="155">
        <f>SUM(N4:S4)</f>
        <v>4460</v>
      </c>
      <c r="U4" s="160"/>
    </row>
    <row r="5" spans="1:21">
      <c r="A5" t="s">
        <v>120</v>
      </c>
      <c r="B5" s="111" t="s">
        <v>172</v>
      </c>
      <c r="C5">
        <v>822</v>
      </c>
      <c r="D5">
        <v>941</v>
      </c>
      <c r="E5">
        <v>510</v>
      </c>
      <c r="F5">
        <v>0</v>
      </c>
      <c r="G5">
        <v>0</v>
      </c>
      <c r="H5">
        <v>0</v>
      </c>
      <c r="I5">
        <f t="shared" si="0"/>
        <v>2273</v>
      </c>
      <c r="L5" s="159" t="s">
        <v>120</v>
      </c>
      <c r="M5" s="158" t="s">
        <v>172</v>
      </c>
      <c r="N5" s="155">
        <v>822</v>
      </c>
      <c r="O5" s="155">
        <v>941</v>
      </c>
      <c r="P5" s="155">
        <v>510</v>
      </c>
      <c r="Q5" s="155"/>
      <c r="R5" s="155"/>
      <c r="S5" s="155"/>
      <c r="T5" s="155">
        <f>SUM(N5:S5)</f>
        <v>2273</v>
      </c>
      <c r="U5" s="161"/>
    </row>
    <row r="6" spans="1:21">
      <c r="A6" t="s">
        <v>125</v>
      </c>
      <c r="B6" s="25" t="s">
        <v>174</v>
      </c>
      <c r="C6">
        <v>388</v>
      </c>
      <c r="D6">
        <v>1244</v>
      </c>
      <c r="E6">
        <v>504</v>
      </c>
      <c r="I6">
        <f t="shared" si="0"/>
        <v>2136</v>
      </c>
      <c r="J6" s="146">
        <v>3535</v>
      </c>
      <c r="L6" s="164" t="s">
        <v>125</v>
      </c>
      <c r="M6" s="165" t="s">
        <v>174</v>
      </c>
      <c r="N6" s="166">
        <v>388</v>
      </c>
      <c r="O6" s="166">
        <v>1244</v>
      </c>
      <c r="P6" s="166">
        <v>504</v>
      </c>
      <c r="Q6" s="166"/>
      <c r="R6" s="166"/>
      <c r="S6" s="166"/>
      <c r="T6" s="166">
        <f>SUM(N6:S6)</f>
        <v>2136</v>
      </c>
      <c r="U6" s="167">
        <v>3535</v>
      </c>
    </row>
    <row r="7" spans="1:21">
      <c r="A7" t="s">
        <v>139</v>
      </c>
      <c r="B7" s="105" t="s">
        <v>208</v>
      </c>
      <c r="C7" s="95">
        <v>518</v>
      </c>
      <c r="D7" s="95">
        <v>537</v>
      </c>
      <c r="E7" s="95">
        <v>376</v>
      </c>
      <c r="F7" s="95">
        <v>0</v>
      </c>
      <c r="G7" s="95">
        <v>1</v>
      </c>
      <c r="H7" s="95">
        <v>123</v>
      </c>
      <c r="I7" s="95">
        <f t="shared" si="0"/>
        <v>1555</v>
      </c>
      <c r="J7" s="138">
        <v>256.05</v>
      </c>
      <c r="L7" s="162" t="s">
        <v>129</v>
      </c>
      <c r="M7" s="168" t="s">
        <v>132</v>
      </c>
      <c r="N7" s="163">
        <v>851</v>
      </c>
      <c r="O7" s="163">
        <v>156</v>
      </c>
      <c r="P7" s="163">
        <v>294</v>
      </c>
      <c r="Q7" s="163"/>
      <c r="R7" s="163"/>
      <c r="S7" s="163"/>
      <c r="T7" s="163">
        <f>SUM(N7:S7)</f>
        <v>1301</v>
      </c>
      <c r="U7" s="169"/>
    </row>
    <row r="8" spans="1:21">
      <c r="A8" t="s">
        <v>129</v>
      </c>
      <c r="B8" s="110" t="s">
        <v>132</v>
      </c>
      <c r="C8" s="95">
        <v>851</v>
      </c>
      <c r="D8" s="95">
        <v>156</v>
      </c>
      <c r="E8" s="95">
        <v>294</v>
      </c>
      <c r="F8" s="95">
        <v>0</v>
      </c>
      <c r="G8" s="95">
        <v>0</v>
      </c>
      <c r="H8" s="95">
        <v>0</v>
      </c>
      <c r="I8" s="95">
        <f t="shared" si="0"/>
        <v>1301</v>
      </c>
    </row>
    <row r="9" spans="1:21">
      <c r="A9" t="s">
        <v>157</v>
      </c>
      <c r="B9" s="2" t="s">
        <v>209</v>
      </c>
      <c r="C9">
        <v>646</v>
      </c>
      <c r="D9">
        <v>313</v>
      </c>
      <c r="E9">
        <v>184</v>
      </c>
      <c r="F9">
        <v>2</v>
      </c>
      <c r="I9">
        <f t="shared" si="0"/>
        <v>1145</v>
      </c>
      <c r="J9" s="22">
        <v>32.25</v>
      </c>
    </row>
    <row r="10" spans="1:21">
      <c r="A10" t="s">
        <v>157</v>
      </c>
      <c r="B10" s="2" t="s">
        <v>180</v>
      </c>
      <c r="C10">
        <v>888</v>
      </c>
      <c r="D10">
        <v>20</v>
      </c>
      <c r="E10">
        <v>200</v>
      </c>
      <c r="G10">
        <v>32</v>
      </c>
      <c r="I10">
        <f t="shared" si="0"/>
        <v>1140</v>
      </c>
      <c r="J10" s="22"/>
    </row>
    <row r="11" spans="1:21">
      <c r="A11" t="s">
        <v>157</v>
      </c>
      <c r="B11" s="2" t="s">
        <v>165</v>
      </c>
      <c r="C11">
        <v>416</v>
      </c>
      <c r="D11">
        <v>354</v>
      </c>
      <c r="E11">
        <v>258</v>
      </c>
      <c r="I11">
        <f t="shared" si="0"/>
        <v>1028</v>
      </c>
      <c r="J11" s="22">
        <v>25</v>
      </c>
    </row>
    <row r="12" spans="1:21">
      <c r="A12" t="s">
        <v>123</v>
      </c>
      <c r="B12" t="s">
        <v>175</v>
      </c>
      <c r="C12">
        <v>380</v>
      </c>
      <c r="D12">
        <v>310</v>
      </c>
      <c r="E12">
        <v>300</v>
      </c>
      <c r="I12">
        <f t="shared" si="0"/>
        <v>990</v>
      </c>
      <c r="J12" s="146"/>
    </row>
    <row r="13" spans="1:21">
      <c r="A13" t="s">
        <v>157</v>
      </c>
      <c r="B13" s="2" t="s">
        <v>144</v>
      </c>
      <c r="C13" s="118">
        <v>255</v>
      </c>
      <c r="D13" s="118">
        <v>640</v>
      </c>
      <c r="E13" s="118">
        <v>0</v>
      </c>
      <c r="F13" s="118">
        <v>0</v>
      </c>
      <c r="G13" s="118">
        <v>0</v>
      </c>
      <c r="H13" s="118">
        <v>0</v>
      </c>
      <c r="I13">
        <f t="shared" si="0"/>
        <v>895</v>
      </c>
      <c r="J13" s="22"/>
    </row>
    <row r="14" spans="1:21">
      <c r="A14" t="s">
        <v>157</v>
      </c>
      <c r="B14" s="2" t="s">
        <v>179</v>
      </c>
      <c r="C14">
        <v>170</v>
      </c>
      <c r="D14">
        <v>576</v>
      </c>
      <c r="E14">
        <v>108</v>
      </c>
      <c r="I14">
        <f t="shared" si="0"/>
        <v>854</v>
      </c>
      <c r="J14" s="22"/>
      <c r="K14" s="22"/>
    </row>
    <row r="15" spans="1:21">
      <c r="A15" t="s">
        <v>157</v>
      </c>
      <c r="B15" s="2" t="s">
        <v>185</v>
      </c>
      <c r="C15">
        <v>372</v>
      </c>
      <c r="D15">
        <v>350</v>
      </c>
      <c r="I15">
        <f t="shared" si="0"/>
        <v>722</v>
      </c>
      <c r="J15" s="22"/>
      <c r="K15" s="22"/>
    </row>
    <row r="16" spans="1:21">
      <c r="A16" t="s">
        <v>116</v>
      </c>
      <c r="B16" s="25" t="s">
        <v>166</v>
      </c>
      <c r="C16">
        <v>334</v>
      </c>
      <c r="D16">
        <v>208</v>
      </c>
      <c r="E16">
        <v>174</v>
      </c>
      <c r="I16">
        <f t="shared" si="0"/>
        <v>716</v>
      </c>
      <c r="K16" s="22"/>
    </row>
    <row r="17" spans="1:11">
      <c r="A17" t="s">
        <v>120</v>
      </c>
      <c r="B17" s="109" t="s">
        <v>173</v>
      </c>
      <c r="C17">
        <v>256</v>
      </c>
      <c r="D17">
        <v>282</v>
      </c>
      <c r="E17">
        <v>150</v>
      </c>
      <c r="F17">
        <v>0</v>
      </c>
      <c r="G17">
        <v>0</v>
      </c>
      <c r="H17">
        <v>0</v>
      </c>
      <c r="I17">
        <f t="shared" si="0"/>
        <v>688</v>
      </c>
      <c r="K17" s="22"/>
    </row>
    <row r="18" spans="1:11">
      <c r="A18" t="s">
        <v>157</v>
      </c>
      <c r="B18" s="2" t="s">
        <v>164</v>
      </c>
      <c r="C18">
        <v>316</v>
      </c>
      <c r="D18">
        <v>268</v>
      </c>
      <c r="E18">
        <v>96</v>
      </c>
      <c r="F18">
        <v>0</v>
      </c>
      <c r="G18">
        <v>0</v>
      </c>
      <c r="I18">
        <f t="shared" si="0"/>
        <v>680</v>
      </c>
      <c r="J18" s="22">
        <v>0</v>
      </c>
      <c r="K18" s="22"/>
    </row>
    <row r="19" spans="1:11">
      <c r="A19" t="s">
        <v>139</v>
      </c>
      <c r="B19" s="100" t="s">
        <v>151</v>
      </c>
      <c r="C19" s="95">
        <v>450</v>
      </c>
      <c r="D19" s="95">
        <v>168</v>
      </c>
      <c r="E19" s="95">
        <v>0</v>
      </c>
      <c r="F19" s="95">
        <v>0</v>
      </c>
      <c r="G19" s="95">
        <v>0</v>
      </c>
      <c r="H19" s="95">
        <v>0</v>
      </c>
      <c r="I19" s="95">
        <f t="shared" si="0"/>
        <v>618</v>
      </c>
      <c r="J19" s="99">
        <v>0</v>
      </c>
      <c r="K19" s="22"/>
    </row>
    <row r="20" spans="1:11">
      <c r="A20" t="s">
        <v>139</v>
      </c>
      <c r="B20" s="105" t="s">
        <v>98</v>
      </c>
      <c r="C20" s="95">
        <v>441</v>
      </c>
      <c r="D20" s="95">
        <v>112</v>
      </c>
      <c r="E20" s="95">
        <v>64</v>
      </c>
      <c r="F20" s="95">
        <v>0</v>
      </c>
      <c r="G20" s="95">
        <v>0</v>
      </c>
      <c r="H20" s="95">
        <v>0</v>
      </c>
      <c r="I20" s="95">
        <f t="shared" si="0"/>
        <v>617</v>
      </c>
      <c r="J20" s="99">
        <v>0</v>
      </c>
    </row>
    <row r="21" spans="1:11">
      <c r="A21" t="s">
        <v>157</v>
      </c>
      <c r="B21" s="2" t="s">
        <v>192</v>
      </c>
      <c r="C21">
        <v>270</v>
      </c>
      <c r="D21">
        <v>218</v>
      </c>
      <c r="E21">
        <v>128</v>
      </c>
      <c r="I21">
        <f t="shared" si="0"/>
        <v>616</v>
      </c>
      <c r="J21" s="22"/>
    </row>
    <row r="22" spans="1:11">
      <c r="A22" t="s">
        <v>125</v>
      </c>
      <c r="B22" s="25" t="s">
        <v>166</v>
      </c>
      <c r="C22">
        <v>98</v>
      </c>
      <c r="D22">
        <v>395</v>
      </c>
      <c r="E22">
        <v>88</v>
      </c>
      <c r="F22">
        <v>0</v>
      </c>
      <c r="G22">
        <v>0</v>
      </c>
      <c r="I22">
        <f t="shared" si="0"/>
        <v>581</v>
      </c>
      <c r="J22" s="146"/>
    </row>
    <row r="23" spans="1:11">
      <c r="A23" t="s">
        <v>123</v>
      </c>
      <c r="B23" s="112" t="s">
        <v>121</v>
      </c>
      <c r="C23">
        <v>299</v>
      </c>
      <c r="D23">
        <v>68</v>
      </c>
      <c r="E23">
        <v>36</v>
      </c>
      <c r="F23">
        <v>0</v>
      </c>
      <c r="G23">
        <v>0</v>
      </c>
      <c r="H23">
        <v>162</v>
      </c>
      <c r="I23">
        <f t="shared" si="0"/>
        <v>565</v>
      </c>
      <c r="J23" s="146"/>
    </row>
    <row r="24" spans="1:11">
      <c r="A24" t="s">
        <v>148</v>
      </c>
      <c r="B24" s="25" t="s">
        <v>98</v>
      </c>
      <c r="C24">
        <v>234</v>
      </c>
      <c r="D24">
        <v>301</v>
      </c>
      <c r="F24">
        <v>3</v>
      </c>
      <c r="I24">
        <f t="shared" si="0"/>
        <v>538</v>
      </c>
      <c r="J24" s="22"/>
    </row>
    <row r="25" spans="1:11">
      <c r="A25" t="s">
        <v>139</v>
      </c>
      <c r="B25" s="105" t="s">
        <v>143</v>
      </c>
      <c r="C25" s="95">
        <v>126</v>
      </c>
      <c r="D25" s="95">
        <v>152</v>
      </c>
      <c r="E25" s="95">
        <v>238</v>
      </c>
      <c r="F25" s="95">
        <v>0</v>
      </c>
      <c r="G25" s="95">
        <v>0</v>
      </c>
      <c r="H25" s="95">
        <v>0</v>
      </c>
      <c r="I25" s="95">
        <f t="shared" si="0"/>
        <v>516</v>
      </c>
      <c r="J25" s="99">
        <v>0</v>
      </c>
    </row>
    <row r="26" spans="1:11">
      <c r="A26" t="s">
        <v>134</v>
      </c>
      <c r="B26" s="25" t="s">
        <v>166</v>
      </c>
      <c r="C26">
        <v>246</v>
      </c>
      <c r="D26">
        <v>134</v>
      </c>
      <c r="E26">
        <v>108</v>
      </c>
      <c r="I26">
        <f t="shared" si="0"/>
        <v>488</v>
      </c>
      <c r="J26" s="146"/>
    </row>
    <row r="27" spans="1:11">
      <c r="A27" t="s">
        <v>117</v>
      </c>
      <c r="B27" s="25" t="s">
        <v>121</v>
      </c>
      <c r="C27">
        <v>116</v>
      </c>
      <c r="D27">
        <v>252</v>
      </c>
      <c r="E27">
        <v>120</v>
      </c>
      <c r="I27">
        <f t="shared" si="0"/>
        <v>488</v>
      </c>
      <c r="J27" s="22"/>
    </row>
    <row r="28" spans="1:11">
      <c r="A28" t="s">
        <v>157</v>
      </c>
      <c r="B28" s="2" t="s">
        <v>188</v>
      </c>
      <c r="C28">
        <f>55+43+22</f>
        <v>120</v>
      </c>
      <c r="D28">
        <f>(18*2)+20+18+44</f>
        <v>118</v>
      </c>
      <c r="E28">
        <v>108</v>
      </c>
      <c r="H28">
        <f>11+66+50</f>
        <v>127</v>
      </c>
      <c r="I28">
        <f>H28+E28+D28+C28</f>
        <v>473</v>
      </c>
      <c r="J28" s="22"/>
    </row>
    <row r="29" spans="1:11">
      <c r="A29" t="s">
        <v>129</v>
      </c>
      <c r="B29" t="s">
        <v>138</v>
      </c>
      <c r="C29" s="118">
        <v>238</v>
      </c>
      <c r="D29" s="118">
        <v>156</v>
      </c>
      <c r="E29" s="118">
        <v>60</v>
      </c>
      <c r="F29" s="118">
        <v>0</v>
      </c>
      <c r="G29" s="95"/>
      <c r="H29" s="95"/>
      <c r="I29" s="95">
        <f t="shared" ref="I29:I41" si="1">SUM(C29:H29)</f>
        <v>454</v>
      </c>
    </row>
    <row r="30" spans="1:11">
      <c r="A30" t="s">
        <v>117</v>
      </c>
      <c r="B30" s="25" t="s">
        <v>118</v>
      </c>
      <c r="C30">
        <v>160</v>
      </c>
      <c r="D30">
        <v>161</v>
      </c>
      <c r="E30">
        <v>120</v>
      </c>
      <c r="I30">
        <f t="shared" si="1"/>
        <v>441</v>
      </c>
      <c r="J30" s="22">
        <v>152.94999999999999</v>
      </c>
    </row>
    <row r="31" spans="1:11">
      <c r="A31" t="s">
        <v>148</v>
      </c>
      <c r="B31" s="25" t="s">
        <v>121</v>
      </c>
      <c r="C31">
        <v>125</v>
      </c>
      <c r="D31">
        <v>254</v>
      </c>
      <c r="E31">
        <v>60</v>
      </c>
      <c r="I31">
        <f t="shared" si="1"/>
        <v>439</v>
      </c>
      <c r="J31" s="22"/>
    </row>
    <row r="32" spans="1:11">
      <c r="A32" t="s">
        <v>158</v>
      </c>
      <c r="B32" t="s">
        <v>156</v>
      </c>
      <c r="C32">
        <v>146</v>
      </c>
      <c r="D32">
        <v>119</v>
      </c>
      <c r="E32">
        <v>152</v>
      </c>
      <c r="F32">
        <v>0</v>
      </c>
      <c r="G32">
        <v>0</v>
      </c>
      <c r="H32">
        <v>0</v>
      </c>
      <c r="I32">
        <f t="shared" si="1"/>
        <v>417</v>
      </c>
      <c r="J32" s="22">
        <v>0</v>
      </c>
    </row>
    <row r="33" spans="1:10">
      <c r="A33" t="s">
        <v>123</v>
      </c>
      <c r="B33" t="s">
        <v>105</v>
      </c>
      <c r="C33" s="118">
        <v>72</v>
      </c>
      <c r="D33" s="118">
        <v>188</v>
      </c>
      <c r="E33" s="118">
        <v>116</v>
      </c>
      <c r="I33">
        <f t="shared" si="1"/>
        <v>376</v>
      </c>
      <c r="J33" s="146"/>
    </row>
    <row r="34" spans="1:10">
      <c r="A34" t="s">
        <v>134</v>
      </c>
      <c r="B34" s="25" t="s">
        <v>171</v>
      </c>
      <c r="C34">
        <v>207</v>
      </c>
      <c r="D34">
        <v>144</v>
      </c>
      <c r="F34">
        <v>1</v>
      </c>
      <c r="I34">
        <f t="shared" si="1"/>
        <v>352</v>
      </c>
      <c r="J34" s="146"/>
    </row>
    <row r="35" spans="1:10">
      <c r="A35" t="s">
        <v>162</v>
      </c>
      <c r="B35" s="25" t="s">
        <v>168</v>
      </c>
      <c r="C35">
        <v>77</v>
      </c>
      <c r="D35">
        <v>190</v>
      </c>
      <c r="E35">
        <v>80</v>
      </c>
      <c r="I35">
        <f t="shared" si="1"/>
        <v>347</v>
      </c>
    </row>
    <row r="36" spans="1:10">
      <c r="A36" t="s">
        <v>157</v>
      </c>
      <c r="B36" s="2" t="s">
        <v>176</v>
      </c>
      <c r="C36">
        <v>204</v>
      </c>
      <c r="D36">
        <v>100</v>
      </c>
      <c r="I36">
        <f t="shared" si="1"/>
        <v>304</v>
      </c>
      <c r="J36" s="22"/>
    </row>
    <row r="37" spans="1:10">
      <c r="A37" t="s">
        <v>139</v>
      </c>
      <c r="B37" s="105" t="s">
        <v>145</v>
      </c>
      <c r="C37" s="95">
        <v>0</v>
      </c>
      <c r="D37" s="95">
        <v>126</v>
      </c>
      <c r="E37" s="95">
        <v>155</v>
      </c>
      <c r="F37" s="95">
        <v>0</v>
      </c>
      <c r="G37" s="95">
        <v>0</v>
      </c>
      <c r="H37" s="95">
        <v>0</v>
      </c>
      <c r="I37" s="95">
        <f t="shared" si="1"/>
        <v>281</v>
      </c>
      <c r="J37" s="137">
        <v>10</v>
      </c>
    </row>
    <row r="38" spans="1:10">
      <c r="A38" t="s">
        <v>116</v>
      </c>
      <c r="B38" s="109" t="s">
        <v>131</v>
      </c>
      <c r="C38">
        <v>150</v>
      </c>
      <c r="D38">
        <v>18</v>
      </c>
      <c r="E38">
        <v>105</v>
      </c>
      <c r="F38">
        <v>0</v>
      </c>
      <c r="G38">
        <v>0</v>
      </c>
      <c r="H38">
        <v>0</v>
      </c>
      <c r="I38">
        <f t="shared" si="1"/>
        <v>273</v>
      </c>
      <c r="J38" s="136">
        <v>25</v>
      </c>
    </row>
    <row r="39" spans="1:10">
      <c r="A39" t="s">
        <v>128</v>
      </c>
      <c r="B39" s="25" t="s">
        <v>166</v>
      </c>
      <c r="C39">
        <v>142</v>
      </c>
      <c r="D39">
        <v>52</v>
      </c>
      <c r="E39">
        <v>78</v>
      </c>
      <c r="I39">
        <f t="shared" si="1"/>
        <v>272</v>
      </c>
    </row>
    <row r="40" spans="1:10">
      <c r="A40" t="s">
        <v>134</v>
      </c>
      <c r="B40" s="25" t="s">
        <v>146</v>
      </c>
      <c r="C40">
        <v>116</v>
      </c>
      <c r="D40">
        <v>144</v>
      </c>
      <c r="I40">
        <f t="shared" si="1"/>
        <v>260</v>
      </c>
      <c r="J40" s="146"/>
    </row>
    <row r="41" spans="1:10">
      <c r="A41" t="s">
        <v>123</v>
      </c>
      <c r="B41" t="s">
        <v>184</v>
      </c>
      <c r="C41">
        <v>0</v>
      </c>
      <c r="D41" s="114">
        <v>260</v>
      </c>
      <c r="E41">
        <v>0</v>
      </c>
      <c r="F41">
        <v>0</v>
      </c>
      <c r="G41">
        <v>0</v>
      </c>
      <c r="H41">
        <v>0</v>
      </c>
      <c r="I41">
        <f t="shared" si="1"/>
        <v>260</v>
      </c>
      <c r="J41" s="146"/>
    </row>
    <row r="42" spans="1:10">
      <c r="A42" t="s">
        <v>158</v>
      </c>
      <c r="B42" t="s">
        <v>160</v>
      </c>
      <c r="C42">
        <v>240</v>
      </c>
      <c r="D42">
        <v>0</v>
      </c>
      <c r="E42">
        <v>0</v>
      </c>
      <c r="F42">
        <v>0</v>
      </c>
      <c r="G42">
        <v>0</v>
      </c>
      <c r="H42">
        <v>0</v>
      </c>
      <c r="I42">
        <v>240</v>
      </c>
      <c r="J42" s="22">
        <v>3</v>
      </c>
    </row>
    <row r="43" spans="1:10">
      <c r="A43" t="s">
        <v>129</v>
      </c>
      <c r="B43" t="s">
        <v>135</v>
      </c>
      <c r="C43" s="118">
        <v>131</v>
      </c>
      <c r="D43" s="118">
        <v>60</v>
      </c>
      <c r="E43" s="118">
        <v>36</v>
      </c>
      <c r="F43" s="118">
        <v>0</v>
      </c>
      <c r="G43" s="118">
        <v>0</v>
      </c>
      <c r="H43" s="95"/>
      <c r="I43" s="95">
        <f t="shared" ref="I43:I49" si="2">SUM(C43:H43)</f>
        <v>227</v>
      </c>
    </row>
    <row r="44" spans="1:10">
      <c r="A44" t="s">
        <v>128</v>
      </c>
      <c r="B44" s="25" t="s">
        <v>118</v>
      </c>
      <c r="C44">
        <v>68</v>
      </c>
      <c r="D44">
        <v>114</v>
      </c>
      <c r="E44">
        <v>30</v>
      </c>
      <c r="F44">
        <v>0</v>
      </c>
      <c r="G44">
        <v>0</v>
      </c>
      <c r="H44">
        <v>0</v>
      </c>
      <c r="I44">
        <f t="shared" si="2"/>
        <v>212</v>
      </c>
    </row>
    <row r="45" spans="1:10">
      <c r="A45" t="s">
        <v>123</v>
      </c>
      <c r="B45" t="s">
        <v>122</v>
      </c>
      <c r="C45">
        <v>96</v>
      </c>
      <c r="E45">
        <v>108</v>
      </c>
      <c r="F45">
        <v>0</v>
      </c>
      <c r="G45">
        <v>0</v>
      </c>
      <c r="I45">
        <f t="shared" si="2"/>
        <v>204</v>
      </c>
      <c r="J45" s="146"/>
    </row>
    <row r="46" spans="1:10">
      <c r="A46" t="s">
        <v>125</v>
      </c>
      <c r="B46" s="25" t="s">
        <v>122</v>
      </c>
      <c r="C46">
        <v>180</v>
      </c>
      <c r="D46">
        <v>0</v>
      </c>
      <c r="E46">
        <v>0</v>
      </c>
      <c r="F46">
        <v>0</v>
      </c>
      <c r="G46">
        <v>0</v>
      </c>
      <c r="I46">
        <f t="shared" si="2"/>
        <v>180</v>
      </c>
      <c r="J46" s="146"/>
    </row>
    <row r="47" spans="1:10">
      <c r="A47" t="s">
        <v>157</v>
      </c>
      <c r="B47" s="2" t="s">
        <v>178</v>
      </c>
      <c r="C47">
        <v>96</v>
      </c>
      <c r="D47">
        <v>80</v>
      </c>
      <c r="I47">
        <f t="shared" si="2"/>
        <v>176</v>
      </c>
      <c r="J47" s="22"/>
    </row>
    <row r="48" spans="1:10">
      <c r="A48" t="s">
        <v>148</v>
      </c>
      <c r="B48" s="25" t="s">
        <v>166</v>
      </c>
      <c r="C48">
        <v>72</v>
      </c>
      <c r="D48">
        <v>95</v>
      </c>
      <c r="I48">
        <f t="shared" si="2"/>
        <v>167</v>
      </c>
      <c r="J48" s="22"/>
    </row>
    <row r="49" spans="1:10">
      <c r="A49" t="s">
        <v>157</v>
      </c>
      <c r="B49" s="2" t="s">
        <v>191</v>
      </c>
      <c r="C49">
        <v>158</v>
      </c>
      <c r="I49">
        <f t="shared" si="2"/>
        <v>158</v>
      </c>
      <c r="J49" s="22"/>
    </row>
    <row r="50" spans="1:10">
      <c r="A50" t="s">
        <v>162</v>
      </c>
      <c r="B50" s="25" t="s">
        <v>159</v>
      </c>
      <c r="C50" s="118">
        <v>65</v>
      </c>
      <c r="D50" s="118">
        <v>64</v>
      </c>
      <c r="E50" s="118">
        <v>0</v>
      </c>
      <c r="F50" s="118">
        <v>0</v>
      </c>
      <c r="G50" s="118">
        <v>0</v>
      </c>
      <c r="H50" s="118">
        <v>0</v>
      </c>
      <c r="I50" s="118">
        <v>131</v>
      </c>
    </row>
    <row r="51" spans="1:10">
      <c r="A51" t="s">
        <v>128</v>
      </c>
      <c r="B51" s="25" t="s">
        <v>150</v>
      </c>
      <c r="C51">
        <v>70</v>
      </c>
      <c r="D51">
        <v>40</v>
      </c>
      <c r="F51">
        <v>2</v>
      </c>
      <c r="I51">
        <f t="shared" ref="I51:I60" si="3">SUM(C51:H51)</f>
        <v>112</v>
      </c>
    </row>
    <row r="52" spans="1:10">
      <c r="A52" t="s">
        <v>157</v>
      </c>
      <c r="B52" s="2" t="s">
        <v>193</v>
      </c>
      <c r="C52">
        <f>28+40</f>
        <v>68</v>
      </c>
      <c r="E52">
        <v>44</v>
      </c>
      <c r="I52">
        <f t="shared" si="3"/>
        <v>112</v>
      </c>
      <c r="J52" s="22"/>
    </row>
    <row r="53" spans="1:10">
      <c r="A53" t="s">
        <v>139</v>
      </c>
      <c r="B53" s="105" t="s">
        <v>141</v>
      </c>
      <c r="C53" s="95"/>
      <c r="D53" s="95">
        <v>102</v>
      </c>
      <c r="E53" s="95"/>
      <c r="F53" s="95"/>
      <c r="G53" s="95"/>
      <c r="H53" s="95"/>
      <c r="I53" s="95">
        <f t="shared" si="3"/>
        <v>102</v>
      </c>
      <c r="J53" s="139">
        <v>5</v>
      </c>
    </row>
    <row r="54" spans="1:10">
      <c r="A54" t="s">
        <v>134</v>
      </c>
      <c r="B54" s="25" t="s">
        <v>169</v>
      </c>
      <c r="C54">
        <v>18</v>
      </c>
      <c r="D54">
        <v>32</v>
      </c>
      <c r="F54">
        <v>2</v>
      </c>
      <c r="I54">
        <f t="shared" si="3"/>
        <v>52</v>
      </c>
      <c r="J54" s="146"/>
    </row>
    <row r="55" spans="1:10">
      <c r="A55" t="s">
        <v>116</v>
      </c>
      <c r="B55" s="25" t="s">
        <v>127</v>
      </c>
      <c r="C55">
        <v>24</v>
      </c>
      <c r="E55">
        <v>24</v>
      </c>
      <c r="I55">
        <f t="shared" si="3"/>
        <v>48</v>
      </c>
      <c r="J55" s="22"/>
    </row>
    <row r="56" spans="1:10">
      <c r="A56" t="s">
        <v>139</v>
      </c>
      <c r="B56" s="100" t="s">
        <v>149</v>
      </c>
      <c r="C56" s="95">
        <v>24</v>
      </c>
      <c r="D56" s="95">
        <v>0</v>
      </c>
      <c r="E56" s="95">
        <v>24</v>
      </c>
      <c r="F56" s="95">
        <v>0</v>
      </c>
      <c r="G56" s="95">
        <v>0</v>
      </c>
      <c r="H56" s="95">
        <v>0</v>
      </c>
      <c r="I56" s="95">
        <f t="shared" si="3"/>
        <v>48</v>
      </c>
      <c r="J56" s="99">
        <v>0</v>
      </c>
    </row>
    <row r="57" spans="1:10">
      <c r="A57" t="s">
        <v>120</v>
      </c>
      <c r="B57" s="25" t="s">
        <v>155</v>
      </c>
      <c r="C57" s="118">
        <v>12</v>
      </c>
      <c r="D57" s="118">
        <v>36</v>
      </c>
      <c r="I57">
        <f t="shared" si="3"/>
        <v>48</v>
      </c>
    </row>
    <row r="58" spans="1:10">
      <c r="A58" t="s">
        <v>123</v>
      </c>
      <c r="B58" s="113" t="s">
        <v>181</v>
      </c>
      <c r="C58">
        <v>21</v>
      </c>
      <c r="D58">
        <v>0</v>
      </c>
      <c r="E58">
        <v>6</v>
      </c>
      <c r="F58">
        <v>0</v>
      </c>
      <c r="G58">
        <v>0</v>
      </c>
      <c r="H58">
        <v>0</v>
      </c>
      <c r="I58">
        <f t="shared" si="3"/>
        <v>27</v>
      </c>
      <c r="J58" s="146"/>
    </row>
    <row r="59" spans="1:10">
      <c r="A59" t="s">
        <v>157</v>
      </c>
      <c r="B59" s="121" t="s">
        <v>210</v>
      </c>
      <c r="G59">
        <v>17</v>
      </c>
      <c r="I59">
        <f t="shared" si="3"/>
        <v>17</v>
      </c>
      <c r="J59" s="22"/>
    </row>
    <row r="60" spans="1:10">
      <c r="A60" t="s">
        <v>148</v>
      </c>
      <c r="B60" s="25" t="s">
        <v>183</v>
      </c>
      <c r="C60">
        <v>4</v>
      </c>
      <c r="D60">
        <v>4</v>
      </c>
      <c r="I60">
        <f t="shared" si="3"/>
        <v>8</v>
      </c>
      <c r="J60" s="22"/>
    </row>
    <row r="61" spans="1:10">
      <c r="A61" t="s">
        <v>134</v>
      </c>
      <c r="B61" s="25" t="s">
        <v>127</v>
      </c>
      <c r="I61">
        <v>0</v>
      </c>
      <c r="J61" s="146"/>
    </row>
    <row r="62" spans="1:10">
      <c r="A62" t="s">
        <v>125</v>
      </c>
      <c r="B62" s="25" t="s">
        <v>171</v>
      </c>
      <c r="C62">
        <v>0</v>
      </c>
      <c r="D62">
        <v>0</v>
      </c>
      <c r="E62">
        <v>0</v>
      </c>
      <c r="I62">
        <f t="shared" ref="I62:I82" si="4">SUM(C62:H62)</f>
        <v>0</v>
      </c>
      <c r="J62" s="146"/>
    </row>
    <row r="63" spans="1:10">
      <c r="A63" t="s">
        <v>117</v>
      </c>
      <c r="B63" s="25" t="s">
        <v>126</v>
      </c>
      <c r="C63">
        <v>0</v>
      </c>
      <c r="D63">
        <v>0</v>
      </c>
      <c r="E63">
        <v>0</v>
      </c>
      <c r="I63">
        <f t="shared" si="4"/>
        <v>0</v>
      </c>
      <c r="J63" s="22"/>
    </row>
    <row r="64" spans="1:10">
      <c r="A64" t="s">
        <v>117</v>
      </c>
      <c r="B64" s="25" t="s">
        <v>124</v>
      </c>
      <c r="C64">
        <v>0</v>
      </c>
      <c r="D64">
        <v>0</v>
      </c>
      <c r="E64">
        <v>0</v>
      </c>
      <c r="I64">
        <f t="shared" si="4"/>
        <v>0</v>
      </c>
      <c r="J64" s="22"/>
    </row>
    <row r="65" spans="1:10">
      <c r="A65" t="s">
        <v>162</v>
      </c>
      <c r="B65" s="25" t="s">
        <v>166</v>
      </c>
      <c r="C65">
        <v>0</v>
      </c>
      <c r="D65">
        <v>0</v>
      </c>
      <c r="E65">
        <v>0</v>
      </c>
      <c r="I65">
        <f t="shared" si="4"/>
        <v>0</v>
      </c>
    </row>
    <row r="66" spans="1:10">
      <c r="A66" t="s">
        <v>162</v>
      </c>
      <c r="B66" s="25" t="s">
        <v>161</v>
      </c>
      <c r="C66">
        <v>0</v>
      </c>
      <c r="D66">
        <v>0</v>
      </c>
      <c r="E66">
        <v>0</v>
      </c>
      <c r="I66">
        <f t="shared" si="4"/>
        <v>0</v>
      </c>
    </row>
    <row r="67" spans="1:10">
      <c r="A67" t="s">
        <v>162</v>
      </c>
      <c r="B67" s="25" t="s">
        <v>163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4"/>
        <v>0</v>
      </c>
    </row>
    <row r="68" spans="1:10">
      <c r="A68" t="s">
        <v>157</v>
      </c>
      <c r="B68" s="2" t="s">
        <v>211</v>
      </c>
      <c r="I68">
        <f t="shared" si="4"/>
        <v>0</v>
      </c>
      <c r="J68" s="22">
        <v>35</v>
      </c>
    </row>
    <row r="69" spans="1:10">
      <c r="A69" t="s">
        <v>157</v>
      </c>
      <c r="B69" s="121" t="s">
        <v>187</v>
      </c>
      <c r="I69">
        <f t="shared" si="4"/>
        <v>0</v>
      </c>
      <c r="J69" s="22"/>
    </row>
    <row r="70" spans="1:10">
      <c r="A70" t="s">
        <v>157</v>
      </c>
      <c r="B70" s="107" t="s">
        <v>195</v>
      </c>
      <c r="C70" s="147">
        <v>0</v>
      </c>
      <c r="D70" s="149">
        <v>0</v>
      </c>
      <c r="E70" s="149">
        <v>0</v>
      </c>
      <c r="F70" s="149"/>
      <c r="G70" s="152"/>
      <c r="I70">
        <f t="shared" si="4"/>
        <v>0</v>
      </c>
      <c r="J70" s="22"/>
    </row>
    <row r="71" spans="1:10">
      <c r="A71" t="s">
        <v>157</v>
      </c>
      <c r="B71" s="2" t="s">
        <v>189</v>
      </c>
      <c r="C71" s="148">
        <v>0</v>
      </c>
      <c r="D71" s="150">
        <v>0</v>
      </c>
      <c r="E71" s="150">
        <v>0</v>
      </c>
      <c r="F71" s="151">
        <v>0</v>
      </c>
      <c r="G71" s="25">
        <v>0</v>
      </c>
      <c r="H71" s="25">
        <v>0</v>
      </c>
      <c r="I71">
        <f t="shared" si="4"/>
        <v>0</v>
      </c>
      <c r="J71" s="22"/>
    </row>
    <row r="72" spans="1:10">
      <c r="A72" t="s">
        <v>116</v>
      </c>
      <c r="B72" s="25" t="s">
        <v>115</v>
      </c>
      <c r="C72">
        <v>0</v>
      </c>
      <c r="D72">
        <v>0</v>
      </c>
      <c r="E72">
        <v>0</v>
      </c>
      <c r="I72">
        <f t="shared" si="4"/>
        <v>0</v>
      </c>
      <c r="J72" s="22"/>
    </row>
    <row r="73" spans="1:10">
      <c r="A73" t="s">
        <v>139</v>
      </c>
      <c r="B73" s="105" t="s">
        <v>147</v>
      </c>
      <c r="C73" s="95">
        <v>0</v>
      </c>
      <c r="D73" s="95">
        <v>0</v>
      </c>
      <c r="E73" s="95">
        <v>0</v>
      </c>
      <c r="F73" s="95">
        <v>0</v>
      </c>
      <c r="G73" s="95">
        <v>0</v>
      </c>
      <c r="H73" s="95">
        <v>0</v>
      </c>
      <c r="I73" s="95">
        <f t="shared" si="4"/>
        <v>0</v>
      </c>
      <c r="J73" s="99">
        <v>0</v>
      </c>
    </row>
    <row r="74" spans="1:10">
      <c r="A74" t="s">
        <v>139</v>
      </c>
      <c r="B74" s="100" t="s">
        <v>133</v>
      </c>
      <c r="C74" s="95">
        <v>0</v>
      </c>
      <c r="D74" s="95">
        <v>0</v>
      </c>
      <c r="E74" s="95">
        <v>0</v>
      </c>
      <c r="F74" s="95">
        <v>0</v>
      </c>
      <c r="G74" s="95">
        <v>0</v>
      </c>
      <c r="H74" s="95">
        <v>0</v>
      </c>
      <c r="I74" s="95">
        <f t="shared" si="4"/>
        <v>0</v>
      </c>
      <c r="J74" s="99">
        <v>0</v>
      </c>
    </row>
    <row r="75" spans="1:10">
      <c r="A75" t="s">
        <v>139</v>
      </c>
      <c r="B75" s="100" t="s">
        <v>153</v>
      </c>
      <c r="C75" s="95">
        <v>0</v>
      </c>
      <c r="D75" s="95">
        <v>0</v>
      </c>
      <c r="E75" s="95">
        <v>0</v>
      </c>
      <c r="F75" s="95">
        <v>0</v>
      </c>
      <c r="G75" s="95">
        <v>0</v>
      </c>
      <c r="H75" s="95">
        <v>0</v>
      </c>
      <c r="I75" s="95">
        <f t="shared" si="4"/>
        <v>0</v>
      </c>
      <c r="J75" s="99"/>
    </row>
    <row r="76" spans="1:10">
      <c r="A76" t="s">
        <v>139</v>
      </c>
      <c r="B76" s="105" t="s">
        <v>138</v>
      </c>
      <c r="C76" s="95">
        <v>0</v>
      </c>
      <c r="D76" s="95">
        <v>0</v>
      </c>
      <c r="E76" s="95">
        <v>0</v>
      </c>
      <c r="F76" s="95">
        <v>0</v>
      </c>
      <c r="G76" s="95">
        <v>0</v>
      </c>
      <c r="H76" s="95">
        <v>0</v>
      </c>
      <c r="I76" s="95">
        <f t="shared" si="4"/>
        <v>0</v>
      </c>
      <c r="J76" s="99">
        <v>0</v>
      </c>
    </row>
    <row r="77" spans="1:10">
      <c r="A77" t="s">
        <v>129</v>
      </c>
      <c r="B77" t="s">
        <v>130</v>
      </c>
      <c r="C77" s="95">
        <v>0</v>
      </c>
      <c r="D77" s="95">
        <v>0</v>
      </c>
      <c r="E77" s="95">
        <v>0</v>
      </c>
      <c r="F77" s="95">
        <v>0</v>
      </c>
      <c r="G77" s="95">
        <v>0</v>
      </c>
      <c r="H77" s="95">
        <v>0</v>
      </c>
      <c r="I77" s="95">
        <f t="shared" si="4"/>
        <v>0</v>
      </c>
    </row>
    <row r="78" spans="1:10">
      <c r="A78" t="s">
        <v>129</v>
      </c>
      <c r="B78" t="s">
        <v>137</v>
      </c>
      <c r="C78" s="95">
        <v>0</v>
      </c>
      <c r="D78" s="95">
        <v>0</v>
      </c>
      <c r="E78" s="95">
        <v>0</v>
      </c>
      <c r="F78" s="95">
        <v>0</v>
      </c>
      <c r="G78" s="95">
        <v>0</v>
      </c>
      <c r="H78" s="95">
        <v>0</v>
      </c>
      <c r="I78" s="95">
        <f t="shared" si="4"/>
        <v>0</v>
      </c>
    </row>
    <row r="79" spans="1:10">
      <c r="A79" t="s">
        <v>129</v>
      </c>
      <c r="B79" s="110" t="s">
        <v>136</v>
      </c>
      <c r="C79" s="95">
        <v>0</v>
      </c>
      <c r="D79" s="95">
        <v>0</v>
      </c>
      <c r="E79" s="95">
        <v>0</v>
      </c>
      <c r="F79" s="95">
        <v>0</v>
      </c>
      <c r="G79" s="95">
        <v>0</v>
      </c>
      <c r="H79" s="95">
        <v>0</v>
      </c>
      <c r="I79" s="95">
        <f t="shared" si="4"/>
        <v>0</v>
      </c>
    </row>
    <row r="80" spans="1:10">
      <c r="A80" t="s">
        <v>120</v>
      </c>
      <c r="B80" s="25" t="s">
        <v>152</v>
      </c>
      <c r="C80" t="s">
        <v>212</v>
      </c>
      <c r="I80">
        <f t="shared" si="4"/>
        <v>0</v>
      </c>
    </row>
    <row r="81" spans="1:10">
      <c r="A81" t="s">
        <v>158</v>
      </c>
      <c r="B81" s="120" t="s">
        <v>154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 s="22">
        <v>0</v>
      </c>
    </row>
    <row r="82" spans="1:10">
      <c r="A82" t="s">
        <v>158</v>
      </c>
      <c r="B82" s="120" t="s">
        <v>184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4"/>
        <v>0</v>
      </c>
      <c r="J82" s="22">
        <v>0</v>
      </c>
    </row>
    <row r="83" spans="1:10">
      <c r="A83" t="s">
        <v>125</v>
      </c>
      <c r="B83" s="25"/>
      <c r="J83" s="146"/>
    </row>
  </sheetData>
  <autoFilter ref="A2:J2" xr:uid="{19991DFB-D294-41E1-8831-612AD9EE3FCB}">
    <sortState xmlns:xlrd2="http://schemas.microsoft.com/office/spreadsheetml/2017/richdata2" ref="A3:J83">
      <sortCondition descending="1" ref="I2"/>
    </sortState>
  </autoFilter>
  <mergeCells count="1">
    <mergeCell ref="L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6ED8-A7CC-4D0A-B35B-33AE29AC69A7}">
  <sheetPr>
    <tabColor rgb="FFFF0000"/>
  </sheetPr>
  <dimension ref="A1:R38"/>
  <sheetViews>
    <sheetView tabSelected="1" topLeftCell="A18" workbookViewId="0">
      <selection activeCell="G35" sqref="G35"/>
    </sheetView>
  </sheetViews>
  <sheetFormatPr defaultRowHeight="15" customHeight="1"/>
  <cols>
    <col min="1" max="1" width="45.7109375" bestFit="1" customWidth="1"/>
    <col min="2" max="2" width="13.7109375" bestFit="1" customWidth="1"/>
    <col min="3" max="3" width="12.42578125" customWidth="1"/>
    <col min="4" max="4" width="10.85546875" bestFit="1" customWidth="1"/>
    <col min="5" max="5" width="10.5703125" customWidth="1"/>
    <col min="6" max="6" width="10.140625" customWidth="1"/>
    <col min="7" max="7" width="11.5703125" customWidth="1"/>
    <col min="8" max="8" width="11.42578125" bestFit="1" customWidth="1"/>
    <col min="10" max="11" width="10.85546875" bestFit="1" customWidth="1"/>
    <col min="12" max="12" width="12.85546875" customWidth="1"/>
    <col min="13" max="13" width="14.5703125" customWidth="1"/>
    <col min="14" max="14" width="14.28515625" customWidth="1"/>
    <col min="15" max="15" width="31.28515625" bestFit="1" customWidth="1"/>
    <col min="16" max="16" width="12.140625" customWidth="1"/>
    <col min="17" max="17" width="9" customWidth="1"/>
    <col min="18" max="18" width="11.42578125" bestFit="1" customWidth="1"/>
  </cols>
  <sheetData>
    <row r="1" spans="1:18" ht="60">
      <c r="A1" s="24" t="s">
        <v>114</v>
      </c>
      <c r="B1" s="20" t="s">
        <v>213</v>
      </c>
      <c r="C1" s="20" t="s">
        <v>214</v>
      </c>
      <c r="D1" s="20" t="s">
        <v>199</v>
      </c>
      <c r="E1" s="20" t="s">
        <v>200</v>
      </c>
      <c r="F1" s="20" t="s">
        <v>201</v>
      </c>
      <c r="G1" s="20" t="s">
        <v>202</v>
      </c>
      <c r="H1" s="20" t="s">
        <v>203</v>
      </c>
      <c r="I1" s="20" t="s">
        <v>204</v>
      </c>
      <c r="J1" s="20" t="s">
        <v>205</v>
      </c>
      <c r="K1" s="20" t="s">
        <v>206</v>
      </c>
      <c r="L1" s="20" t="s">
        <v>215</v>
      </c>
      <c r="M1" s="129" t="s">
        <v>216</v>
      </c>
      <c r="N1" s="129" t="s">
        <v>217</v>
      </c>
      <c r="O1" s="181"/>
      <c r="P1" s="145" t="s">
        <v>218</v>
      </c>
      <c r="Q1" s="132" t="s">
        <v>219</v>
      </c>
      <c r="R1" s="132" t="s">
        <v>220</v>
      </c>
    </row>
    <row r="2" spans="1:18">
      <c r="A2" t="s">
        <v>134</v>
      </c>
      <c r="B2" s="94">
        <v>4</v>
      </c>
      <c r="C2">
        <v>1</v>
      </c>
      <c r="D2">
        <f>'Prince Rupert'!B24</f>
        <v>587</v>
      </c>
      <c r="E2">
        <f>'Prince Rupert'!C24</f>
        <v>454</v>
      </c>
      <c r="F2">
        <f>'Prince Rupert'!D24</f>
        <v>108</v>
      </c>
      <c r="G2">
        <f>'Prince Rupert'!E24</f>
        <v>3</v>
      </c>
      <c r="H2">
        <f>'Prince Rupert'!F24</f>
        <v>0</v>
      </c>
      <c r="I2">
        <f>'Prince Rupert'!G24</f>
        <v>0</v>
      </c>
      <c r="J2" s="174">
        <f>SUM(D2:I2)</f>
        <v>1152</v>
      </c>
      <c r="K2" s="175">
        <f>'Prince Rupert'!I24</f>
        <v>0</v>
      </c>
      <c r="L2" s="175">
        <f>'Prince Rupert'!J24</f>
        <v>0</v>
      </c>
      <c r="M2" s="130">
        <f t="shared" ref="M2:M3" si="0">K2*(100%-20%)</f>
        <v>0</v>
      </c>
      <c r="N2" s="130"/>
      <c r="P2" t="s">
        <v>19</v>
      </c>
      <c r="Q2" t="s">
        <v>221</v>
      </c>
      <c r="R2" s="122">
        <v>2500</v>
      </c>
    </row>
    <row r="3" spans="1:18">
      <c r="A3" t="s">
        <v>123</v>
      </c>
      <c r="B3" s="94">
        <v>6</v>
      </c>
      <c r="C3">
        <v>1</v>
      </c>
      <c r="D3">
        <f>Kitimat!B24</f>
        <v>868</v>
      </c>
      <c r="E3">
        <f>Kitimat!C24</f>
        <v>826</v>
      </c>
      <c r="F3">
        <f>Kitimat!D24</f>
        <v>566</v>
      </c>
      <c r="G3">
        <f>Kitimat!E24</f>
        <v>0</v>
      </c>
      <c r="H3">
        <f>Kitimat!F24</f>
        <v>0</v>
      </c>
      <c r="I3">
        <f>Kitimat!G24</f>
        <v>162</v>
      </c>
      <c r="J3" s="174">
        <f t="shared" ref="J3:J15" si="1">SUM(D3:I3)</f>
        <v>2422</v>
      </c>
      <c r="K3" s="175">
        <f>Kitimat!I24</f>
        <v>0</v>
      </c>
      <c r="L3" s="175">
        <f>Kitimat!J24</f>
        <v>0</v>
      </c>
      <c r="M3" s="130">
        <f t="shared" si="0"/>
        <v>0</v>
      </c>
      <c r="N3" s="130"/>
      <c r="P3" t="s">
        <v>33</v>
      </c>
      <c r="Q3" t="s">
        <v>222</v>
      </c>
      <c r="R3" s="122">
        <v>1000</v>
      </c>
    </row>
    <row r="4" spans="1:18">
      <c r="A4" t="s">
        <v>125</v>
      </c>
      <c r="B4" s="94">
        <v>5</v>
      </c>
      <c r="C4">
        <v>1</v>
      </c>
      <c r="D4">
        <f>Terrace!B24</f>
        <v>666</v>
      </c>
      <c r="E4">
        <f>Terrace!C24</f>
        <v>1639</v>
      </c>
      <c r="F4">
        <f>Terrace!D24</f>
        <v>592</v>
      </c>
      <c r="G4">
        <f>Terrace!E24</f>
        <v>0</v>
      </c>
      <c r="H4">
        <f>Terrace!F24</f>
        <v>0</v>
      </c>
      <c r="I4">
        <f>Terrace!G24</f>
        <v>0</v>
      </c>
      <c r="J4" s="174">
        <f t="shared" si="1"/>
        <v>2897</v>
      </c>
      <c r="K4" s="175">
        <f>Terrace!I24</f>
        <v>40</v>
      </c>
      <c r="L4" s="175">
        <f>Terrace!J24</f>
        <v>3535</v>
      </c>
      <c r="M4" s="130">
        <f t="shared" ref="M4:M16" si="2">K4*(100%-20%)</f>
        <v>32</v>
      </c>
      <c r="N4" s="130"/>
      <c r="P4" t="s">
        <v>41</v>
      </c>
      <c r="Q4" t="s">
        <v>222</v>
      </c>
      <c r="R4" s="122">
        <v>2500</v>
      </c>
    </row>
    <row r="5" spans="1:18">
      <c r="A5" t="s">
        <v>148</v>
      </c>
      <c r="B5" s="94">
        <v>4</v>
      </c>
      <c r="C5">
        <v>1</v>
      </c>
      <c r="D5">
        <f>Smithers!B14</f>
        <v>435</v>
      </c>
      <c r="E5">
        <f>Smithers!C14</f>
        <v>654</v>
      </c>
      <c r="F5">
        <f>Smithers!D14</f>
        <v>60</v>
      </c>
      <c r="G5">
        <f>Smithers!E14</f>
        <v>3</v>
      </c>
      <c r="H5">
        <f>Smithers!F14</f>
        <v>0</v>
      </c>
      <c r="I5">
        <f>Smithers!G14</f>
        <v>0</v>
      </c>
      <c r="J5" s="174">
        <f t="shared" si="1"/>
        <v>1152</v>
      </c>
      <c r="K5" s="175">
        <f>Smithers!I14</f>
        <v>0</v>
      </c>
      <c r="L5" s="175">
        <f>Smithers!J14</f>
        <v>0</v>
      </c>
      <c r="M5" s="130">
        <f t="shared" si="2"/>
        <v>0</v>
      </c>
      <c r="N5" s="130"/>
      <c r="R5" s="122"/>
    </row>
    <row r="6" spans="1:18">
      <c r="A6" t="s">
        <v>128</v>
      </c>
      <c r="B6" s="94">
        <v>3</v>
      </c>
      <c r="C6">
        <v>1</v>
      </c>
      <c r="D6">
        <f>Houston!B11</f>
        <v>280</v>
      </c>
      <c r="E6">
        <f>Houston!C11</f>
        <v>206</v>
      </c>
      <c r="F6">
        <f>Houston!D11</f>
        <v>108</v>
      </c>
      <c r="G6">
        <f>Houston!E11</f>
        <v>2</v>
      </c>
      <c r="H6">
        <f>Houston!F11</f>
        <v>0</v>
      </c>
      <c r="I6">
        <f>Houston!G11</f>
        <v>0</v>
      </c>
      <c r="J6" s="174">
        <f t="shared" si="1"/>
        <v>596</v>
      </c>
      <c r="K6" s="175">
        <f>Houston!I11</f>
        <v>0</v>
      </c>
      <c r="L6" s="175">
        <f>Houston!J11</f>
        <v>0</v>
      </c>
      <c r="M6" s="130">
        <f t="shared" si="2"/>
        <v>0</v>
      </c>
      <c r="N6" s="130"/>
      <c r="R6" s="122"/>
    </row>
    <row r="7" spans="1:18">
      <c r="A7" t="s">
        <v>117</v>
      </c>
      <c r="B7" s="94">
        <v>4</v>
      </c>
      <c r="C7">
        <v>1</v>
      </c>
      <c r="D7">
        <f>'Burns Lake'!B12</f>
        <v>276</v>
      </c>
      <c r="E7">
        <f>'Burns Lake'!C12</f>
        <v>413</v>
      </c>
      <c r="F7">
        <f>'Burns Lake'!D12</f>
        <v>240</v>
      </c>
      <c r="G7">
        <f>'Burns Lake'!E12</f>
        <v>0</v>
      </c>
      <c r="H7">
        <f>'Burns Lake'!F12</f>
        <v>0</v>
      </c>
      <c r="I7">
        <f>'Burns Lake'!G12</f>
        <v>0</v>
      </c>
      <c r="J7" s="174">
        <f t="shared" si="1"/>
        <v>929</v>
      </c>
      <c r="K7" s="175">
        <f>'Burns Lake'!I12</f>
        <v>152.94999999999999</v>
      </c>
      <c r="L7" s="175">
        <f>'Burns Lake'!J12</f>
        <v>0</v>
      </c>
      <c r="M7" s="130">
        <f t="shared" si="2"/>
        <v>122.36</v>
      </c>
      <c r="N7" s="130"/>
      <c r="R7" s="122"/>
    </row>
    <row r="8" spans="1:18">
      <c r="A8" t="s">
        <v>162</v>
      </c>
      <c r="B8" s="94">
        <v>5</v>
      </c>
      <c r="C8">
        <v>1</v>
      </c>
      <c r="D8">
        <f>'Fort St. James'!B24</f>
        <v>142</v>
      </c>
      <c r="E8">
        <f>'Fort St. James'!C24</f>
        <v>254</v>
      </c>
      <c r="F8">
        <f>'Fort St. James'!D24</f>
        <v>80</v>
      </c>
      <c r="G8">
        <f>'Fort St. James'!E24</f>
        <v>0</v>
      </c>
      <c r="H8">
        <f>'Fort St. James'!F24</f>
        <v>0</v>
      </c>
      <c r="I8">
        <f>'Fort St. James'!G24</f>
        <v>0</v>
      </c>
      <c r="J8" s="174">
        <f t="shared" si="1"/>
        <v>476</v>
      </c>
      <c r="K8" s="175">
        <f>'Fort St. James'!I24</f>
        <v>0</v>
      </c>
      <c r="L8" s="175">
        <f>'Fort St. James'!J24</f>
        <v>0</v>
      </c>
      <c r="M8" s="130">
        <f t="shared" si="2"/>
        <v>0</v>
      </c>
      <c r="N8" s="130"/>
      <c r="R8" s="122"/>
    </row>
    <row r="9" spans="1:18">
      <c r="A9" t="s">
        <v>157</v>
      </c>
      <c r="B9" s="94">
        <v>16</v>
      </c>
      <c r="C9">
        <v>2</v>
      </c>
      <c r="D9">
        <f>'Prince George'!B25</f>
        <v>5995</v>
      </c>
      <c r="E9">
        <f>'Prince George'!C25</f>
        <v>8129</v>
      </c>
      <c r="F9">
        <f>'Prince George'!D25</f>
        <v>1541</v>
      </c>
      <c r="G9">
        <f>'Prince George'!E25</f>
        <v>2</v>
      </c>
      <c r="H9">
        <f>'Prince George'!F25</f>
        <v>49</v>
      </c>
      <c r="I9">
        <f>'Prince George'!G25</f>
        <v>127</v>
      </c>
      <c r="J9" s="174">
        <f t="shared" si="1"/>
        <v>15843</v>
      </c>
      <c r="K9" s="175">
        <f>'Prince George'!I25</f>
        <v>92.25</v>
      </c>
      <c r="L9" s="175">
        <f>'Prince George'!J25</f>
        <v>0</v>
      </c>
      <c r="M9" s="130">
        <f t="shared" si="2"/>
        <v>73.8</v>
      </c>
      <c r="N9" s="130"/>
      <c r="R9" s="122"/>
    </row>
    <row r="10" spans="1:18">
      <c r="A10" t="s">
        <v>116</v>
      </c>
      <c r="B10" s="94">
        <v>5</v>
      </c>
      <c r="C10">
        <v>1</v>
      </c>
      <c r="D10">
        <f>Quesnel!B11</f>
        <v>2803</v>
      </c>
      <c r="E10">
        <f>Quesnel!C11</f>
        <v>1726</v>
      </c>
      <c r="F10">
        <f>Quesnel!D11</f>
        <v>963</v>
      </c>
      <c r="G10">
        <f>Quesnel!E11</f>
        <v>5</v>
      </c>
      <c r="H10">
        <f>Quesnel!F11</f>
        <v>0</v>
      </c>
      <c r="I10">
        <f>Quesnel!G11</f>
        <v>0</v>
      </c>
      <c r="J10" s="174">
        <f t="shared" si="1"/>
        <v>5497</v>
      </c>
      <c r="K10" s="175">
        <f>Quesnel!I11</f>
        <v>25</v>
      </c>
      <c r="L10" s="175">
        <f>Quesnel!J11</f>
        <v>0</v>
      </c>
      <c r="M10" s="130">
        <v>25</v>
      </c>
      <c r="N10" s="130"/>
      <c r="R10" s="122"/>
    </row>
    <row r="11" spans="1:18">
      <c r="A11" t="s">
        <v>139</v>
      </c>
      <c r="B11" s="94">
        <f>9+2</f>
        <v>11</v>
      </c>
      <c r="C11">
        <v>1</v>
      </c>
      <c r="D11">
        <f>'Dawson Creek'!B22</f>
        <v>1559</v>
      </c>
      <c r="E11">
        <f>'Dawson Creek'!C22</f>
        <v>1197</v>
      </c>
      <c r="F11">
        <f>'Dawson Creek'!D22</f>
        <v>857</v>
      </c>
      <c r="G11">
        <f>'Dawson Creek'!E22</f>
        <v>0</v>
      </c>
      <c r="H11">
        <f>'Dawson Creek'!F22</f>
        <v>1</v>
      </c>
      <c r="I11">
        <f>'Dawson Creek'!G22</f>
        <v>123</v>
      </c>
      <c r="J11" s="174">
        <f t="shared" si="1"/>
        <v>3737</v>
      </c>
      <c r="K11" s="175">
        <f>'Dawson Creek'!I22</f>
        <v>271.05</v>
      </c>
      <c r="L11" s="175">
        <f>'Dawson Creek'!J22</f>
        <v>0</v>
      </c>
      <c r="M11" s="130">
        <f t="shared" si="2"/>
        <v>216.84000000000003</v>
      </c>
      <c r="N11" s="130"/>
      <c r="R11" s="122"/>
    </row>
    <row r="12" spans="1:18">
      <c r="A12" t="s">
        <v>129</v>
      </c>
      <c r="B12" s="94">
        <v>5</v>
      </c>
      <c r="C12">
        <v>1</v>
      </c>
      <c r="D12">
        <f>Chetwynd!B10</f>
        <v>1220</v>
      </c>
      <c r="E12">
        <f>Chetwynd!C10</f>
        <v>372</v>
      </c>
      <c r="F12">
        <f>Chetwynd!D10</f>
        <v>390</v>
      </c>
      <c r="G12">
        <f>Chetwynd!E10</f>
        <v>0</v>
      </c>
      <c r="H12">
        <f>Chetwynd!F10</f>
        <v>0</v>
      </c>
      <c r="I12">
        <f>Chetwynd!G10</f>
        <v>0</v>
      </c>
      <c r="J12" s="174">
        <f t="shared" si="1"/>
        <v>1982</v>
      </c>
      <c r="K12" s="175">
        <f>Chetwynd!I10</f>
        <v>0</v>
      </c>
      <c r="L12" s="175">
        <f>Chetwynd!J10</f>
        <v>0</v>
      </c>
      <c r="M12" s="130">
        <f t="shared" si="2"/>
        <v>0</v>
      </c>
      <c r="N12" s="130"/>
      <c r="R12" s="122"/>
    </row>
    <row r="13" spans="1:18">
      <c r="A13" t="s">
        <v>120</v>
      </c>
      <c r="B13" s="94">
        <v>3</v>
      </c>
      <c r="C13">
        <v>1</v>
      </c>
      <c r="D13">
        <f>'Fort St. John'!B24</f>
        <v>1090</v>
      </c>
      <c r="E13">
        <f>'Fort St. John'!C24</f>
        <v>1259</v>
      </c>
      <c r="F13">
        <f>'Fort St. John'!D24</f>
        <v>660</v>
      </c>
      <c r="G13">
        <f>'Fort St. John'!E24</f>
        <v>0</v>
      </c>
      <c r="H13">
        <f>'Fort St. John'!F24</f>
        <v>0</v>
      </c>
      <c r="I13">
        <f>'Fort St. John'!G24</f>
        <v>0</v>
      </c>
      <c r="J13" s="174">
        <f t="shared" si="1"/>
        <v>3009</v>
      </c>
      <c r="K13" s="175">
        <f>'Fort St. John'!I24</f>
        <v>0</v>
      </c>
      <c r="L13" s="175">
        <f>'Fort St. John'!J24</f>
        <v>2500</v>
      </c>
      <c r="M13" s="130">
        <f t="shared" si="2"/>
        <v>0</v>
      </c>
      <c r="N13" s="130"/>
      <c r="R13" s="122"/>
    </row>
    <row r="14" spans="1:18">
      <c r="A14" t="s">
        <v>158</v>
      </c>
      <c r="B14" s="94">
        <v>2</v>
      </c>
      <c r="C14">
        <v>1</v>
      </c>
      <c r="D14">
        <f>'Fort Nelson'!B24</f>
        <v>386</v>
      </c>
      <c r="E14">
        <f>'Fort Nelson'!C24</f>
        <v>119</v>
      </c>
      <c r="F14">
        <f>'Fort Nelson'!D24</f>
        <v>152</v>
      </c>
      <c r="G14">
        <f>'Fort Nelson'!E24</f>
        <v>0</v>
      </c>
      <c r="H14">
        <f>'Fort Nelson'!F24</f>
        <v>0</v>
      </c>
      <c r="I14">
        <f>'Fort Nelson'!G24</f>
        <v>0</v>
      </c>
      <c r="J14" s="174">
        <f t="shared" si="1"/>
        <v>657</v>
      </c>
      <c r="K14" s="175">
        <f>'Fort Nelson'!I24</f>
        <v>3</v>
      </c>
      <c r="L14" s="175">
        <f>'Fort Nelson'!J24</f>
        <v>0</v>
      </c>
      <c r="M14" s="130">
        <v>3</v>
      </c>
      <c r="N14" s="130"/>
      <c r="R14" s="122"/>
    </row>
    <row r="15" spans="1:18">
      <c r="A15" t="s">
        <v>223</v>
      </c>
      <c r="B15" s="94"/>
      <c r="C15">
        <v>0</v>
      </c>
      <c r="J15" s="174">
        <f t="shared" si="1"/>
        <v>0</v>
      </c>
      <c r="K15" s="175">
        <f>2500+12.25+20+15+20</f>
        <v>2567.25</v>
      </c>
      <c r="L15" s="174"/>
      <c r="M15" s="131">
        <f t="shared" si="2"/>
        <v>2053.8000000000002</v>
      </c>
      <c r="N15" s="131"/>
      <c r="R15" s="122"/>
    </row>
    <row r="16" spans="1:18">
      <c r="A16" s="123" t="s">
        <v>224</v>
      </c>
      <c r="B16" s="124">
        <f t="shared" ref="B16:C16" si="3">SUM(B2:B15)</f>
        <v>73</v>
      </c>
      <c r="C16" s="124">
        <f t="shared" si="3"/>
        <v>14</v>
      </c>
      <c r="D16" s="124">
        <f>SUM(D2:D15)</f>
        <v>16307</v>
      </c>
      <c r="E16" s="124">
        <f t="shared" ref="E16:J16" si="4">SUM(E2:E15)</f>
        <v>17248</v>
      </c>
      <c r="F16" s="124">
        <f t="shared" si="4"/>
        <v>6317</v>
      </c>
      <c r="G16" s="124">
        <f t="shared" si="4"/>
        <v>15</v>
      </c>
      <c r="H16" s="124">
        <f t="shared" si="4"/>
        <v>50</v>
      </c>
      <c r="I16" s="124">
        <f t="shared" si="4"/>
        <v>412</v>
      </c>
      <c r="J16" s="176">
        <f t="shared" si="4"/>
        <v>40349</v>
      </c>
      <c r="K16" s="177">
        <f>SUM(K2:K15)</f>
        <v>3151.5</v>
      </c>
      <c r="L16" s="177">
        <f>SUM(L13,L4,R2,R3,R4)</f>
        <v>12035</v>
      </c>
      <c r="M16" s="130">
        <f t="shared" si="2"/>
        <v>2521.2000000000003</v>
      </c>
      <c r="N16" s="130">
        <f>SUM(N2:N15,N19)</f>
        <v>0</v>
      </c>
      <c r="R16" s="122"/>
    </row>
    <row r="17" spans="1:18">
      <c r="A17" s="1"/>
      <c r="B17" s="141"/>
      <c r="C17" s="141"/>
      <c r="D17" s="141"/>
      <c r="E17" s="141"/>
      <c r="F17" s="141"/>
      <c r="G17" s="141"/>
      <c r="H17" s="141"/>
      <c r="I17" s="141"/>
      <c r="J17" s="141"/>
      <c r="K17" s="188"/>
      <c r="L17" s="182"/>
      <c r="M17" s="183" t="s">
        <v>225</v>
      </c>
      <c r="N17" s="130"/>
      <c r="R17" s="122"/>
    </row>
    <row r="18" spans="1:18">
      <c r="A18" s="1"/>
      <c r="B18" s="141"/>
      <c r="C18" s="141"/>
      <c r="D18" s="141"/>
      <c r="E18" s="153" t="s">
        <v>226</v>
      </c>
      <c r="F18" s="154">
        <f>SUM(D16:I16)</f>
        <v>40349</v>
      </c>
      <c r="G18" s="141"/>
      <c r="H18" s="141"/>
      <c r="I18" s="141"/>
      <c r="J18" s="141"/>
      <c r="K18" s="142" t="s">
        <v>227</v>
      </c>
      <c r="L18" s="143">
        <f>K16+L16</f>
        <v>15186.5</v>
      </c>
      <c r="M18" s="184">
        <f>SUM((L18*0.2)+1000)</f>
        <v>4037.3</v>
      </c>
      <c r="N18" s="185">
        <f>SUM(L18-M18)</f>
        <v>11149.2</v>
      </c>
      <c r="O18" s="186" t="s">
        <v>228</v>
      </c>
      <c r="R18" s="122"/>
    </row>
    <row r="19" spans="1:18">
      <c r="L19" s="189"/>
      <c r="M19" s="122"/>
      <c r="N19" s="122"/>
      <c r="O19" t="s">
        <v>229</v>
      </c>
    </row>
    <row r="20" spans="1:18">
      <c r="C20" t="s">
        <v>230</v>
      </c>
      <c r="D20" t="s">
        <v>231</v>
      </c>
      <c r="F20">
        <v>300</v>
      </c>
      <c r="K20" s="128"/>
      <c r="L20" s="128"/>
    </row>
    <row r="21" spans="1:18">
      <c r="K21" s="128"/>
      <c r="L21" s="128"/>
    </row>
    <row r="22" spans="1:18">
      <c r="K22" s="128"/>
      <c r="L22" s="128"/>
    </row>
    <row r="23" spans="1:18" s="187" customFormat="1" ht="27.75" customHeight="1">
      <c r="A23" s="187" t="s">
        <v>232</v>
      </c>
      <c r="B23" s="187" t="s">
        <v>114</v>
      </c>
      <c r="C23" s="187" t="s">
        <v>233</v>
      </c>
      <c r="D23" s="187" t="s">
        <v>234</v>
      </c>
      <c r="E23" s="187" t="s">
        <v>235</v>
      </c>
      <c r="F23" s="187" t="s">
        <v>313</v>
      </c>
      <c r="G23" s="187" t="s">
        <v>236</v>
      </c>
      <c r="H23" s="187" t="s">
        <v>237</v>
      </c>
    </row>
    <row r="24" spans="1:18" ht="15" customHeight="1">
      <c r="A24" t="s">
        <v>238</v>
      </c>
      <c r="B24" t="s">
        <v>134</v>
      </c>
      <c r="C24" s="22">
        <v>500</v>
      </c>
      <c r="D24" s="190">
        <v>45177</v>
      </c>
      <c r="H24" t="s">
        <v>21</v>
      </c>
    </row>
    <row r="25" spans="1:18" ht="15" customHeight="1">
      <c r="A25" t="s">
        <v>239</v>
      </c>
      <c r="B25" t="s">
        <v>123</v>
      </c>
      <c r="C25" s="22">
        <v>500</v>
      </c>
      <c r="D25" s="190">
        <v>45177</v>
      </c>
      <c r="E25" t="s">
        <v>21</v>
      </c>
      <c r="F25" t="s">
        <v>21</v>
      </c>
      <c r="G25" s="190">
        <v>45184</v>
      </c>
      <c r="H25" t="s">
        <v>21</v>
      </c>
    </row>
    <row r="26" spans="1:18" ht="15" customHeight="1">
      <c r="A26" t="s">
        <v>240</v>
      </c>
      <c r="B26" t="s">
        <v>125</v>
      </c>
      <c r="C26" s="22">
        <v>1000</v>
      </c>
      <c r="D26" s="190">
        <v>45177</v>
      </c>
      <c r="E26" t="s">
        <v>21</v>
      </c>
      <c r="F26" t="s">
        <v>21</v>
      </c>
      <c r="G26" s="190">
        <v>45184</v>
      </c>
      <c r="H26" t="s">
        <v>21</v>
      </c>
    </row>
    <row r="27" spans="1:18" ht="15" customHeight="1">
      <c r="A27" t="s">
        <v>241</v>
      </c>
      <c r="B27" t="s">
        <v>148</v>
      </c>
      <c r="C27" s="22">
        <v>1000</v>
      </c>
      <c r="D27" s="190">
        <v>45177</v>
      </c>
      <c r="E27" t="s">
        <v>21</v>
      </c>
      <c r="F27" t="s">
        <v>21</v>
      </c>
      <c r="G27" s="190">
        <v>45184</v>
      </c>
      <c r="H27" t="s">
        <v>21</v>
      </c>
    </row>
    <row r="28" spans="1:18" ht="15" customHeight="1">
      <c r="A28" t="s">
        <v>242</v>
      </c>
      <c r="B28" t="s">
        <v>128</v>
      </c>
      <c r="C28" s="22">
        <v>500</v>
      </c>
      <c r="D28" s="190">
        <v>45177</v>
      </c>
      <c r="E28" t="s">
        <v>21</v>
      </c>
      <c r="F28" t="s">
        <v>21</v>
      </c>
      <c r="G28" s="190">
        <v>45190</v>
      </c>
      <c r="H28" t="s">
        <v>21</v>
      </c>
    </row>
    <row r="29" spans="1:18" ht="15" customHeight="1">
      <c r="A29" t="s">
        <v>243</v>
      </c>
      <c r="B29" t="s">
        <v>117</v>
      </c>
      <c r="C29" s="22">
        <v>1000</v>
      </c>
      <c r="D29" s="190">
        <v>45177</v>
      </c>
      <c r="E29" t="s">
        <v>21</v>
      </c>
      <c r="F29" t="s">
        <v>21</v>
      </c>
      <c r="G29" s="190">
        <v>45190</v>
      </c>
      <c r="H29" t="s">
        <v>21</v>
      </c>
    </row>
    <row r="30" spans="1:18" ht="15" customHeight="1">
      <c r="A30" t="s">
        <v>244</v>
      </c>
      <c r="B30" t="s">
        <v>162</v>
      </c>
      <c r="C30" s="22">
        <v>1000</v>
      </c>
      <c r="D30" s="190">
        <v>45177</v>
      </c>
      <c r="E30" t="s">
        <v>21</v>
      </c>
      <c r="F30" t="s">
        <v>314</v>
      </c>
      <c r="G30" s="190">
        <v>45184</v>
      </c>
      <c r="H30" t="s">
        <v>21</v>
      </c>
    </row>
    <row r="31" spans="1:18" ht="15" customHeight="1">
      <c r="A31" t="s">
        <v>245</v>
      </c>
      <c r="B31" t="s">
        <v>157</v>
      </c>
      <c r="C31" s="22">
        <v>1000</v>
      </c>
      <c r="D31" s="190">
        <v>45177</v>
      </c>
      <c r="H31" t="s">
        <v>21</v>
      </c>
    </row>
    <row r="32" spans="1:18" ht="15" customHeight="1">
      <c r="A32" t="s">
        <v>246</v>
      </c>
      <c r="B32" t="s">
        <v>157</v>
      </c>
      <c r="C32" s="22">
        <v>1000</v>
      </c>
      <c r="D32" s="190">
        <v>45177</v>
      </c>
      <c r="E32" t="s">
        <v>21</v>
      </c>
      <c r="F32" t="s">
        <v>21</v>
      </c>
      <c r="G32" s="190">
        <v>45184</v>
      </c>
      <c r="H32" t="s">
        <v>21</v>
      </c>
    </row>
    <row r="33" spans="1:8" ht="15" customHeight="1">
      <c r="A33" t="s">
        <v>247</v>
      </c>
      <c r="B33" t="s">
        <v>116</v>
      </c>
      <c r="C33" s="22">
        <v>500</v>
      </c>
      <c r="D33" s="190">
        <v>45177</v>
      </c>
      <c r="E33" t="s">
        <v>21</v>
      </c>
      <c r="F33" t="s">
        <v>21</v>
      </c>
      <c r="G33" s="190">
        <v>45190</v>
      </c>
      <c r="H33" t="s">
        <v>21</v>
      </c>
    </row>
    <row r="34" spans="1:8" ht="15" customHeight="1">
      <c r="A34" t="s">
        <v>248</v>
      </c>
      <c r="B34" t="s">
        <v>139</v>
      </c>
      <c r="C34" s="22">
        <v>1000</v>
      </c>
      <c r="D34" s="190">
        <v>45177</v>
      </c>
      <c r="E34" t="s">
        <v>21</v>
      </c>
      <c r="F34" t="s">
        <v>21</v>
      </c>
      <c r="G34" s="190">
        <v>45190</v>
      </c>
      <c r="H34" t="s">
        <v>21</v>
      </c>
    </row>
    <row r="35" spans="1:8" ht="15" customHeight="1">
      <c r="A35" t="s">
        <v>249</v>
      </c>
      <c r="B35" t="s">
        <v>129</v>
      </c>
      <c r="C35" s="22">
        <v>500</v>
      </c>
      <c r="D35" s="190">
        <v>45177</v>
      </c>
      <c r="H35" t="s">
        <v>21</v>
      </c>
    </row>
    <row r="36" spans="1:8" ht="15" customHeight="1">
      <c r="A36" t="s">
        <v>250</v>
      </c>
      <c r="B36" t="s">
        <v>120</v>
      </c>
      <c r="C36" s="22">
        <v>1000</v>
      </c>
      <c r="D36" s="190">
        <v>45177</v>
      </c>
      <c r="H36" t="s">
        <v>21</v>
      </c>
    </row>
    <row r="37" spans="1:8" ht="15" customHeight="1">
      <c r="A37" t="s">
        <v>251</v>
      </c>
      <c r="B37" t="s">
        <v>158</v>
      </c>
      <c r="C37" s="22">
        <v>500</v>
      </c>
      <c r="D37" s="190">
        <v>45177</v>
      </c>
      <c r="H37" t="s">
        <v>21</v>
      </c>
    </row>
    <row r="38" spans="1:8" ht="15" customHeight="1">
      <c r="A38" t="s">
        <v>252</v>
      </c>
      <c r="C38" s="22">
        <f>SUBTOTAL(109,C24:C37)</f>
        <v>11000</v>
      </c>
      <c r="H38">
        <f>SUBTOTAL(103,Table2[Report Link Provided])</f>
        <v>14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3AD2-0AD0-44C7-933D-CAE97A5C8C47}">
  <sheetPr>
    <tabColor theme="1"/>
  </sheetPr>
  <dimension ref="A1:K24"/>
  <sheetViews>
    <sheetView workbookViewId="0">
      <selection activeCell="A15" sqref="A15"/>
    </sheetView>
  </sheetViews>
  <sheetFormatPr defaultRowHeight="15"/>
  <cols>
    <col min="1" max="1" width="33" customWidth="1"/>
    <col min="2" max="8" width="10.140625" customWidth="1"/>
    <col min="10" max="10" width="9.42578125" customWidth="1"/>
  </cols>
  <sheetData>
    <row r="1" spans="1:11">
      <c r="A1" t="s">
        <v>253</v>
      </c>
      <c r="B1" s="1" t="s">
        <v>134</v>
      </c>
    </row>
    <row r="2" spans="1:11">
      <c r="A2" t="s">
        <v>254</v>
      </c>
      <c r="B2" s="1" t="s">
        <v>255</v>
      </c>
    </row>
    <row r="3" spans="1:11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4" t="s">
        <v>256</v>
      </c>
    </row>
    <row r="4" spans="1:11">
      <c r="A4" s="25" t="s">
        <v>166</v>
      </c>
      <c r="B4">
        <v>246</v>
      </c>
      <c r="C4">
        <v>134</v>
      </c>
      <c r="D4">
        <v>108</v>
      </c>
      <c r="H4">
        <f t="shared" ref="H4:H23" si="0">SUM(B4:G4)</f>
        <v>488</v>
      </c>
      <c r="I4" s="22"/>
    </row>
    <row r="5" spans="1:11">
      <c r="A5" s="25" t="s">
        <v>171</v>
      </c>
      <c r="B5">
        <v>207</v>
      </c>
      <c r="C5">
        <v>144</v>
      </c>
      <c r="E5">
        <v>1</v>
      </c>
      <c r="H5">
        <f t="shared" si="0"/>
        <v>352</v>
      </c>
      <c r="I5" s="22"/>
    </row>
    <row r="6" spans="1:11">
      <c r="A6" s="25" t="s">
        <v>146</v>
      </c>
      <c r="B6">
        <v>116</v>
      </c>
      <c r="C6">
        <v>144</v>
      </c>
      <c r="H6">
        <f t="shared" si="0"/>
        <v>260</v>
      </c>
      <c r="I6" s="22">
        <v>0</v>
      </c>
      <c r="J6" t="s">
        <v>34</v>
      </c>
    </row>
    <row r="7" spans="1:11">
      <c r="A7" s="25" t="s">
        <v>169</v>
      </c>
      <c r="B7">
        <v>18</v>
      </c>
      <c r="C7">
        <v>32</v>
      </c>
      <c r="E7">
        <v>2</v>
      </c>
      <c r="H7">
        <f t="shared" si="0"/>
        <v>52</v>
      </c>
      <c r="I7" s="22"/>
      <c r="K7" t="s">
        <v>257</v>
      </c>
    </row>
    <row r="8" spans="1:11" s="126" customFormat="1">
      <c r="A8" s="125" t="s">
        <v>127</v>
      </c>
      <c r="H8" s="126">
        <f t="shared" si="0"/>
        <v>0</v>
      </c>
      <c r="I8" s="127"/>
      <c r="K8" s="126" t="s">
        <v>258</v>
      </c>
    </row>
    <row r="9" spans="1:11">
      <c r="A9" s="25"/>
      <c r="H9">
        <f t="shared" si="0"/>
        <v>0</v>
      </c>
      <c r="I9" s="22"/>
    </row>
    <row r="10" spans="1:11">
      <c r="A10" s="25"/>
      <c r="H10">
        <f t="shared" si="0"/>
        <v>0</v>
      </c>
      <c r="I10" s="22"/>
    </row>
    <row r="11" spans="1:11">
      <c r="A11" s="25"/>
      <c r="H11">
        <f t="shared" si="0"/>
        <v>0</v>
      </c>
      <c r="I11" s="22"/>
    </row>
    <row r="12" spans="1:11">
      <c r="A12" s="25"/>
      <c r="H12">
        <f t="shared" si="0"/>
        <v>0</v>
      </c>
      <c r="I12" s="22"/>
    </row>
    <row r="13" spans="1:11">
      <c r="A13" s="25"/>
      <c r="H13">
        <f t="shared" si="0"/>
        <v>0</v>
      </c>
      <c r="I13" s="22"/>
    </row>
    <row r="14" spans="1:11">
      <c r="A14" s="25"/>
      <c r="H14">
        <f t="shared" si="0"/>
        <v>0</v>
      </c>
      <c r="I14" s="22"/>
    </row>
    <row r="15" spans="1:11">
      <c r="A15" s="25"/>
      <c r="H15">
        <f t="shared" si="0"/>
        <v>0</v>
      </c>
      <c r="I15" s="22"/>
    </row>
    <row r="16" spans="1:11">
      <c r="A16" s="25"/>
      <c r="H16">
        <f t="shared" si="0"/>
        <v>0</v>
      </c>
      <c r="I16" s="22"/>
    </row>
    <row r="17" spans="1:9">
      <c r="A17" s="25"/>
      <c r="H17">
        <f t="shared" si="0"/>
        <v>0</v>
      </c>
      <c r="I17" s="22"/>
    </row>
    <row r="18" spans="1:9">
      <c r="A18" s="25"/>
      <c r="H18">
        <f t="shared" si="0"/>
        <v>0</v>
      </c>
      <c r="I18" s="22"/>
    </row>
    <row r="19" spans="1:9">
      <c r="A19" s="25"/>
      <c r="H19">
        <f t="shared" si="0"/>
        <v>0</v>
      </c>
      <c r="I19" s="22"/>
    </row>
    <row r="20" spans="1:9">
      <c r="A20" s="25"/>
      <c r="H20">
        <f t="shared" si="0"/>
        <v>0</v>
      </c>
      <c r="I20" s="22"/>
    </row>
    <row r="21" spans="1:9">
      <c r="A21" s="25"/>
      <c r="H21">
        <f t="shared" si="0"/>
        <v>0</v>
      </c>
      <c r="I21" s="22"/>
    </row>
    <row r="22" spans="1:9">
      <c r="A22" s="25"/>
      <c r="H22">
        <f t="shared" si="0"/>
        <v>0</v>
      </c>
      <c r="I22" s="22"/>
    </row>
    <row r="23" spans="1:9">
      <c r="A23" s="25"/>
      <c r="H23">
        <f t="shared" si="0"/>
        <v>0</v>
      </c>
      <c r="I23" s="22"/>
    </row>
    <row r="24" spans="1:9">
      <c r="A24" s="4" t="s">
        <v>259</v>
      </c>
      <c r="B24" s="3">
        <f t="shared" ref="B24:I24" si="1">SUM(B4:B23)</f>
        <v>587</v>
      </c>
      <c r="C24" s="3">
        <f t="shared" si="1"/>
        <v>454</v>
      </c>
      <c r="D24" s="3">
        <f t="shared" si="1"/>
        <v>108</v>
      </c>
      <c r="E24" s="3">
        <f t="shared" si="1"/>
        <v>3</v>
      </c>
      <c r="F24" s="3">
        <f t="shared" si="1"/>
        <v>0</v>
      </c>
      <c r="G24" s="3">
        <f t="shared" si="1"/>
        <v>0</v>
      </c>
      <c r="H24" s="3">
        <f t="shared" si="1"/>
        <v>1152</v>
      </c>
      <c r="I24" s="23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685A-FCFF-4272-8B2A-1C119B1EBDEB}">
  <sheetPr>
    <tabColor theme="1"/>
  </sheetPr>
  <dimension ref="A1:Q24"/>
  <sheetViews>
    <sheetView workbookViewId="0">
      <selection activeCell="C15" sqref="C15"/>
    </sheetView>
  </sheetViews>
  <sheetFormatPr defaultRowHeight="15"/>
  <cols>
    <col min="1" max="1" width="33" customWidth="1"/>
    <col min="2" max="8" width="10.140625" customWidth="1"/>
    <col min="10" max="10" width="9.7109375" customWidth="1"/>
  </cols>
  <sheetData>
    <row r="1" spans="1:17">
      <c r="A1" t="s">
        <v>253</v>
      </c>
      <c r="B1" s="1" t="s">
        <v>123</v>
      </c>
    </row>
    <row r="2" spans="1:17">
      <c r="A2" t="s">
        <v>254</v>
      </c>
      <c r="B2" s="1" t="s">
        <v>239</v>
      </c>
    </row>
    <row r="3" spans="1:17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7">
      <c r="A4" t="s">
        <v>184</v>
      </c>
      <c r="B4">
        <v>0</v>
      </c>
      <c r="C4" s="114">
        <v>260</v>
      </c>
      <c r="D4">
        <v>0</v>
      </c>
      <c r="E4">
        <v>0</v>
      </c>
      <c r="F4">
        <v>0</v>
      </c>
      <c r="G4">
        <v>0</v>
      </c>
      <c r="H4">
        <f t="shared" ref="H4:H23" si="0">SUM(B4:G4)</f>
        <v>260</v>
      </c>
      <c r="I4" s="22"/>
      <c r="J4" s="119" t="s">
        <v>95</v>
      </c>
      <c r="K4" t="s">
        <v>260</v>
      </c>
    </row>
    <row r="5" spans="1:17">
      <c r="A5" t="s">
        <v>122</v>
      </c>
      <c r="B5">
        <v>96</v>
      </c>
      <c r="D5">
        <v>108</v>
      </c>
      <c r="E5">
        <v>0</v>
      </c>
      <c r="F5">
        <v>0</v>
      </c>
      <c r="H5">
        <f t="shared" si="0"/>
        <v>204</v>
      </c>
      <c r="I5" s="22">
        <v>0</v>
      </c>
      <c r="J5" t="s">
        <v>34</v>
      </c>
    </row>
    <row r="6" spans="1:17">
      <c r="A6" t="s">
        <v>105</v>
      </c>
      <c r="B6" s="118">
        <v>72</v>
      </c>
      <c r="C6" s="118">
        <v>188</v>
      </c>
      <c r="D6" s="118">
        <v>116</v>
      </c>
      <c r="H6">
        <f t="shared" si="0"/>
        <v>376</v>
      </c>
      <c r="I6" s="22"/>
      <c r="J6" t="s">
        <v>34</v>
      </c>
      <c r="K6" t="s">
        <v>260</v>
      </c>
      <c r="N6" s="94" t="s">
        <v>261</v>
      </c>
      <c r="O6" s="94"/>
      <c r="P6" s="94"/>
      <c r="Q6" s="94"/>
    </row>
    <row r="7" spans="1:17">
      <c r="A7" t="s">
        <v>175</v>
      </c>
      <c r="B7">
        <v>380</v>
      </c>
      <c r="C7">
        <v>310</v>
      </c>
      <c r="D7">
        <v>300</v>
      </c>
      <c r="H7">
        <f t="shared" si="0"/>
        <v>990</v>
      </c>
      <c r="I7" s="22"/>
      <c r="J7" t="s">
        <v>34</v>
      </c>
      <c r="K7" t="s">
        <v>262</v>
      </c>
    </row>
    <row r="8" spans="1:17">
      <c r="A8" s="113" t="s">
        <v>181</v>
      </c>
      <c r="B8">
        <v>21</v>
      </c>
      <c r="C8">
        <v>0</v>
      </c>
      <c r="D8">
        <v>6</v>
      </c>
      <c r="E8">
        <v>0</v>
      </c>
      <c r="F8">
        <v>0</v>
      </c>
      <c r="G8">
        <v>0</v>
      </c>
      <c r="H8">
        <f t="shared" si="0"/>
        <v>27</v>
      </c>
      <c r="I8" s="22">
        <v>0</v>
      </c>
      <c r="J8" s="119" t="s">
        <v>95</v>
      </c>
    </row>
    <row r="9" spans="1:17">
      <c r="A9" s="112" t="s">
        <v>121</v>
      </c>
      <c r="B9">
        <v>299</v>
      </c>
      <c r="C9">
        <v>68</v>
      </c>
      <c r="D9">
        <v>36</v>
      </c>
      <c r="E9">
        <v>0</v>
      </c>
      <c r="F9">
        <v>0</v>
      </c>
      <c r="G9">
        <v>162</v>
      </c>
      <c r="H9">
        <f t="shared" si="0"/>
        <v>565</v>
      </c>
      <c r="I9" s="22">
        <v>0</v>
      </c>
      <c r="J9" t="s">
        <v>34</v>
      </c>
    </row>
    <row r="10" spans="1:17">
      <c r="A10" s="25"/>
      <c r="H10">
        <f t="shared" si="0"/>
        <v>0</v>
      </c>
      <c r="I10" s="22"/>
    </row>
    <row r="11" spans="1:17">
      <c r="A11" s="25"/>
      <c r="H11">
        <f t="shared" si="0"/>
        <v>0</v>
      </c>
      <c r="I11" s="22"/>
    </row>
    <row r="12" spans="1:17">
      <c r="A12" s="25"/>
      <c r="H12">
        <f t="shared" si="0"/>
        <v>0</v>
      </c>
      <c r="I12" s="22"/>
    </row>
    <row r="13" spans="1:17">
      <c r="A13" s="25"/>
      <c r="H13">
        <f t="shared" si="0"/>
        <v>0</v>
      </c>
      <c r="I13" s="22"/>
    </row>
    <row r="14" spans="1:17">
      <c r="A14" s="25"/>
      <c r="H14">
        <f t="shared" si="0"/>
        <v>0</v>
      </c>
      <c r="I14" s="22"/>
    </row>
    <row r="15" spans="1:17">
      <c r="A15" s="25"/>
      <c r="H15">
        <f t="shared" si="0"/>
        <v>0</v>
      </c>
      <c r="I15" s="22"/>
    </row>
    <row r="16" spans="1:17">
      <c r="A16" s="25"/>
      <c r="H16">
        <f t="shared" si="0"/>
        <v>0</v>
      </c>
      <c r="I16" s="22"/>
    </row>
    <row r="17" spans="1:9">
      <c r="A17" s="25"/>
      <c r="H17">
        <f t="shared" si="0"/>
        <v>0</v>
      </c>
      <c r="I17" s="22"/>
    </row>
    <row r="18" spans="1:9">
      <c r="A18" s="25"/>
      <c r="H18">
        <f t="shared" si="0"/>
        <v>0</v>
      </c>
      <c r="I18" s="22"/>
    </row>
    <row r="19" spans="1:9">
      <c r="A19" s="25"/>
      <c r="H19">
        <f t="shared" si="0"/>
        <v>0</v>
      </c>
      <c r="I19" s="22"/>
    </row>
    <row r="20" spans="1:9">
      <c r="A20" s="25"/>
      <c r="H20">
        <f t="shared" si="0"/>
        <v>0</v>
      </c>
      <c r="I20" s="22"/>
    </row>
    <row r="21" spans="1:9">
      <c r="A21" s="25"/>
      <c r="H21">
        <f t="shared" si="0"/>
        <v>0</v>
      </c>
      <c r="I21" s="22"/>
    </row>
    <row r="22" spans="1:9">
      <c r="A22" s="25"/>
      <c r="H22">
        <f t="shared" si="0"/>
        <v>0</v>
      </c>
      <c r="I22" s="22"/>
    </row>
    <row r="23" spans="1:9">
      <c r="A23" s="25"/>
      <c r="H23">
        <f t="shared" si="0"/>
        <v>0</v>
      </c>
      <c r="I23" s="22"/>
    </row>
    <row r="24" spans="1:9">
      <c r="A24" s="4" t="s">
        <v>259</v>
      </c>
      <c r="B24" s="3">
        <f t="shared" ref="B24:I24" si="1">SUM(B4:B23)</f>
        <v>868</v>
      </c>
      <c r="C24" s="3">
        <f t="shared" si="1"/>
        <v>826</v>
      </c>
      <c r="D24" s="3">
        <f t="shared" si="1"/>
        <v>566</v>
      </c>
      <c r="E24" s="3">
        <f t="shared" si="1"/>
        <v>0</v>
      </c>
      <c r="F24" s="3">
        <f t="shared" si="1"/>
        <v>0</v>
      </c>
      <c r="G24" s="3">
        <f t="shared" si="1"/>
        <v>162</v>
      </c>
      <c r="H24" s="3">
        <f t="shared" si="1"/>
        <v>2422</v>
      </c>
      <c r="I24" s="23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7AA3-CBB3-4AEF-90C0-3239775AC7A2}">
  <sheetPr>
    <tabColor theme="1"/>
  </sheetPr>
  <dimension ref="A1:W24"/>
  <sheetViews>
    <sheetView workbookViewId="0">
      <selection activeCell="J5" sqref="J5"/>
    </sheetView>
  </sheetViews>
  <sheetFormatPr defaultRowHeight="15" customHeight="1"/>
  <cols>
    <col min="1" max="1" width="33" customWidth="1"/>
    <col min="2" max="8" width="10.140625" customWidth="1"/>
    <col min="9" max="9" width="10.5703125" bestFit="1" customWidth="1"/>
    <col min="10" max="10" width="10.5703125" customWidth="1"/>
  </cols>
  <sheetData>
    <row r="1" spans="1:23">
      <c r="A1" t="s">
        <v>253</v>
      </c>
      <c r="B1" s="1" t="s">
        <v>125</v>
      </c>
    </row>
    <row r="2" spans="1:23">
      <c r="A2" t="s">
        <v>254</v>
      </c>
      <c r="B2" s="1" t="s">
        <v>263</v>
      </c>
    </row>
    <row r="3" spans="1:23" s="21" customFormat="1" ht="60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20" t="s">
        <v>215</v>
      </c>
      <c r="K3" s="106" t="s">
        <v>256</v>
      </c>
      <c r="L3" s="106" t="s">
        <v>264</v>
      </c>
    </row>
    <row r="4" spans="1:23">
      <c r="A4" s="25" t="s">
        <v>265</v>
      </c>
      <c r="H4">
        <f t="shared" ref="H4:H23" si="0">SUM(B4:G4)</f>
        <v>0</v>
      </c>
      <c r="I4" s="133">
        <v>40</v>
      </c>
      <c r="J4" s="22"/>
      <c r="M4" s="134" t="s">
        <v>266</v>
      </c>
    </row>
    <row r="5" spans="1:23">
      <c r="A5" s="25" t="s">
        <v>174</v>
      </c>
      <c r="B5">
        <v>388</v>
      </c>
      <c r="C5">
        <v>1244</v>
      </c>
      <c r="D5">
        <v>504</v>
      </c>
      <c r="H5">
        <f t="shared" si="0"/>
        <v>2136</v>
      </c>
      <c r="J5" s="133">
        <v>3535</v>
      </c>
      <c r="M5" s="135" t="s">
        <v>267</v>
      </c>
    </row>
    <row r="6" spans="1:23">
      <c r="A6" s="25" t="s">
        <v>166</v>
      </c>
      <c r="B6">
        <v>98</v>
      </c>
      <c r="C6">
        <v>395</v>
      </c>
      <c r="D6">
        <v>88</v>
      </c>
      <c r="E6">
        <v>0</v>
      </c>
      <c r="F6">
        <v>0</v>
      </c>
      <c r="H6">
        <f t="shared" si="0"/>
        <v>581</v>
      </c>
      <c r="I6" s="22">
        <v>0</v>
      </c>
      <c r="J6" s="22"/>
      <c r="K6" t="s">
        <v>34</v>
      </c>
    </row>
    <row r="7" spans="1:23">
      <c r="A7" s="25" t="s">
        <v>122</v>
      </c>
      <c r="B7">
        <v>180</v>
      </c>
      <c r="C7">
        <v>0</v>
      </c>
      <c r="D7">
        <v>0</v>
      </c>
      <c r="E7">
        <v>0</v>
      </c>
      <c r="F7">
        <v>0</v>
      </c>
      <c r="H7">
        <f t="shared" si="0"/>
        <v>180</v>
      </c>
      <c r="I7" s="22">
        <v>0</v>
      </c>
      <c r="J7" s="22"/>
      <c r="K7" t="s">
        <v>34</v>
      </c>
    </row>
    <row r="8" spans="1:23">
      <c r="A8" s="25" t="s">
        <v>171</v>
      </c>
      <c r="B8">
        <v>0</v>
      </c>
      <c r="C8">
        <v>0</v>
      </c>
      <c r="D8">
        <v>0</v>
      </c>
      <c r="H8">
        <f t="shared" si="0"/>
        <v>0</v>
      </c>
      <c r="I8" s="22"/>
      <c r="J8" s="22"/>
    </row>
    <row r="9" spans="1:23">
      <c r="A9" s="25" t="s">
        <v>127</v>
      </c>
      <c r="H9">
        <f t="shared" si="0"/>
        <v>0</v>
      </c>
      <c r="I9" s="22"/>
      <c r="J9" s="22"/>
      <c r="L9" s="94" t="s">
        <v>268</v>
      </c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</row>
    <row r="10" spans="1:23">
      <c r="A10" s="25"/>
      <c r="H10">
        <f t="shared" si="0"/>
        <v>0</v>
      </c>
      <c r="I10" s="22"/>
      <c r="J10" s="22"/>
    </row>
    <row r="11" spans="1:23">
      <c r="A11" s="25"/>
      <c r="H11">
        <f t="shared" si="0"/>
        <v>0</v>
      </c>
      <c r="I11" s="22"/>
      <c r="J11" s="22"/>
    </row>
    <row r="12" spans="1:23">
      <c r="A12" s="25"/>
      <c r="H12">
        <f t="shared" si="0"/>
        <v>0</v>
      </c>
      <c r="I12" s="22"/>
      <c r="J12" s="22"/>
    </row>
    <row r="13" spans="1:23">
      <c r="A13" s="25"/>
      <c r="H13">
        <f t="shared" si="0"/>
        <v>0</v>
      </c>
      <c r="I13" s="22"/>
      <c r="J13" s="22"/>
    </row>
    <row r="14" spans="1:23">
      <c r="A14" s="25"/>
      <c r="H14">
        <f t="shared" si="0"/>
        <v>0</v>
      </c>
      <c r="I14" s="22"/>
      <c r="J14" s="22"/>
    </row>
    <row r="15" spans="1:23">
      <c r="A15" s="25"/>
      <c r="H15">
        <f t="shared" si="0"/>
        <v>0</v>
      </c>
      <c r="I15" s="22"/>
      <c r="J15" s="22"/>
    </row>
    <row r="16" spans="1:23">
      <c r="A16" s="25"/>
      <c r="H16">
        <f t="shared" si="0"/>
        <v>0</v>
      </c>
      <c r="I16" s="22"/>
      <c r="J16" s="22"/>
    </row>
    <row r="17" spans="1:10">
      <c r="A17" s="25"/>
      <c r="H17">
        <f t="shared" si="0"/>
        <v>0</v>
      </c>
      <c r="I17" s="22"/>
      <c r="J17" s="22"/>
    </row>
    <row r="18" spans="1:10">
      <c r="A18" s="25"/>
      <c r="H18">
        <f t="shared" si="0"/>
        <v>0</v>
      </c>
      <c r="I18" s="22"/>
      <c r="J18" s="22"/>
    </row>
    <row r="19" spans="1:10">
      <c r="A19" s="25"/>
      <c r="H19">
        <f t="shared" si="0"/>
        <v>0</v>
      </c>
      <c r="I19" s="22"/>
      <c r="J19" s="22"/>
    </row>
    <row r="20" spans="1:10">
      <c r="A20" s="25"/>
      <c r="H20">
        <f t="shared" si="0"/>
        <v>0</v>
      </c>
      <c r="I20" s="22"/>
      <c r="J20" s="22"/>
    </row>
    <row r="21" spans="1:10">
      <c r="A21" s="25"/>
      <c r="H21">
        <f t="shared" si="0"/>
        <v>0</v>
      </c>
      <c r="I21" s="22"/>
      <c r="J21" s="22"/>
    </row>
    <row r="22" spans="1:10">
      <c r="A22" s="25"/>
      <c r="H22">
        <f t="shared" si="0"/>
        <v>0</v>
      </c>
      <c r="I22" s="22"/>
      <c r="J22" s="22"/>
    </row>
    <row r="23" spans="1:10">
      <c r="A23" s="25"/>
      <c r="H23">
        <f t="shared" si="0"/>
        <v>0</v>
      </c>
      <c r="I23" s="22"/>
      <c r="J23" s="22"/>
    </row>
    <row r="24" spans="1:10">
      <c r="A24" s="4" t="s">
        <v>259</v>
      </c>
      <c r="B24" s="3">
        <f t="shared" ref="B24:I24" si="1">SUM(B4:B23)</f>
        <v>666</v>
      </c>
      <c r="C24" s="3">
        <f t="shared" si="1"/>
        <v>1639</v>
      </c>
      <c r="D24" s="3">
        <f t="shared" si="1"/>
        <v>592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2897</v>
      </c>
      <c r="I24" s="23">
        <f t="shared" si="1"/>
        <v>40</v>
      </c>
      <c r="J24" s="22">
        <f>J5</f>
        <v>3535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9CF8-FC3A-4AA6-A2CD-CD037EC1BF4C}">
  <sheetPr>
    <tabColor theme="1"/>
  </sheetPr>
  <dimension ref="A1:K14"/>
  <sheetViews>
    <sheetView workbookViewId="0">
      <selection activeCell="H20" sqref="H19:H20"/>
    </sheetView>
  </sheetViews>
  <sheetFormatPr defaultRowHeight="15"/>
  <cols>
    <col min="1" max="1" width="33" customWidth="1"/>
    <col min="2" max="8" width="10.140625" customWidth="1"/>
    <col min="10" max="10" width="9.42578125" customWidth="1"/>
  </cols>
  <sheetData>
    <row r="1" spans="1:11">
      <c r="A1" t="s">
        <v>253</v>
      </c>
      <c r="B1" s="1" t="s">
        <v>148</v>
      </c>
    </row>
    <row r="2" spans="1:11">
      <c r="A2" t="s">
        <v>254</v>
      </c>
      <c r="B2" s="1" t="s">
        <v>241</v>
      </c>
    </row>
    <row r="3" spans="1:11" s="21" customFormat="1" ht="36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1">
      <c r="A4" s="25" t="s">
        <v>121</v>
      </c>
      <c r="B4">
        <v>125</v>
      </c>
      <c r="C4">
        <v>254</v>
      </c>
      <c r="D4">
        <v>60</v>
      </c>
      <c r="H4">
        <f t="shared" ref="H4:H13" si="0">SUM(B4:G4)</f>
        <v>439</v>
      </c>
      <c r="I4" s="22"/>
      <c r="J4" t="s">
        <v>21</v>
      </c>
      <c r="K4" t="s">
        <v>269</v>
      </c>
    </row>
    <row r="5" spans="1:11">
      <c r="A5" s="25" t="s">
        <v>166</v>
      </c>
      <c r="B5">
        <v>72</v>
      </c>
      <c r="C5">
        <v>95</v>
      </c>
      <c r="H5">
        <f t="shared" si="0"/>
        <v>167</v>
      </c>
      <c r="I5" s="22"/>
      <c r="K5" t="s">
        <v>270</v>
      </c>
    </row>
    <row r="6" spans="1:11">
      <c r="A6" s="25" t="s">
        <v>183</v>
      </c>
      <c r="B6">
        <v>4</v>
      </c>
      <c r="C6">
        <v>4</v>
      </c>
      <c r="H6">
        <f t="shared" si="0"/>
        <v>8</v>
      </c>
      <c r="I6" s="22"/>
      <c r="J6" t="s">
        <v>34</v>
      </c>
    </row>
    <row r="7" spans="1:11">
      <c r="A7" s="25" t="s">
        <v>98</v>
      </c>
      <c r="B7">
        <v>234</v>
      </c>
      <c r="C7">
        <v>301</v>
      </c>
      <c r="E7">
        <v>3</v>
      </c>
      <c r="H7">
        <f t="shared" si="0"/>
        <v>538</v>
      </c>
      <c r="I7" s="22"/>
      <c r="J7" t="s">
        <v>21</v>
      </c>
    </row>
    <row r="8" spans="1:11">
      <c r="A8" s="25"/>
      <c r="H8">
        <f t="shared" si="0"/>
        <v>0</v>
      </c>
      <c r="I8" s="22"/>
    </row>
    <row r="9" spans="1:11">
      <c r="A9" s="25"/>
      <c r="H9">
        <f t="shared" si="0"/>
        <v>0</v>
      </c>
      <c r="I9" s="22"/>
    </row>
    <row r="10" spans="1:11">
      <c r="A10" s="25"/>
      <c r="H10">
        <f t="shared" si="0"/>
        <v>0</v>
      </c>
      <c r="I10" s="22"/>
    </row>
    <row r="11" spans="1:11">
      <c r="A11" s="25"/>
      <c r="H11">
        <f t="shared" si="0"/>
        <v>0</v>
      </c>
      <c r="I11" s="22"/>
    </row>
    <row r="12" spans="1:11">
      <c r="A12" s="25"/>
      <c r="H12">
        <f t="shared" si="0"/>
        <v>0</v>
      </c>
      <c r="I12" s="22"/>
    </row>
    <row r="13" spans="1:11">
      <c r="A13" s="25"/>
      <c r="H13">
        <f t="shared" si="0"/>
        <v>0</v>
      </c>
      <c r="I13" s="22"/>
    </row>
    <row r="14" spans="1:11">
      <c r="A14" s="4" t="s">
        <v>259</v>
      </c>
      <c r="B14" s="3">
        <f t="shared" ref="B14:I14" si="1">SUM(B4:B13)</f>
        <v>435</v>
      </c>
      <c r="C14" s="3">
        <f t="shared" si="1"/>
        <v>654</v>
      </c>
      <c r="D14" s="3">
        <f t="shared" si="1"/>
        <v>60</v>
      </c>
      <c r="E14" s="3">
        <f t="shared" si="1"/>
        <v>3</v>
      </c>
      <c r="F14" s="3">
        <f t="shared" si="1"/>
        <v>0</v>
      </c>
      <c r="G14" s="3">
        <f t="shared" si="1"/>
        <v>0</v>
      </c>
      <c r="H14" s="3">
        <f t="shared" si="1"/>
        <v>1152</v>
      </c>
      <c r="I14" s="23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48D7-13E6-4079-8881-CF93C4B022A8}">
  <sheetPr>
    <tabColor theme="1"/>
  </sheetPr>
  <dimension ref="A1:J11"/>
  <sheetViews>
    <sheetView workbookViewId="0">
      <selection activeCell="E30" sqref="E30"/>
    </sheetView>
  </sheetViews>
  <sheetFormatPr defaultRowHeight="15"/>
  <cols>
    <col min="1" max="1" width="33" customWidth="1"/>
    <col min="2" max="8" width="10.140625" customWidth="1"/>
    <col min="10" max="10" width="9.28515625" customWidth="1"/>
  </cols>
  <sheetData>
    <row r="1" spans="1:10">
      <c r="A1" t="s">
        <v>253</v>
      </c>
      <c r="B1" s="1" t="s">
        <v>128</v>
      </c>
    </row>
    <row r="2" spans="1:10">
      <c r="A2" t="s">
        <v>254</v>
      </c>
      <c r="B2" s="1" t="s">
        <v>271</v>
      </c>
    </row>
    <row r="3" spans="1:10" s="21" customFormat="1" ht="48">
      <c r="A3" s="24" t="s">
        <v>113</v>
      </c>
      <c r="B3" s="20" t="s">
        <v>199</v>
      </c>
      <c r="C3" s="20" t="s">
        <v>200</v>
      </c>
      <c r="D3" s="20" t="s">
        <v>201</v>
      </c>
      <c r="E3" s="20" t="s">
        <v>202</v>
      </c>
      <c r="F3" s="20" t="s">
        <v>203</v>
      </c>
      <c r="G3" s="20" t="s">
        <v>204</v>
      </c>
      <c r="H3" s="20" t="s">
        <v>205</v>
      </c>
      <c r="I3" s="20" t="s">
        <v>206</v>
      </c>
      <c r="J3" s="106" t="s">
        <v>256</v>
      </c>
    </row>
    <row r="4" spans="1:10">
      <c r="A4" s="25" t="s">
        <v>166</v>
      </c>
      <c r="B4">
        <v>142</v>
      </c>
      <c r="C4">
        <v>52</v>
      </c>
      <c r="D4">
        <v>78</v>
      </c>
      <c r="H4">
        <f t="shared" ref="H4:H10" si="0">SUM(B4:G4)</f>
        <v>272</v>
      </c>
      <c r="I4" s="22"/>
      <c r="J4" t="s">
        <v>272</v>
      </c>
    </row>
    <row r="5" spans="1:10">
      <c r="A5" s="25" t="s">
        <v>150</v>
      </c>
      <c r="B5">
        <v>70</v>
      </c>
      <c r="C5">
        <v>40</v>
      </c>
      <c r="E5">
        <v>2</v>
      </c>
      <c r="H5">
        <f t="shared" si="0"/>
        <v>112</v>
      </c>
      <c r="I5" s="22"/>
      <c r="J5" s="119" t="s">
        <v>273</v>
      </c>
    </row>
    <row r="6" spans="1:10">
      <c r="A6" s="25" t="s">
        <v>118</v>
      </c>
      <c r="B6">
        <v>68</v>
      </c>
      <c r="C6">
        <v>114</v>
      </c>
      <c r="D6">
        <v>30</v>
      </c>
      <c r="E6">
        <v>0</v>
      </c>
      <c r="F6">
        <v>0</v>
      </c>
      <c r="G6">
        <v>0</v>
      </c>
      <c r="H6">
        <f t="shared" si="0"/>
        <v>212</v>
      </c>
      <c r="I6" s="22">
        <v>0</v>
      </c>
      <c r="J6" t="s">
        <v>34</v>
      </c>
    </row>
    <row r="7" spans="1:10">
      <c r="A7" s="25"/>
      <c r="H7">
        <f t="shared" si="0"/>
        <v>0</v>
      </c>
      <c r="I7" s="22"/>
    </row>
    <row r="8" spans="1:10">
      <c r="A8" s="25"/>
      <c r="H8">
        <f t="shared" si="0"/>
        <v>0</v>
      </c>
      <c r="I8" s="22"/>
    </row>
    <row r="9" spans="1:10">
      <c r="A9" s="25"/>
      <c r="H9">
        <f t="shared" si="0"/>
        <v>0</v>
      </c>
      <c r="I9" s="22"/>
    </row>
    <row r="10" spans="1:10">
      <c r="A10" s="25"/>
      <c r="H10">
        <f t="shared" si="0"/>
        <v>0</v>
      </c>
      <c r="I10" s="22"/>
    </row>
    <row r="11" spans="1:10">
      <c r="A11" s="4" t="s">
        <v>259</v>
      </c>
      <c r="B11" s="3">
        <f t="shared" ref="B11:I11" si="1">SUM(B4:B10)</f>
        <v>280</v>
      </c>
      <c r="C11" s="3">
        <f t="shared" si="1"/>
        <v>206</v>
      </c>
      <c r="D11" s="3">
        <f t="shared" si="1"/>
        <v>108</v>
      </c>
      <c r="E11" s="3">
        <f t="shared" si="1"/>
        <v>2</v>
      </c>
      <c r="F11" s="3">
        <f t="shared" si="1"/>
        <v>0</v>
      </c>
      <c r="G11" s="3">
        <f t="shared" si="1"/>
        <v>0</v>
      </c>
      <c r="H11" s="3">
        <f t="shared" si="1"/>
        <v>596</v>
      </c>
      <c r="I11" s="23">
        <f t="shared" si="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785ca1-dd3a-4329-a22f-bde83ffbd448" xsi:nil="true"/>
    <lcf76f155ced4ddcb4097134ff3c332f xmlns="3946c80e-2bdb-472b-a4c6-a96338ff9b3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24450A3F48D42BEA18E262788FF19" ma:contentTypeVersion="11" ma:contentTypeDescription="Create a new document." ma:contentTypeScope="" ma:versionID="1ea1bf7208b4a382c8d3b52380b74a67">
  <xsd:schema xmlns:xsd="http://www.w3.org/2001/XMLSchema" xmlns:xs="http://www.w3.org/2001/XMLSchema" xmlns:p="http://schemas.microsoft.com/office/2006/metadata/properties" xmlns:ns2="3946c80e-2bdb-472b-a4c6-a96338ff9b3d" xmlns:ns3="7e785ca1-dd3a-4329-a22f-bde83ffbd448" targetNamespace="http://schemas.microsoft.com/office/2006/metadata/properties" ma:root="true" ma:fieldsID="2e577bf70d9080f7681d3d09884dcccf" ns2:_="" ns3:_="">
    <xsd:import namespace="3946c80e-2bdb-472b-a4c6-a96338ff9b3d"/>
    <xsd:import namespace="7e785ca1-dd3a-4329-a22f-bde83ffbd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6c80e-2bdb-472b-a4c6-a96338ff9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929e5d2-014c-4080-82a0-678c4a04c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85ca1-dd3a-4329-a22f-bde83ffbd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be53217-4df4-403c-8822-01c95a8b842b}" ma:internalName="TaxCatchAll" ma:showField="CatchAllData" ma:web="7e785ca1-dd3a-4329-a22f-bde83ffbd4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B4CA07-C3B9-4CF7-AEB3-F19CD7FA5899}">
  <ds:schemaRefs>
    <ds:schemaRef ds:uri="http://schemas.microsoft.com/office/2006/metadata/properties"/>
    <ds:schemaRef ds:uri="http://schemas.microsoft.com/office/infopath/2007/PartnerControls"/>
    <ds:schemaRef ds:uri="7e785ca1-dd3a-4329-a22f-bde83ffbd448"/>
    <ds:schemaRef ds:uri="3946c80e-2bdb-472b-a4c6-a96338ff9b3d"/>
  </ds:schemaRefs>
</ds:datastoreItem>
</file>

<file path=customXml/itemProps2.xml><?xml version="1.0" encoding="utf-8"?>
<ds:datastoreItem xmlns:ds="http://schemas.openxmlformats.org/officeDocument/2006/customXml" ds:itemID="{E3AF70E2-F3DB-421A-92A2-92B6745262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D28AB-6B2B-48A5-88C2-AC4AB22C0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46c80e-2bdb-472b-a4c6-a96338ff9b3d"/>
    <ds:schemaRef ds:uri="7e785ca1-dd3a-4329-a22f-bde83ffbd4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Sponsorship Tracking</vt:lpstr>
      <vt:lpstr>Total Collection Sites</vt:lpstr>
      <vt:lpstr>All Collection Reports &amp; Top 5</vt:lpstr>
      <vt:lpstr>Totals</vt:lpstr>
      <vt:lpstr>Prince Rupert</vt:lpstr>
      <vt:lpstr>Kitimat</vt:lpstr>
      <vt:lpstr>Terrace</vt:lpstr>
      <vt:lpstr>Smithers</vt:lpstr>
      <vt:lpstr>Houston</vt:lpstr>
      <vt:lpstr>Burns Lake</vt:lpstr>
      <vt:lpstr>Fort St. James</vt:lpstr>
      <vt:lpstr>Prince George</vt:lpstr>
      <vt:lpstr>Quesnel</vt:lpstr>
      <vt:lpstr>Dawson Creek</vt:lpstr>
      <vt:lpstr>Chetwynd</vt:lpstr>
      <vt:lpstr>Fort St. John</vt:lpstr>
      <vt:lpstr>Fort Nelson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Skyla Chisholm</dc:creator>
  <cp:keywords/>
  <dc:description/>
  <cp:lastModifiedBy>Matt Hutcheon</cp:lastModifiedBy>
  <cp:revision/>
  <dcterms:created xsi:type="dcterms:W3CDTF">2022-06-08T16:35:47Z</dcterms:created>
  <dcterms:modified xsi:type="dcterms:W3CDTF">2023-09-19T20:03:42Z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0x01010016324450A3F48D42BEA18E262788FF19</vt:lpwstr>
  </property>
  <property fmtid="{D5CDD505-2E9C-101B-9397-08002B2CF9AE}" pid="3" name="MediaServiceImageTags">
    <vt:lpwstr/>
  </property>
</Properties>
</file>