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9975"/>
  </bookViews>
  <sheets>
    <sheet name="Postavka" sheetId="2" r:id="rId1"/>
    <sheet name="Podaci" sheetId="1" r:id="rId2"/>
    <sheet name="Frekvencije" sheetId="3" r:id="rId3"/>
    <sheet name="Grupe" sheetId="4" r:id="rId4"/>
    <sheet name="Stratumi" sheetId="5" r:id="rId5"/>
  </sheets>
  <calcPr calcId="145621"/>
</workbook>
</file>

<file path=xl/calcChain.xml><?xml version="1.0" encoding="utf-8"?>
<calcChain xmlns="http://schemas.openxmlformats.org/spreadsheetml/2006/main">
  <c r="K6" i="3" l="1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5" i="3"/>
  <c r="R12" i="5" l="1"/>
  <c r="R9" i="5"/>
  <c r="R10" i="5"/>
  <c r="P11" i="5"/>
  <c r="P12" i="5"/>
  <c r="P10" i="5"/>
  <c r="P9" i="5"/>
  <c r="G7" i="4" a="1"/>
  <c r="G8" i="4" s="1"/>
  <c r="I8" i="4" s="1"/>
  <c r="H8" i="4"/>
  <c r="H9" i="4"/>
  <c r="H10" i="4"/>
  <c r="H7" i="4"/>
  <c r="Q93" i="1"/>
  <c r="C56" i="3" s="1"/>
  <c r="D56" i="3"/>
  <c r="U5" i="5" s="1"/>
  <c r="D55" i="3"/>
  <c r="U4" i="5" s="1"/>
  <c r="D51" i="3"/>
  <c r="D50" i="3"/>
  <c r="C24" i="1"/>
  <c r="D46" i="3" s="1"/>
  <c r="C25" i="1"/>
  <c r="D49" i="3" s="1"/>
  <c r="C23" i="1"/>
  <c r="O31" i="5" s="1"/>
  <c r="O33" i="5" s="1"/>
  <c r="O38" i="5" s="1"/>
  <c r="C22" i="1"/>
  <c r="C21" i="1"/>
  <c r="B5" i="3" s="1"/>
  <c r="O4" i="5" l="1"/>
  <c r="R11" i="5"/>
  <c r="O37" i="5"/>
  <c r="O36" i="5"/>
  <c r="O6" i="5"/>
  <c r="G7" i="4"/>
  <c r="G10" i="4"/>
  <c r="G9" i="4"/>
  <c r="C5" i="3" a="1"/>
  <c r="C7" i="3" s="1"/>
  <c r="O9" i="5" l="1"/>
  <c r="O10" i="5"/>
  <c r="O11" i="5"/>
  <c r="O12" i="5"/>
  <c r="I9" i="4"/>
  <c r="I10" i="4"/>
  <c r="I7" i="4"/>
  <c r="G11" i="4"/>
  <c r="C15" i="3"/>
  <c r="C31" i="3"/>
  <c r="C8" i="3"/>
  <c r="C24" i="3"/>
  <c r="C40" i="3"/>
  <c r="C13" i="3"/>
  <c r="C29" i="3"/>
  <c r="C45" i="3"/>
  <c r="C18" i="3"/>
  <c r="C34" i="3"/>
  <c r="C19" i="3"/>
  <c r="C35" i="3"/>
  <c r="C12" i="3"/>
  <c r="C28" i="3"/>
  <c r="C44" i="3"/>
  <c r="C17" i="3"/>
  <c r="C33" i="3"/>
  <c r="C6" i="3"/>
  <c r="C22" i="3"/>
  <c r="C38" i="3"/>
  <c r="C23" i="3"/>
  <c r="C39" i="3"/>
  <c r="C16" i="3"/>
  <c r="C32" i="3"/>
  <c r="C5" i="3"/>
  <c r="C21" i="3"/>
  <c r="C37" i="3"/>
  <c r="C10" i="3"/>
  <c r="C26" i="3"/>
  <c r="C42" i="3"/>
  <c r="C11" i="3"/>
  <c r="C27" i="3"/>
  <c r="C43" i="3"/>
  <c r="C20" i="3"/>
  <c r="C36" i="3"/>
  <c r="C9" i="3"/>
  <c r="C25" i="3"/>
  <c r="C41" i="3"/>
  <c r="C14" i="3"/>
  <c r="C30" i="3"/>
  <c r="E7" i="3"/>
  <c r="I11" i="4" l="1"/>
  <c r="C15" i="4" s="1"/>
  <c r="G55" i="3"/>
  <c r="E36" i="3"/>
  <c r="E37" i="3"/>
  <c r="E22" i="3"/>
  <c r="E44" i="3"/>
  <c r="E19" i="3"/>
  <c r="E8" i="3"/>
  <c r="E43" i="3"/>
  <c r="D5" i="3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C46" i="3"/>
  <c r="E5" i="3"/>
  <c r="E33" i="3"/>
  <c r="E12" i="3"/>
  <c r="E18" i="3"/>
  <c r="E30" i="3"/>
  <c r="E9" i="3"/>
  <c r="E27" i="3"/>
  <c r="E10" i="3"/>
  <c r="E32" i="3"/>
  <c r="E38" i="3"/>
  <c r="E17" i="3"/>
  <c r="E35" i="3"/>
  <c r="E45" i="3"/>
  <c r="E24" i="3"/>
  <c r="E14" i="3"/>
  <c r="E11" i="3"/>
  <c r="E16" i="3"/>
  <c r="E29" i="3"/>
  <c r="E41" i="3"/>
  <c r="E20" i="3"/>
  <c r="E42" i="3"/>
  <c r="E21" i="3"/>
  <c r="E39" i="3"/>
  <c r="E6" i="3"/>
  <c r="E28" i="3"/>
  <c r="E34" i="3"/>
  <c r="E13" i="3"/>
  <c r="E31" i="3"/>
  <c r="E25" i="3"/>
  <c r="E26" i="3"/>
  <c r="E23" i="3"/>
  <c r="E40" i="3"/>
  <c r="E15" i="3"/>
  <c r="J8" i="4" l="1"/>
  <c r="K8" i="4" s="1"/>
  <c r="L8" i="4" s="1"/>
  <c r="J9" i="4"/>
  <c r="K9" i="4" s="1"/>
  <c r="L9" i="4" s="1"/>
  <c r="J10" i="4"/>
  <c r="K10" i="4" s="1"/>
  <c r="L10" i="4" s="1"/>
  <c r="J7" i="4"/>
  <c r="K7" i="4" s="1"/>
  <c r="G56" i="3"/>
  <c r="E46" i="3"/>
  <c r="L7" i="4" l="1"/>
  <c r="L11" i="4" s="1"/>
  <c r="C16" i="4" s="1"/>
  <c r="C17" i="4" s="1"/>
  <c r="C18" i="4" s="1"/>
  <c r="K11" i="4"/>
  <c r="C49" i="3"/>
  <c r="F11" i="3" s="1"/>
  <c r="F29" i="3" l="1"/>
  <c r="G29" i="3" s="1"/>
  <c r="I29" i="3" s="1"/>
  <c r="F12" i="3"/>
  <c r="F18" i="3"/>
  <c r="G18" i="3" s="1"/>
  <c r="I18" i="3" s="1"/>
  <c r="F39" i="3"/>
  <c r="G39" i="3" s="1"/>
  <c r="I39" i="3" s="1"/>
  <c r="F10" i="3"/>
  <c r="G10" i="3" s="1"/>
  <c r="I10" i="3" s="1"/>
  <c r="F28" i="3"/>
  <c r="G28" i="3" s="1"/>
  <c r="I28" i="3" s="1"/>
  <c r="F38" i="3"/>
  <c r="H38" i="3" s="1"/>
  <c r="F30" i="3"/>
  <c r="H30" i="3" s="1"/>
  <c r="F25" i="3"/>
  <c r="G25" i="3" s="1"/>
  <c r="I25" i="3" s="1"/>
  <c r="F35" i="3"/>
  <c r="G35" i="3" s="1"/>
  <c r="I35" i="3" s="1"/>
  <c r="F44" i="3"/>
  <c r="G44" i="3" s="1"/>
  <c r="I44" i="3" s="1"/>
  <c r="F42" i="3"/>
  <c r="H42" i="3" s="1"/>
  <c r="F32" i="3"/>
  <c r="H32" i="3" s="1"/>
  <c r="F45" i="3"/>
  <c r="H45" i="3" s="1"/>
  <c r="F13" i="3"/>
  <c r="H13" i="3" s="1"/>
  <c r="F23" i="3"/>
  <c r="H23" i="3" s="1"/>
  <c r="F36" i="3"/>
  <c r="G36" i="3" s="1"/>
  <c r="I36" i="3" s="1"/>
  <c r="F34" i="3"/>
  <c r="H34" i="3" s="1"/>
  <c r="F24" i="3"/>
  <c r="H24" i="3" s="1"/>
  <c r="F41" i="3"/>
  <c r="G41" i="3" s="1"/>
  <c r="I41" i="3" s="1"/>
  <c r="F9" i="3"/>
  <c r="H9" i="3" s="1"/>
  <c r="F19" i="3"/>
  <c r="H19" i="3" s="1"/>
  <c r="F8" i="3"/>
  <c r="G8" i="3" s="1"/>
  <c r="I8" i="3" s="1"/>
  <c r="F16" i="3"/>
  <c r="G16" i="3" s="1"/>
  <c r="I16" i="3" s="1"/>
  <c r="F22" i="3"/>
  <c r="G22" i="3" s="1"/>
  <c r="I22" i="3" s="1"/>
  <c r="F37" i="3"/>
  <c r="G37" i="3" s="1"/>
  <c r="I37" i="3" s="1"/>
  <c r="F21" i="3"/>
  <c r="G21" i="3" s="1"/>
  <c r="I21" i="3" s="1"/>
  <c r="F7" i="3"/>
  <c r="G7" i="3" s="1"/>
  <c r="I7" i="3" s="1"/>
  <c r="F31" i="3"/>
  <c r="G31" i="3" s="1"/>
  <c r="I31" i="3" s="1"/>
  <c r="F15" i="3"/>
  <c r="G15" i="3" s="1"/>
  <c r="I15" i="3" s="1"/>
  <c r="F5" i="3"/>
  <c r="H5" i="3" s="1"/>
  <c r="F20" i="3"/>
  <c r="G20" i="3" s="1"/>
  <c r="I20" i="3" s="1"/>
  <c r="F26" i="3"/>
  <c r="H26" i="3" s="1"/>
  <c r="F40" i="3"/>
  <c r="H40" i="3" s="1"/>
  <c r="F6" i="3"/>
  <c r="H6" i="3" s="1"/>
  <c r="F14" i="3"/>
  <c r="G14" i="3" s="1"/>
  <c r="I14" i="3" s="1"/>
  <c r="F33" i="3"/>
  <c r="G33" i="3" s="1"/>
  <c r="I33" i="3" s="1"/>
  <c r="F17" i="3"/>
  <c r="H17" i="3" s="1"/>
  <c r="F43" i="3"/>
  <c r="H43" i="3" s="1"/>
  <c r="F27" i="3"/>
  <c r="G27" i="3" s="1"/>
  <c r="I27" i="3" s="1"/>
  <c r="H28" i="3"/>
  <c r="G12" i="3"/>
  <c r="I12" i="3" s="1"/>
  <c r="H12" i="3"/>
  <c r="H29" i="3"/>
  <c r="G19" i="3"/>
  <c r="I19" i="3" s="1"/>
  <c r="G11" i="3"/>
  <c r="I11" i="3" s="1"/>
  <c r="H11" i="3"/>
  <c r="G24" i="3" l="1"/>
  <c r="I24" i="3" s="1"/>
  <c r="H41" i="3"/>
  <c r="G42" i="3"/>
  <c r="I42" i="3" s="1"/>
  <c r="H39" i="3"/>
  <c r="H44" i="3"/>
  <c r="H18" i="3"/>
  <c r="G43" i="3"/>
  <c r="I43" i="3" s="1"/>
  <c r="H21" i="3"/>
  <c r="G5" i="3"/>
  <c r="I5" i="3" s="1"/>
  <c r="H36" i="3"/>
  <c r="G32" i="3"/>
  <c r="I32" i="3" s="1"/>
  <c r="H22" i="3"/>
  <c r="G9" i="3"/>
  <c r="I9" i="3" s="1"/>
  <c r="H10" i="3"/>
  <c r="G26" i="3"/>
  <c r="I26" i="3" s="1"/>
  <c r="H8" i="3"/>
  <c r="H16" i="3"/>
  <c r="G30" i="3"/>
  <c r="I30" i="3" s="1"/>
  <c r="G23" i="3"/>
  <c r="I23" i="3" s="1"/>
  <c r="G13" i="3"/>
  <c r="I13" i="3" s="1"/>
  <c r="G38" i="3"/>
  <c r="I38" i="3" s="1"/>
  <c r="G6" i="3"/>
  <c r="I6" i="3" s="1"/>
  <c r="H14" i="3"/>
  <c r="H25" i="3"/>
  <c r="H31" i="3"/>
  <c r="G45" i="3"/>
  <c r="I45" i="3" s="1"/>
  <c r="H35" i="3"/>
  <c r="H15" i="3"/>
  <c r="G17" i="3"/>
  <c r="I17" i="3" s="1"/>
  <c r="G34" i="3"/>
  <c r="I34" i="3" s="1"/>
  <c r="H33" i="3"/>
  <c r="G40" i="3"/>
  <c r="I40" i="3" s="1"/>
  <c r="H37" i="3"/>
  <c r="H27" i="3"/>
  <c r="H20" i="3"/>
  <c r="H7" i="3"/>
  <c r="I46" i="3" l="1"/>
  <c r="C50" i="3" s="1"/>
  <c r="C51" i="3" s="1"/>
  <c r="C52" i="3" s="1"/>
  <c r="H46" i="3"/>
  <c r="J46" i="3" l="1"/>
  <c r="C53" i="3" s="1"/>
  <c r="K46" i="3"/>
  <c r="C54" i="3" l="1"/>
</calcChain>
</file>

<file path=xl/comments1.xml><?xml version="1.0" encoding="utf-8"?>
<comments xmlns="http://schemas.openxmlformats.org/spreadsheetml/2006/main">
  <authors>
    <author>Azur</author>
  </authors>
  <commentList>
    <comment ref="D46" authorId="0">
      <text>
        <r>
          <rPr>
            <b/>
            <sz val="9"/>
            <color indexed="81"/>
            <rFont val="Tahoma"/>
            <family val="2"/>
          </rPr>
          <t>Azur:</t>
        </r>
        <r>
          <rPr>
            <sz val="9"/>
            <color indexed="81"/>
            <rFont val="Tahoma"/>
            <family val="2"/>
          </rPr>
          <t xml:space="preserve">
Kontrola mase uzorka.</t>
        </r>
      </text>
    </comment>
    <comment ref="E46" authorId="0">
      <text>
        <r>
          <rPr>
            <b/>
            <sz val="9"/>
            <color indexed="81"/>
            <rFont val="Tahoma"/>
            <family val="2"/>
          </rPr>
          <t>Azur:</t>
        </r>
        <r>
          <rPr>
            <sz val="9"/>
            <color indexed="81"/>
            <rFont val="Tahoma"/>
            <family val="2"/>
          </rPr>
          <t xml:space="preserve">
Ova suma je potrebna za računanje aritmetičke sredine.</t>
        </r>
      </text>
    </comment>
    <comment ref="H46" authorId="0">
      <text>
        <r>
          <rPr>
            <b/>
            <sz val="9"/>
            <color indexed="81"/>
            <rFont val="Tahoma"/>
            <family val="2"/>
          </rPr>
          <t xml:space="preserve">Azur:
</t>
        </r>
        <r>
          <rPr>
            <sz val="9"/>
            <color indexed="81"/>
            <rFont val="Tahoma"/>
            <family val="2"/>
          </rPr>
          <t xml:space="preserve">Vrijednost </t>
        </r>
        <r>
          <rPr>
            <b/>
            <sz val="9"/>
            <color indexed="81"/>
            <rFont val="Tahoma"/>
            <family val="2"/>
          </rPr>
          <t xml:space="preserve">nula </t>
        </r>
        <r>
          <rPr>
            <sz val="9"/>
            <color indexed="81"/>
            <rFont val="Tahoma"/>
            <family val="2"/>
          </rPr>
          <t>u ovoj ćeliji je dobar znak da je dosadašnji postupak ispravan.</t>
        </r>
      </text>
    </comment>
    <comment ref="I46" authorId="0">
      <text>
        <r>
          <rPr>
            <b/>
            <sz val="9"/>
            <color indexed="81"/>
            <rFont val="Tahoma"/>
            <family val="2"/>
          </rPr>
          <t>Azur:</t>
        </r>
        <r>
          <rPr>
            <sz val="9"/>
            <color indexed="81"/>
            <rFont val="Tahoma"/>
            <family val="2"/>
          </rPr>
          <t xml:space="preserve">
Ova suma potrebna je za računanje varijanse.</t>
        </r>
      </text>
    </comment>
  </commentList>
</comments>
</file>

<file path=xl/sharedStrings.xml><?xml version="1.0" encoding="utf-8"?>
<sst xmlns="http://schemas.openxmlformats.org/spreadsheetml/2006/main" count="130" uniqueCount="98">
  <si>
    <t>Zadatak 4</t>
  </si>
  <si>
    <t>U donjoj tabeli dati su podaci o visini studenata (u cm) jedne generacije.</t>
  </si>
  <si>
    <t xml:space="preserve"> - varijansu</t>
  </si>
  <si>
    <t xml:space="preserve"> - standardnu devijaciju</t>
  </si>
  <si>
    <t xml:space="preserve"> - koeficijent varijacije</t>
  </si>
  <si>
    <t xml:space="preserve"> - koeficijent asimetrije</t>
  </si>
  <si>
    <t xml:space="preserve"> - koeficijent spljoštenosti</t>
  </si>
  <si>
    <t xml:space="preserve"> - modus</t>
  </si>
  <si>
    <t xml:space="preserve"> - medijanu</t>
  </si>
  <si>
    <t xml:space="preserve"> - prikazati histogram frekvencija</t>
  </si>
  <si>
    <t xml:space="preserve"> - prikazati dijagram razreda</t>
  </si>
  <si>
    <t xml:space="preserve"> - tercile</t>
  </si>
  <si>
    <t xml:space="preserve"> - prikazati grafički oba stratuma</t>
  </si>
  <si>
    <t>Napomene:</t>
  </si>
  <si>
    <t>- sve manipulacije nad podacima vršiti na tom radnom listu</t>
  </si>
  <si>
    <t>- na ovom radnom listu ne dirati podatke</t>
  </si>
  <si>
    <r>
      <t xml:space="preserve">- nesortirani </t>
    </r>
    <r>
      <rPr>
        <b/>
        <i/>
        <sz val="11"/>
        <color theme="1"/>
        <rFont val="Arial"/>
        <family val="2"/>
      </rPr>
      <t>Podaci</t>
    </r>
    <r>
      <rPr>
        <sz val="11"/>
        <color theme="1"/>
        <rFont val="Arial"/>
        <family val="2"/>
      </rPr>
      <t xml:space="preserve"> nalaze se na radnom listu podaci</t>
    </r>
  </si>
  <si>
    <r>
      <t xml:space="preserve">a) sortirati podatke po frekvencijama na radnom listu </t>
    </r>
    <r>
      <rPr>
        <b/>
        <i/>
        <sz val="11"/>
        <color theme="1"/>
        <rFont val="Arial"/>
        <family val="2"/>
      </rPr>
      <t>Frekvencije</t>
    </r>
    <r>
      <rPr>
        <sz val="11"/>
        <color theme="1"/>
        <rFont val="Arial"/>
        <family val="2"/>
      </rPr>
      <t xml:space="preserve"> i izračunati:</t>
    </r>
  </si>
  <si>
    <r>
      <t xml:space="preserve">b) grupisati podatke u smislene razrede na radnom listu </t>
    </r>
    <r>
      <rPr>
        <b/>
        <i/>
        <sz val="11"/>
        <color theme="1"/>
        <rFont val="Arial"/>
        <family val="2"/>
      </rPr>
      <t>Grupe</t>
    </r>
    <r>
      <rPr>
        <sz val="11"/>
        <color theme="1"/>
        <rFont val="Arial"/>
        <family val="2"/>
      </rPr>
      <t xml:space="preserve"> i odrediti:</t>
    </r>
  </si>
  <si>
    <r>
      <t xml:space="preserve">c) stratificirati podatke na radnom listu </t>
    </r>
    <r>
      <rPr>
        <b/>
        <i/>
        <sz val="11"/>
        <color theme="1"/>
        <rFont val="Arial"/>
        <family val="2"/>
      </rPr>
      <t>Stratumi</t>
    </r>
    <r>
      <rPr>
        <sz val="11"/>
        <color theme="1"/>
        <rFont val="Arial"/>
        <family val="2"/>
      </rPr>
      <t xml:space="preserve"> u:</t>
    </r>
  </si>
  <si>
    <t>Veličina uzorka</t>
  </si>
  <si>
    <t>min()</t>
  </si>
  <si>
    <t>max()</t>
  </si>
  <si>
    <t>count()</t>
  </si>
  <si>
    <t>sum()</t>
  </si>
  <si>
    <t>average()</t>
  </si>
  <si>
    <t>(najmanji član u uzorku)</t>
  </si>
  <si>
    <t>(najveći član u uzorku)</t>
  </si>
  <si>
    <t>(veličina uzorka)</t>
  </si>
  <si>
    <t>(masa uzorka)</t>
  </si>
  <si>
    <t>(sredina)</t>
  </si>
  <si>
    <t>Frekvencije</t>
  </si>
  <si>
    <t>Pojedinačne</t>
  </si>
  <si>
    <t>Kumulativne</t>
  </si>
  <si>
    <t>m</t>
  </si>
  <si>
    <t>D</t>
  </si>
  <si>
    <t>Donja granica</t>
  </si>
  <si>
    <t>s</t>
  </si>
  <si>
    <t>r</t>
  </si>
  <si>
    <t>(aritmetička sredina)</t>
  </si>
  <si>
    <t>(varijansa populacije)</t>
  </si>
  <si>
    <t>(standardna devijacija)</t>
  </si>
  <si>
    <t>(koeficijent varijacije)</t>
  </si>
  <si>
    <t>(koeficijent asimetrije)</t>
  </si>
  <si>
    <t>(koeficijent spljoštenosti)</t>
  </si>
  <si>
    <r>
      <t>s</t>
    </r>
    <r>
      <rPr>
        <b/>
        <vertAlign val="superscript"/>
        <sz val="12"/>
        <rFont val="Symbol"/>
        <family val="1"/>
        <charset val="2"/>
      </rPr>
      <t>2</t>
    </r>
  </si>
  <si>
    <r>
      <t>a</t>
    </r>
    <r>
      <rPr>
        <b/>
        <vertAlign val="subscript"/>
        <sz val="14"/>
        <color theme="1"/>
        <rFont val="Times New Roman"/>
        <family val="1"/>
      </rPr>
      <t>3</t>
    </r>
  </si>
  <si>
    <r>
      <t>a</t>
    </r>
    <r>
      <rPr>
        <b/>
        <vertAlign val="subscript"/>
        <sz val="14"/>
        <color theme="1"/>
        <rFont val="Times New Roman"/>
        <family val="1"/>
      </rPr>
      <t>4</t>
    </r>
    <r>
      <rPr>
        <sz val="11"/>
        <color theme="1"/>
        <rFont val="Calibri"/>
        <family val="2"/>
        <charset val="238"/>
        <scheme val="minor"/>
      </rPr>
      <t/>
    </r>
  </si>
  <si>
    <t>mode()</t>
  </si>
  <si>
    <t>pozicija</t>
  </si>
  <si>
    <t>najveća frek.</t>
  </si>
  <si>
    <t>median()</t>
  </si>
  <si>
    <t>Sortirani uzorak</t>
  </si>
  <si>
    <t>Rb.</t>
  </si>
  <si>
    <t>medijana</t>
  </si>
  <si>
    <r>
      <t>x</t>
    </r>
    <r>
      <rPr>
        <i/>
        <vertAlign val="subscript"/>
        <sz val="11"/>
        <color theme="1"/>
        <rFont val="Arial"/>
        <family val="2"/>
      </rPr>
      <t>i</t>
    </r>
  </si>
  <si>
    <r>
      <t>f</t>
    </r>
    <r>
      <rPr>
        <b/>
        <vertAlign val="subscript"/>
        <sz val="11"/>
        <color theme="1"/>
        <rFont val="Arial"/>
        <family val="2"/>
      </rPr>
      <t xml:space="preserve">195 </t>
    </r>
    <r>
      <rPr>
        <b/>
        <sz val="11"/>
        <color theme="1"/>
        <rFont val="Arial"/>
        <family val="2"/>
      </rPr>
      <t>= 13</t>
    </r>
  </si>
  <si>
    <r>
      <t>x</t>
    </r>
    <r>
      <rPr>
        <b/>
        <vertAlign val="subscript"/>
        <sz val="11"/>
        <color theme="1"/>
        <rFont val="Arial"/>
        <family val="2"/>
      </rPr>
      <t>i</t>
    </r>
  </si>
  <si>
    <r>
      <t>D</t>
    </r>
    <r>
      <rPr>
        <b/>
        <vertAlign val="superscript"/>
        <sz val="11"/>
        <color theme="1"/>
        <rFont val="Symbol"/>
        <family val="1"/>
        <charset val="2"/>
      </rPr>
      <t>2</t>
    </r>
  </si>
  <si>
    <r>
      <t>f</t>
    </r>
    <r>
      <rPr>
        <b/>
        <vertAlign val="subscript"/>
        <sz val="11"/>
        <color theme="1"/>
        <rFont val="Arial"/>
        <family val="2"/>
      </rPr>
      <t>i</t>
    </r>
  </si>
  <si>
    <r>
      <rPr>
        <b/>
        <sz val="11"/>
        <color theme="1"/>
        <rFont val="Arial"/>
        <family val="2"/>
      </rPr>
      <t xml:space="preserve">(xi - </t>
    </r>
    <r>
      <rPr>
        <b/>
        <sz val="11"/>
        <color theme="1"/>
        <rFont val="Symbol"/>
        <family val="1"/>
        <charset val="2"/>
      </rPr>
      <t>m)</t>
    </r>
  </si>
  <si>
    <t>xi · fi</t>
  </si>
  <si>
    <r>
      <t>f</t>
    </r>
    <r>
      <rPr>
        <b/>
        <vertAlign val="subscript"/>
        <sz val="11"/>
        <color theme="1"/>
        <rFont val="Arial"/>
        <family val="2"/>
      </rPr>
      <t>i</t>
    </r>
    <r>
      <rPr>
        <b/>
        <sz val="11"/>
        <color theme="1"/>
        <rFont val="Arial"/>
        <family val="2"/>
      </rPr>
      <t xml:space="preserve"> · </t>
    </r>
    <r>
      <rPr>
        <b/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238"/>
        <scheme val="minor"/>
      </rPr>
      <t/>
    </r>
  </si>
  <si>
    <r>
      <t>f</t>
    </r>
    <r>
      <rPr>
        <b/>
        <vertAlign val="subscript"/>
        <sz val="11"/>
        <color theme="1"/>
        <rFont val="Arial"/>
        <family val="2"/>
      </rPr>
      <t>i</t>
    </r>
    <r>
      <rPr>
        <b/>
        <sz val="11"/>
        <color theme="1"/>
        <rFont val="Arial"/>
        <family val="2"/>
      </rPr>
      <t xml:space="preserve"> · </t>
    </r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Arial"/>
        <family val="2"/>
      </rPr>
      <t>2</t>
    </r>
    <r>
      <rPr>
        <sz val="11"/>
        <color theme="1"/>
        <rFont val="Calibri"/>
        <family val="2"/>
        <charset val="238"/>
        <scheme val="minor"/>
      </rPr>
      <t/>
    </r>
  </si>
  <si>
    <r>
      <t>f</t>
    </r>
    <r>
      <rPr>
        <b/>
        <vertAlign val="subscript"/>
        <sz val="11"/>
        <color theme="1"/>
        <rFont val="Arial"/>
        <family val="2"/>
      </rPr>
      <t>i</t>
    </r>
    <r>
      <rPr>
        <b/>
        <sz val="11"/>
        <color theme="1"/>
        <rFont val="Arial"/>
        <family val="2"/>
      </rPr>
      <t xml:space="preserve"> · </t>
    </r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Arial"/>
        <family val="2"/>
      </rPr>
      <t>3</t>
    </r>
    <r>
      <rPr>
        <sz val="11"/>
        <color theme="1"/>
        <rFont val="Calibri"/>
        <family val="2"/>
        <charset val="238"/>
        <scheme val="minor"/>
      </rPr>
      <t/>
    </r>
  </si>
  <si>
    <r>
      <t>f</t>
    </r>
    <r>
      <rPr>
        <b/>
        <vertAlign val="subscript"/>
        <sz val="11"/>
        <color theme="1"/>
        <rFont val="Arial"/>
        <family val="2"/>
      </rPr>
      <t>i</t>
    </r>
    <r>
      <rPr>
        <b/>
        <sz val="11"/>
        <color theme="1"/>
        <rFont val="Arial"/>
        <family val="2"/>
      </rPr>
      <t xml:space="preserve"> · </t>
    </r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Arial"/>
        <family val="2"/>
      </rPr>
      <t>4</t>
    </r>
    <r>
      <rPr>
        <sz val="11"/>
        <color theme="1"/>
        <rFont val="Calibri"/>
        <family val="2"/>
        <charset val="238"/>
        <scheme val="minor"/>
      </rPr>
      <t/>
    </r>
  </si>
  <si>
    <t>Granice grupa</t>
  </si>
  <si>
    <t>Gornja granica</t>
  </si>
  <si>
    <t>U ovom zadatku nesortirani uzorak potrebno je grupisati u smislene razrede, a taj izbor ostavljamo studentima (sami odlučite koliko razreda).</t>
  </si>
  <si>
    <t>Primjetimo da se radi o velikoj količini podataka sa relativno ujednačenim frekvencijama, što svakako otežava manipulaciju i grafički prikaz istih.</t>
  </si>
  <si>
    <t>160 do 170</t>
  </si>
  <si>
    <t>nizak</t>
  </si>
  <si>
    <t>prosječan</t>
  </si>
  <si>
    <t>visok</t>
  </si>
  <si>
    <t>jako visok</t>
  </si>
  <si>
    <r>
      <t>f</t>
    </r>
    <r>
      <rPr>
        <b/>
        <vertAlign val="subscript"/>
        <sz val="11"/>
        <color theme="1"/>
        <rFont val="Arial"/>
        <family val="2"/>
      </rPr>
      <t xml:space="preserve">i </t>
    </r>
    <r>
      <rPr>
        <b/>
        <sz val="11"/>
        <color theme="1"/>
        <rFont val="Arial"/>
        <family val="2"/>
      </rPr>
      <t>· x</t>
    </r>
    <r>
      <rPr>
        <b/>
        <vertAlign val="subscript"/>
        <sz val="11"/>
        <color theme="1"/>
        <rFont val="Arial"/>
        <family val="2"/>
      </rPr>
      <t>i</t>
    </r>
  </si>
  <si>
    <t>171 do 180</t>
  </si>
  <si>
    <t>181 do 190</t>
  </si>
  <si>
    <t>191 do 200</t>
  </si>
  <si>
    <t xml:space="preserve"> - kvartile</t>
  </si>
  <si>
    <t>Kvartila 1</t>
  </si>
  <si>
    <t>Kvartila 2</t>
  </si>
  <si>
    <t>Kvartila 3</t>
  </si>
  <si>
    <t>Kvartila 4</t>
  </si>
  <si>
    <t>Broj kvartila</t>
  </si>
  <si>
    <t>QUARTILE.EXC()</t>
  </si>
  <si>
    <t>Broj tercila</t>
  </si>
  <si>
    <t xml:space="preserve"> - odrediti gdje se nalaze modus i medijana</t>
  </si>
  <si>
    <t>modus</t>
  </si>
  <si>
    <t>Modus se nalazi u četvrtoj, a medijana u drugoj kvartili.</t>
  </si>
  <si>
    <t>Modus se nalazi u trećoj, a medijana u drugoj tercili.</t>
  </si>
  <si>
    <t>Veličina kvartile</t>
  </si>
  <si>
    <t>Rbr. kvartile</t>
  </si>
  <si>
    <t>Granica kvartile</t>
  </si>
  <si>
    <t>Veličina tercile</t>
  </si>
  <si>
    <t>Rbr. tercile</t>
  </si>
  <si>
    <t>Granica tercile</t>
  </si>
  <si>
    <t>Rbr. granice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</si>
</sst>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6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i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1"/>
      <color theme="1"/>
      <name val="Symbol"/>
      <family val="1"/>
      <charset val="2"/>
    </font>
    <font>
      <sz val="11"/>
      <name val="Arial"/>
      <family val="2"/>
    </font>
    <font>
      <b/>
      <vertAlign val="subscript"/>
      <sz val="11"/>
      <color theme="1"/>
      <name val="Arial"/>
      <family val="2"/>
    </font>
    <font>
      <i/>
      <sz val="11"/>
      <name val="Arial"/>
      <family val="2"/>
    </font>
    <font>
      <b/>
      <sz val="12"/>
      <color theme="1"/>
      <name val="Symbol"/>
      <family val="1"/>
      <charset val="2"/>
    </font>
    <font>
      <b/>
      <sz val="12"/>
      <name val="Symbol"/>
      <family val="1"/>
      <charset val="2"/>
    </font>
    <font>
      <b/>
      <vertAlign val="superscript"/>
      <sz val="12"/>
      <name val="Symbol"/>
      <family val="1"/>
      <charset val="2"/>
    </font>
    <font>
      <b/>
      <sz val="14"/>
      <color theme="1"/>
      <name val="Times New Roman"/>
      <family val="1"/>
    </font>
    <font>
      <b/>
      <vertAlign val="subscript"/>
      <sz val="14"/>
      <color theme="1"/>
      <name val="Times New Roman"/>
      <family val="1"/>
    </font>
    <font>
      <sz val="11"/>
      <color rgb="FF000000"/>
      <name val="Verdana"/>
      <family val="2"/>
    </font>
    <font>
      <b/>
      <i/>
      <sz val="12"/>
      <color theme="1"/>
      <name val="Arial"/>
      <family val="2"/>
    </font>
    <font>
      <i/>
      <vertAlign val="subscript"/>
      <sz val="11"/>
      <color theme="1"/>
      <name val="Arial"/>
      <family val="2"/>
    </font>
    <font>
      <b/>
      <sz val="11"/>
      <color theme="1"/>
      <name val="Consolas"/>
      <family val="3"/>
    </font>
    <font>
      <b/>
      <vertAlign val="superscript"/>
      <sz val="11"/>
      <color theme="1"/>
      <name val="Symbol"/>
      <family val="1"/>
      <charset val="2"/>
    </font>
    <font>
      <b/>
      <vertAlign val="superscript"/>
      <sz val="11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7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47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200">
    <xf numFmtId="0" fontId="0" fillId="0" borderId="0" xfId="0"/>
    <xf numFmtId="0" fontId="1" fillId="0" borderId="0" xfId="0" applyFont="1"/>
    <xf numFmtId="2" fontId="1" fillId="0" borderId="0" xfId="0" applyNumberFormat="1" applyFont="1"/>
    <xf numFmtId="16" fontId="1" fillId="0" borderId="0" xfId="0" applyNumberFormat="1" applyFont="1"/>
    <xf numFmtId="0" fontId="1" fillId="0" borderId="0" xfId="0" quotePrefix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3" borderId="0" xfId="0" applyFont="1" applyFill="1"/>
    <xf numFmtId="0" fontId="5" fillId="0" borderId="0" xfId="1"/>
    <xf numFmtId="0" fontId="6" fillId="4" borderId="22" xfId="0" applyFont="1" applyFill="1" applyBorder="1" applyAlignment="1">
      <alignment horizontal="right"/>
    </xf>
    <xf numFmtId="0" fontId="6" fillId="4" borderId="25" xfId="0" applyFont="1" applyFill="1" applyBorder="1" applyAlignment="1">
      <alignment horizontal="right"/>
    </xf>
    <xf numFmtId="0" fontId="6" fillId="4" borderId="27" xfId="0" applyFont="1" applyFill="1" applyBorder="1" applyAlignment="1">
      <alignment horizontal="right"/>
    </xf>
    <xf numFmtId="0" fontId="3" fillId="3" borderId="23" xfId="0" applyFont="1" applyFill="1" applyBorder="1"/>
    <xf numFmtId="0" fontId="3" fillId="3" borderId="13" xfId="0" applyFont="1" applyFill="1" applyBorder="1"/>
    <xf numFmtId="2" fontId="3" fillId="3" borderId="28" xfId="0" applyNumberFormat="1" applyFont="1" applyFill="1" applyBorder="1"/>
    <xf numFmtId="0" fontId="3" fillId="4" borderId="13" xfId="0" applyFont="1" applyFill="1" applyBorder="1"/>
    <xf numFmtId="0" fontId="1" fillId="3" borderId="0" xfId="0" applyFont="1" applyFill="1" applyBorder="1"/>
    <xf numFmtId="0" fontId="7" fillId="3" borderId="26" xfId="0" applyFont="1" applyFill="1" applyBorder="1" applyAlignment="1">
      <alignment horizontal="right" vertical="center"/>
    </xf>
    <xf numFmtId="0" fontId="7" fillId="3" borderId="29" xfId="0" applyFont="1" applyFill="1" applyBorder="1" applyAlignment="1">
      <alignment horizontal="right" vertical="center"/>
    </xf>
    <xf numFmtId="164" fontId="1" fillId="8" borderId="23" xfId="0" applyNumberFormat="1" applyFont="1" applyFill="1" applyBorder="1" applyAlignment="1">
      <alignment vertical="center"/>
    </xf>
    <xf numFmtId="164" fontId="12" fillId="8" borderId="13" xfId="2" applyNumberFormat="1" applyFont="1" applyFill="1" applyBorder="1" applyAlignment="1">
      <alignment vertical="center"/>
    </xf>
    <xf numFmtId="0" fontId="15" fillId="4" borderId="22" xfId="0" applyFont="1" applyFill="1" applyBorder="1" applyAlignment="1">
      <alignment horizontal="right" vertical="center"/>
    </xf>
    <xf numFmtId="0" fontId="16" fillId="4" borderId="25" xfId="2" applyFont="1" applyFill="1" applyBorder="1" applyAlignment="1">
      <alignment horizontal="right" vertical="center"/>
    </xf>
    <xf numFmtId="0" fontId="18" fillId="4" borderId="25" xfId="0" applyFont="1" applyFill="1" applyBorder="1" applyAlignment="1">
      <alignment horizontal="right" vertical="center"/>
    </xf>
    <xf numFmtId="164" fontId="3" fillId="3" borderId="23" xfId="0" applyNumberFormat="1" applyFont="1" applyFill="1" applyBorder="1" applyAlignment="1">
      <alignment vertical="center"/>
    </xf>
    <xf numFmtId="164" fontId="3" fillId="3" borderId="13" xfId="0" applyNumberFormat="1" applyFont="1" applyFill="1" applyBorder="1" applyAlignment="1">
      <alignment vertical="center"/>
    </xf>
    <xf numFmtId="0" fontId="20" fillId="0" borderId="0" xfId="0" applyFont="1"/>
    <xf numFmtId="164" fontId="3" fillId="3" borderId="28" xfId="0" applyNumberFormat="1" applyFont="1" applyFill="1" applyBorder="1" applyAlignment="1">
      <alignment vertical="center"/>
    </xf>
    <xf numFmtId="0" fontId="1" fillId="10" borderId="5" xfId="0" applyFont="1" applyFill="1" applyBorder="1"/>
    <xf numFmtId="0" fontId="1" fillId="0" borderId="41" xfId="0" applyFont="1" applyBorder="1"/>
    <xf numFmtId="0" fontId="1" fillId="10" borderId="41" xfId="0" applyFont="1" applyFill="1" applyBorder="1"/>
    <xf numFmtId="0" fontId="1" fillId="0" borderId="42" xfId="0" applyFont="1" applyBorder="1"/>
    <xf numFmtId="0" fontId="1" fillId="0" borderId="8" xfId="0" applyFont="1" applyBorder="1" applyAlignment="1">
      <alignment horizontal="center"/>
    </xf>
    <xf numFmtId="0" fontId="7" fillId="4" borderId="27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23" fillId="4" borderId="25" xfId="0" applyFont="1" applyFill="1" applyBorder="1" applyAlignment="1">
      <alignment horizontal="right" vertical="center"/>
    </xf>
    <xf numFmtId="0" fontId="23" fillId="4" borderId="27" xfId="0" applyFont="1" applyFill="1" applyBorder="1" applyAlignment="1">
      <alignment horizontal="right" vertical="center"/>
    </xf>
    <xf numFmtId="0" fontId="1" fillId="8" borderId="13" xfId="0" applyFont="1" applyFill="1" applyBorder="1" applyAlignment="1">
      <alignment horizontal="right" vertical="center"/>
    </xf>
    <xf numFmtId="0" fontId="1" fillId="8" borderId="28" xfId="0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right" vertical="center"/>
    </xf>
    <xf numFmtId="0" fontId="3" fillId="3" borderId="28" xfId="0" applyFont="1" applyFill="1" applyBorder="1" applyAlignment="1">
      <alignment horizontal="right" vertical="center"/>
    </xf>
    <xf numFmtId="164" fontId="1" fillId="0" borderId="0" xfId="0" applyNumberFormat="1" applyFont="1" applyBorder="1"/>
    <xf numFmtId="2" fontId="1" fillId="0" borderId="0" xfId="0" applyNumberFormat="1" applyFont="1" applyBorder="1"/>
    <xf numFmtId="2" fontId="1" fillId="0" borderId="46" xfId="0" applyNumberFormat="1" applyFont="1" applyBorder="1"/>
    <xf numFmtId="0" fontId="1" fillId="0" borderId="38" xfId="0" applyFont="1" applyBorder="1"/>
    <xf numFmtId="2" fontId="1" fillId="0" borderId="38" xfId="0" applyNumberFormat="1" applyFont="1" applyBorder="1"/>
    <xf numFmtId="0" fontId="3" fillId="3" borderId="44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2" fontId="3" fillId="4" borderId="51" xfId="0" applyNumberFormat="1" applyFont="1" applyFill="1" applyBorder="1"/>
    <xf numFmtId="2" fontId="3" fillId="4" borderId="53" xfId="0" applyNumberFormat="1" applyFont="1" applyFill="1" applyBorder="1"/>
    <xf numFmtId="2" fontId="3" fillId="4" borderId="54" xfId="0" applyNumberFormat="1" applyFont="1" applyFill="1" applyBorder="1"/>
    <xf numFmtId="2" fontId="3" fillId="4" borderId="55" xfId="0" applyNumberFormat="1" applyFont="1" applyFill="1" applyBorder="1"/>
    <xf numFmtId="0" fontId="16" fillId="4" borderId="27" xfId="2" applyFont="1" applyFill="1" applyBorder="1" applyAlignment="1">
      <alignment horizontal="right" vertical="center"/>
    </xf>
    <xf numFmtId="0" fontId="1" fillId="0" borderId="41" xfId="0" applyFont="1" applyBorder="1" applyAlignment="1">
      <alignment horizontal="center"/>
    </xf>
    <xf numFmtId="0" fontId="1" fillId="5" borderId="51" xfId="0" applyFont="1" applyFill="1" applyBorder="1" applyAlignment="1">
      <alignment horizontal="center"/>
    </xf>
    <xf numFmtId="0" fontId="1" fillId="5" borderId="54" xfId="0" applyFont="1" applyFill="1" applyBorder="1"/>
    <xf numFmtId="1" fontId="1" fillId="5" borderId="54" xfId="0" applyNumberFormat="1" applyFont="1" applyFill="1" applyBorder="1"/>
    <xf numFmtId="0" fontId="1" fillId="0" borderId="3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3" fillId="9" borderId="53" xfId="0" applyNumberFormat="1" applyFont="1" applyFill="1" applyBorder="1"/>
    <xf numFmtId="0" fontId="3" fillId="5" borderId="53" xfId="0" applyFont="1" applyFill="1" applyBorder="1"/>
    <xf numFmtId="2" fontId="3" fillId="5" borderId="53" xfId="0" applyNumberFormat="1" applyFont="1" applyFill="1" applyBorder="1"/>
    <xf numFmtId="2" fontId="3" fillId="5" borderId="57" xfId="0" applyNumberFormat="1" applyFont="1" applyFill="1" applyBorder="1"/>
    <xf numFmtId="0" fontId="1" fillId="7" borderId="5" xfId="0" applyFont="1" applyFill="1" applyBorder="1"/>
    <xf numFmtId="0" fontId="1" fillId="7" borderId="8" xfId="0" applyFont="1" applyFill="1" applyBorder="1"/>
    <xf numFmtId="0" fontId="7" fillId="0" borderId="0" xfId="0" applyFont="1" applyAlignment="1">
      <alignment vertical="center"/>
    </xf>
    <xf numFmtId="0" fontId="3" fillId="4" borderId="13" xfId="1" applyFont="1" applyFill="1" applyBorder="1"/>
    <xf numFmtId="0" fontId="3" fillId="4" borderId="16" xfId="1" applyFont="1" applyFill="1" applyBorder="1"/>
    <xf numFmtId="0" fontId="3" fillId="3" borderId="13" xfId="1" applyFont="1" applyFill="1" applyBorder="1"/>
    <xf numFmtId="0" fontId="3" fillId="3" borderId="15" xfId="1" applyFont="1" applyFill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3" borderId="58" xfId="0" applyFont="1" applyFill="1" applyBorder="1" applyAlignment="1">
      <alignment horizontal="center"/>
    </xf>
    <xf numFmtId="0" fontId="1" fillId="3" borderId="54" xfId="0" applyFont="1" applyFill="1" applyBorder="1" applyAlignment="1">
      <alignment horizontal="center"/>
    </xf>
    <xf numFmtId="0" fontId="23" fillId="7" borderId="2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9" xfId="0" applyBorder="1"/>
    <xf numFmtId="0" fontId="1" fillId="3" borderId="18" xfId="0" applyFont="1" applyFill="1" applyBorder="1"/>
    <xf numFmtId="0" fontId="1" fillId="3" borderId="0" xfId="0" quotePrefix="1" applyFont="1" applyFill="1" applyBorder="1"/>
    <xf numFmtId="0" fontId="1" fillId="3" borderId="19" xfId="0" quotePrefix="1" applyFont="1" applyFill="1" applyBorder="1"/>
    <xf numFmtId="0" fontId="1" fillId="3" borderId="14" xfId="0" applyFont="1" applyFill="1" applyBorder="1"/>
    <xf numFmtId="0" fontId="1" fillId="3" borderId="17" xfId="0" applyFont="1" applyFill="1" applyBorder="1"/>
    <xf numFmtId="0" fontId="1" fillId="3" borderId="17" xfId="0" quotePrefix="1" applyFont="1" applyFill="1" applyBorder="1"/>
    <xf numFmtId="0" fontId="1" fillId="3" borderId="15" xfId="0" quotePrefix="1" applyFont="1" applyFill="1" applyBorder="1"/>
    <xf numFmtId="0" fontId="1" fillId="3" borderId="9" xfId="0" applyFont="1" applyFill="1" applyBorder="1"/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2" fontId="1" fillId="0" borderId="38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1" fontId="3" fillId="4" borderId="52" xfId="0" applyNumberFormat="1" applyFont="1" applyFill="1" applyBorder="1" applyAlignment="1">
      <alignment horizontal="center"/>
    </xf>
    <xf numFmtId="0" fontId="1" fillId="11" borderId="53" xfId="0" applyFont="1" applyFill="1" applyBorder="1" applyAlignment="1">
      <alignment horizontal="center"/>
    </xf>
    <xf numFmtId="0" fontId="1" fillId="12" borderId="49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6" borderId="41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7" borderId="41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13" borderId="41" xfId="0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1" fillId="12" borderId="41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1" fillId="12" borderId="42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1" fillId="6" borderId="42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7" borderId="42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13" borderId="42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3" borderId="33" xfId="0" applyFont="1" applyFill="1" applyBorder="1"/>
    <xf numFmtId="0" fontId="3" fillId="3" borderId="20" xfId="0" applyFont="1" applyFill="1" applyBorder="1"/>
    <xf numFmtId="0" fontId="3" fillId="3" borderId="56" xfId="0" applyFont="1" applyFill="1" applyBorder="1"/>
    <xf numFmtId="0" fontId="1" fillId="3" borderId="0" xfId="0" quotePrefix="1" applyFont="1" applyFill="1" applyBorder="1"/>
    <xf numFmtId="0" fontId="1" fillId="3" borderId="19" xfId="0" quotePrefix="1" applyFont="1" applyFill="1" applyBorder="1"/>
    <xf numFmtId="0" fontId="1" fillId="3" borderId="12" xfId="0" applyFont="1" applyFill="1" applyBorder="1"/>
    <xf numFmtId="0" fontId="1" fillId="3" borderId="10" xfId="0" applyFont="1" applyFill="1" applyBorder="1"/>
    <xf numFmtId="0" fontId="1" fillId="3" borderId="17" xfId="0" quotePrefix="1" applyFont="1" applyFill="1" applyBorder="1"/>
    <xf numFmtId="0" fontId="1" fillId="3" borderId="15" xfId="0" quotePrefix="1" applyFont="1" applyFill="1" applyBorder="1"/>
    <xf numFmtId="0" fontId="1" fillId="3" borderId="0" xfId="0" quotePrefix="1" applyFont="1" applyFill="1"/>
    <xf numFmtId="0" fontId="3" fillId="3" borderId="0" xfId="0" applyFont="1" applyFill="1"/>
    <xf numFmtId="0" fontId="1" fillId="3" borderId="0" xfId="0" applyFont="1" applyFill="1" applyBorder="1"/>
    <xf numFmtId="0" fontId="1" fillId="3" borderId="19" xfId="0" applyFont="1" applyFill="1" applyBorder="1"/>
    <xf numFmtId="0" fontId="3" fillId="4" borderId="40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21" fillId="10" borderId="4" xfId="0" applyFont="1" applyFill="1" applyBorder="1" applyAlignment="1">
      <alignment horizontal="center" vertical="center"/>
    </xf>
    <xf numFmtId="0" fontId="21" fillId="10" borderId="0" xfId="0" applyFont="1" applyFill="1" applyAlignment="1">
      <alignment horizontal="center" vertical="center"/>
    </xf>
    <xf numFmtId="0" fontId="21" fillId="10" borderId="18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right"/>
    </xf>
    <xf numFmtId="0" fontId="7" fillId="3" borderId="24" xfId="0" applyFont="1" applyFill="1" applyBorder="1" applyAlignment="1">
      <alignment horizontal="right"/>
    </xf>
    <xf numFmtId="0" fontId="7" fillId="3" borderId="13" xfId="0" applyFont="1" applyFill="1" applyBorder="1" applyAlignment="1">
      <alignment horizontal="right"/>
    </xf>
    <xf numFmtId="0" fontId="7" fillId="3" borderId="26" xfId="0" applyFont="1" applyFill="1" applyBorder="1" applyAlignment="1">
      <alignment horizontal="right"/>
    </xf>
    <xf numFmtId="0" fontId="7" fillId="3" borderId="28" xfId="0" applyFont="1" applyFill="1" applyBorder="1" applyAlignment="1">
      <alignment horizontal="right"/>
    </xf>
    <xf numFmtId="0" fontId="7" fillId="3" borderId="29" xfId="0" applyFont="1" applyFill="1" applyBorder="1" applyAlignment="1">
      <alignment horizontal="right"/>
    </xf>
    <xf numFmtId="0" fontId="3" fillId="3" borderId="48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49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1" fillId="3" borderId="48" xfId="0" applyFont="1" applyFill="1" applyBorder="1" applyAlignment="1">
      <alignment horizontal="center" vertical="center"/>
    </xf>
    <xf numFmtId="0" fontId="11" fillId="3" borderId="38" xfId="0" applyFont="1" applyFill="1" applyBorder="1" applyAlignment="1">
      <alignment horizontal="center" vertical="center"/>
    </xf>
    <xf numFmtId="0" fontId="11" fillId="3" borderId="39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164" fontId="12" fillId="8" borderId="43" xfId="2" applyNumberFormat="1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right" vertical="center"/>
    </xf>
    <xf numFmtId="0" fontId="7" fillId="3" borderId="28" xfId="0" applyFont="1" applyFill="1" applyBorder="1" applyAlignment="1">
      <alignment horizontal="right" vertical="center"/>
    </xf>
    <xf numFmtId="0" fontId="7" fillId="3" borderId="23" xfId="0" applyFont="1" applyFill="1" applyBorder="1" applyAlignment="1">
      <alignment horizontal="right" vertical="center"/>
    </xf>
    <xf numFmtId="0" fontId="7" fillId="3" borderId="24" xfId="0" applyFont="1" applyFill="1" applyBorder="1" applyAlignment="1">
      <alignment horizontal="right" vertical="center"/>
    </xf>
    <xf numFmtId="0" fontId="14" fillId="3" borderId="13" xfId="2" applyFont="1" applyFill="1" applyBorder="1" applyAlignment="1">
      <alignment horizontal="right" vertical="center"/>
    </xf>
    <xf numFmtId="0" fontId="14" fillId="3" borderId="26" xfId="2" applyFont="1" applyFill="1" applyBorder="1" applyAlignment="1">
      <alignment horizontal="right" vertical="center"/>
    </xf>
    <xf numFmtId="0" fontId="7" fillId="3" borderId="26" xfId="0" applyFont="1" applyFill="1" applyBorder="1" applyAlignment="1">
      <alignment horizontal="right" vertical="center"/>
    </xf>
    <xf numFmtId="0" fontId="7" fillId="3" borderId="30" xfId="0" applyFont="1" applyFill="1" applyBorder="1" applyAlignment="1">
      <alignment vertical="center"/>
    </xf>
    <xf numFmtId="0" fontId="7" fillId="3" borderId="31" xfId="0" applyFont="1" applyFill="1" applyBorder="1" applyAlignment="1">
      <alignment vertical="center"/>
    </xf>
    <xf numFmtId="0" fontId="7" fillId="3" borderId="32" xfId="0" applyFont="1" applyFill="1" applyBorder="1" applyAlignment="1">
      <alignment vertical="center"/>
    </xf>
    <xf numFmtId="0" fontId="14" fillId="3" borderId="33" xfId="2" applyFont="1" applyFill="1" applyBorder="1" applyAlignment="1">
      <alignment vertical="center"/>
    </xf>
    <xf numFmtId="0" fontId="14" fillId="3" borderId="20" xfId="2" applyFont="1" applyFill="1" applyBorder="1" applyAlignment="1">
      <alignment vertical="center"/>
    </xf>
    <xf numFmtId="0" fontId="14" fillId="3" borderId="34" xfId="2" applyFont="1" applyFill="1" applyBorder="1" applyAlignment="1">
      <alignment vertical="center"/>
    </xf>
    <xf numFmtId="0" fontId="14" fillId="3" borderId="35" xfId="2" applyFont="1" applyFill="1" applyBorder="1" applyAlignment="1">
      <alignment vertical="center"/>
    </xf>
    <xf numFmtId="0" fontId="14" fillId="3" borderId="36" xfId="2" applyFont="1" applyFill="1" applyBorder="1" applyAlignment="1">
      <alignment vertical="center"/>
    </xf>
    <xf numFmtId="0" fontId="14" fillId="3" borderId="37" xfId="2" applyFont="1" applyFill="1" applyBorder="1" applyAlignment="1">
      <alignment vertical="center"/>
    </xf>
    <xf numFmtId="0" fontId="1" fillId="12" borderId="0" xfId="0" applyFont="1" applyFill="1"/>
    <xf numFmtId="0" fontId="3" fillId="3" borderId="48" xfId="0" applyFont="1" applyFill="1" applyBorder="1" applyAlignment="1">
      <alignment horizontal="center" vertical="center" wrapText="1"/>
    </xf>
    <xf numFmtId="0" fontId="3" fillId="3" borderId="39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/>
    </xf>
    <xf numFmtId="0" fontId="4" fillId="15" borderId="58" xfId="0" applyFont="1" applyFill="1" applyBorder="1" applyAlignment="1">
      <alignment horizontal="center" vertical="center"/>
    </xf>
    <xf numFmtId="0" fontId="4" fillId="15" borderId="57" xfId="0" applyFont="1" applyFill="1" applyBorder="1" applyAlignment="1">
      <alignment horizontal="center" vertical="center"/>
    </xf>
    <xf numFmtId="0" fontId="4" fillId="8" borderId="58" xfId="0" applyFont="1" applyFill="1" applyBorder="1" applyAlignment="1">
      <alignment horizontal="center" vertical="center"/>
    </xf>
    <xf numFmtId="0" fontId="4" fillId="8" borderId="57" xfId="0" applyFont="1" applyFill="1" applyBorder="1" applyAlignment="1">
      <alignment horizontal="center" vertical="center"/>
    </xf>
    <xf numFmtId="0" fontId="4" fillId="11" borderId="58" xfId="0" applyFont="1" applyFill="1" applyBorder="1" applyAlignment="1">
      <alignment horizontal="center" vertical="center"/>
    </xf>
    <xf numFmtId="0" fontId="4" fillId="11" borderId="57" xfId="0" applyFont="1" applyFill="1" applyBorder="1" applyAlignment="1">
      <alignment horizontal="center" vertical="center"/>
    </xf>
    <xf numFmtId="0" fontId="4" fillId="14" borderId="58" xfId="0" applyFont="1" applyFill="1" applyBorder="1" applyAlignment="1">
      <alignment horizontal="center" vertical="center"/>
    </xf>
    <xf numFmtId="0" fontId="4" fillId="14" borderId="57" xfId="0" applyFont="1" applyFill="1" applyBorder="1" applyAlignment="1">
      <alignment horizontal="center" vertical="center"/>
    </xf>
    <xf numFmtId="0" fontId="3" fillId="4" borderId="59" xfId="0" applyFont="1" applyFill="1" applyBorder="1" applyAlignment="1">
      <alignment horizontal="left"/>
    </xf>
    <xf numFmtId="0" fontId="1" fillId="3" borderId="54" xfId="0" applyFont="1" applyFill="1" applyBorder="1" applyAlignment="1">
      <alignment horizontal="center"/>
    </xf>
    <xf numFmtId="0" fontId="1" fillId="3" borderId="57" xfId="0" applyFont="1" applyFill="1" applyBorder="1" applyAlignment="1">
      <alignment horizontal="center"/>
    </xf>
    <xf numFmtId="0" fontId="3" fillId="4" borderId="0" xfId="0" applyFont="1" applyFill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FFF47"/>
      <color rgb="FFFFFF75"/>
      <color rgb="FFFFFF43"/>
      <color rgb="FFFFFF0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B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bs-Latn-BA"/>
              <a:t>Histogram frekvencija visine</a:t>
            </a:r>
            <a:r>
              <a:rPr lang="bs-Latn-BA" baseline="0"/>
              <a:t> studenata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5085158647821426E-2"/>
          <c:y val="0.12605495946482795"/>
          <c:w val="0.9120873464597693"/>
          <c:h val="0.7029447291107234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cat>
            <c:numRef>
              <c:f>Frekvencije!$B$5:$B$45</c:f>
              <c:numCache>
                <c:formatCode>General</c:formatCode>
                <c:ptCount val="41"/>
                <c:pt idx="0">
                  <c:v>160</c:v>
                </c:pt>
                <c:pt idx="1">
                  <c:v>161</c:v>
                </c:pt>
                <c:pt idx="2">
                  <c:v>162</c:v>
                </c:pt>
                <c:pt idx="3">
                  <c:v>163</c:v>
                </c:pt>
                <c:pt idx="4">
                  <c:v>164</c:v>
                </c:pt>
                <c:pt idx="5">
                  <c:v>165</c:v>
                </c:pt>
                <c:pt idx="6">
                  <c:v>166</c:v>
                </c:pt>
                <c:pt idx="7">
                  <c:v>167</c:v>
                </c:pt>
                <c:pt idx="8">
                  <c:v>168</c:v>
                </c:pt>
                <c:pt idx="9">
                  <c:v>169</c:v>
                </c:pt>
                <c:pt idx="10">
                  <c:v>170</c:v>
                </c:pt>
                <c:pt idx="11">
                  <c:v>171</c:v>
                </c:pt>
                <c:pt idx="12">
                  <c:v>172</c:v>
                </c:pt>
                <c:pt idx="13">
                  <c:v>173</c:v>
                </c:pt>
                <c:pt idx="14">
                  <c:v>174</c:v>
                </c:pt>
                <c:pt idx="15">
                  <c:v>175</c:v>
                </c:pt>
                <c:pt idx="16">
                  <c:v>176</c:v>
                </c:pt>
                <c:pt idx="17">
                  <c:v>177</c:v>
                </c:pt>
                <c:pt idx="18">
                  <c:v>178</c:v>
                </c:pt>
                <c:pt idx="19">
                  <c:v>179</c:v>
                </c:pt>
                <c:pt idx="20">
                  <c:v>180</c:v>
                </c:pt>
                <c:pt idx="21">
                  <c:v>181</c:v>
                </c:pt>
                <c:pt idx="22">
                  <c:v>182</c:v>
                </c:pt>
                <c:pt idx="23">
                  <c:v>183</c:v>
                </c:pt>
                <c:pt idx="24">
                  <c:v>184</c:v>
                </c:pt>
                <c:pt idx="25">
                  <c:v>185</c:v>
                </c:pt>
                <c:pt idx="26">
                  <c:v>186</c:v>
                </c:pt>
                <c:pt idx="27">
                  <c:v>187</c:v>
                </c:pt>
                <c:pt idx="28">
                  <c:v>188</c:v>
                </c:pt>
                <c:pt idx="29">
                  <c:v>189</c:v>
                </c:pt>
                <c:pt idx="30">
                  <c:v>190</c:v>
                </c:pt>
                <c:pt idx="31">
                  <c:v>191</c:v>
                </c:pt>
                <c:pt idx="32">
                  <c:v>192</c:v>
                </c:pt>
                <c:pt idx="33">
                  <c:v>193</c:v>
                </c:pt>
                <c:pt idx="34">
                  <c:v>194</c:v>
                </c:pt>
                <c:pt idx="35">
                  <c:v>195</c:v>
                </c:pt>
                <c:pt idx="36">
                  <c:v>196</c:v>
                </c:pt>
                <c:pt idx="37">
                  <c:v>197</c:v>
                </c:pt>
                <c:pt idx="38">
                  <c:v>198</c:v>
                </c:pt>
                <c:pt idx="39">
                  <c:v>199</c:v>
                </c:pt>
                <c:pt idx="40">
                  <c:v>200</c:v>
                </c:pt>
              </c:numCache>
            </c:numRef>
          </c:cat>
          <c:val>
            <c:numRef>
              <c:f>Frekvencije!$C$5:$C$45</c:f>
              <c:numCache>
                <c:formatCode>General</c:formatCode>
                <c:ptCount val="41"/>
                <c:pt idx="0">
                  <c:v>6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9</c:v>
                </c:pt>
                <c:pt idx="5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7</c:v>
                </c:pt>
                <c:pt idx="11">
                  <c:v>4</c:v>
                </c:pt>
                <c:pt idx="12">
                  <c:v>7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2</c:v>
                </c:pt>
                <c:pt idx="20">
                  <c:v>8</c:v>
                </c:pt>
                <c:pt idx="21">
                  <c:v>4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13</c:v>
                </c:pt>
                <c:pt idx="36">
                  <c:v>5</c:v>
                </c:pt>
                <c:pt idx="37">
                  <c:v>2</c:v>
                </c:pt>
                <c:pt idx="38">
                  <c:v>6</c:v>
                </c:pt>
                <c:pt idx="39">
                  <c:v>7</c:v>
                </c:pt>
                <c:pt idx="40">
                  <c:v>10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7844736"/>
        <c:axId val="87867392"/>
      </c:barChart>
      <c:catAx>
        <c:axId val="8784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bs-Latn-BA"/>
                  <a:t>Visina u cm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8658668165187402"/>
              <c:y val="0.91482773009133245"/>
            </c:manualLayout>
          </c:layout>
          <c:overlay val="0"/>
          <c:spPr>
            <a:solidFill>
              <a:schemeClr val="bg1">
                <a:lumMod val="85000"/>
              </a:schemeClr>
            </a:solidFill>
          </c:spPr>
        </c:title>
        <c:numFmt formatCode="General" sourceLinked="1"/>
        <c:majorTickMark val="out"/>
        <c:minorTickMark val="none"/>
        <c:tickLblPos val="nextTo"/>
        <c:crossAx val="87867392"/>
        <c:crosses val="autoZero"/>
        <c:auto val="1"/>
        <c:lblAlgn val="ctr"/>
        <c:lblOffset val="100"/>
        <c:noMultiLvlLbl val="0"/>
      </c:catAx>
      <c:valAx>
        <c:axId val="878673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bs-Latn-BA"/>
                  <a:t>Broj studenata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8677041275607605E-2"/>
              <c:y val="0.37567120357550371"/>
            </c:manualLayout>
          </c:layout>
          <c:overlay val="0"/>
          <c:spPr>
            <a:solidFill>
              <a:schemeClr val="bg1">
                <a:lumMod val="85000"/>
              </a:schemeClr>
            </a:solidFill>
          </c:spPr>
        </c:title>
        <c:numFmt formatCode="General" sourceLinked="1"/>
        <c:majorTickMark val="out"/>
        <c:minorTickMark val="none"/>
        <c:tickLblPos val="nextTo"/>
        <c:crossAx val="8784473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B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bs-Latn-BA"/>
              <a:t>Visina studenata</a:t>
            </a:r>
            <a:r>
              <a:rPr lang="bs-Latn-BA" baseline="0"/>
              <a:t> u generaciji grupisana u razrede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088328944367808"/>
          <c:y val="0.23093555583657352"/>
          <c:w val="0.84616418433260887"/>
          <c:h val="0.50795131097345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Grupe!$C$7:$D$10</c:f>
              <c:multiLvlStrCache>
                <c:ptCount val="4"/>
                <c:lvl>
                  <c:pt idx="0">
                    <c:v>160 do 170</c:v>
                  </c:pt>
                  <c:pt idx="1">
                    <c:v>171 do 180</c:v>
                  </c:pt>
                  <c:pt idx="2">
                    <c:v>181 do 190</c:v>
                  </c:pt>
                  <c:pt idx="3">
                    <c:v>191 do 200</c:v>
                  </c:pt>
                </c:lvl>
                <c:lvl>
                  <c:pt idx="0">
                    <c:v>nizak</c:v>
                  </c:pt>
                  <c:pt idx="1">
                    <c:v>prosječan</c:v>
                  </c:pt>
                  <c:pt idx="2">
                    <c:v>visok</c:v>
                  </c:pt>
                  <c:pt idx="3">
                    <c:v>jako visok</c:v>
                  </c:pt>
                </c:lvl>
              </c:multiLvlStrCache>
            </c:multiLvlStrRef>
          </c:cat>
          <c:val>
            <c:numRef>
              <c:f>Grupe!$G$7:$G$10</c:f>
              <c:numCache>
                <c:formatCode>General</c:formatCode>
                <c:ptCount val="4"/>
                <c:pt idx="0">
                  <c:v>49</c:v>
                </c:pt>
                <c:pt idx="1">
                  <c:v>38</c:v>
                </c:pt>
                <c:pt idx="2">
                  <c:v>37</c:v>
                </c:pt>
                <c:pt idx="3">
                  <c:v>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240896"/>
        <c:axId val="88242816"/>
      </c:barChart>
      <c:catAx>
        <c:axId val="88240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bs-Latn-BA"/>
                  <a:t>Razredi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1002172685803737"/>
              <c:y val="0.90409028218513643"/>
            </c:manualLayout>
          </c:layout>
          <c:overlay val="0"/>
          <c:spPr>
            <a:solidFill>
              <a:schemeClr val="bg1">
                <a:lumMod val="85000"/>
              </a:schemeClr>
            </a:solidFill>
          </c:spPr>
        </c:title>
        <c:majorTickMark val="out"/>
        <c:minorTickMark val="none"/>
        <c:tickLblPos val="nextTo"/>
        <c:crossAx val="88242816"/>
        <c:crosses val="autoZero"/>
        <c:auto val="1"/>
        <c:lblAlgn val="ctr"/>
        <c:lblOffset val="100"/>
        <c:noMultiLvlLbl val="0"/>
      </c:catAx>
      <c:valAx>
        <c:axId val="8824281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bs-Latn-BA"/>
                  <a:t>Broj</a:t>
                </a:r>
                <a:r>
                  <a:rPr lang="bs-Latn-BA" baseline="0"/>
                  <a:t> studenata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9212306102907495E-2"/>
              <c:y val="0.35325161633862096"/>
            </c:manualLayout>
          </c:layout>
          <c:overlay val="0"/>
          <c:spPr>
            <a:solidFill>
              <a:schemeClr val="bg1">
                <a:lumMod val="85000"/>
              </a:schemeClr>
            </a:solidFill>
          </c:spPr>
        </c:title>
        <c:numFmt formatCode="General" sourceLinked="1"/>
        <c:majorTickMark val="out"/>
        <c:minorTickMark val="none"/>
        <c:tickLblPos val="nextTo"/>
        <c:crossAx val="8824089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>
          <a:solidFill>
            <a:sysClr val="windowText" lastClr="000000"/>
          </a:solidFill>
          <a:latin typeface="Arial" pitchFamily="34" charset="0"/>
          <a:cs typeface="Arial" pitchFamily="34" charset="0"/>
        </a:defRPr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B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bs-Latn-BA"/>
              <a:t>Podaci sortirani u kvartile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Stratumi!$P$9:$P$12</c:f>
              <c:numCache>
                <c:formatCode>General</c:formatCode>
                <c:ptCount val="4"/>
                <c:pt idx="0">
                  <c:v>170</c:v>
                </c:pt>
                <c:pt idx="1">
                  <c:v>181</c:v>
                </c:pt>
                <c:pt idx="2">
                  <c:v>194</c:v>
                </c:pt>
                <c:pt idx="3">
                  <c:v>200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Stratumi!$Q$9:$Q$12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916352"/>
        <c:axId val="88917888"/>
      </c:barChart>
      <c:catAx>
        <c:axId val="88916352"/>
        <c:scaling>
          <c:orientation val="minMax"/>
        </c:scaling>
        <c:delete val="0"/>
        <c:axPos val="b"/>
        <c:majorTickMark val="out"/>
        <c:minorTickMark val="none"/>
        <c:tickLblPos val="nextTo"/>
        <c:crossAx val="88917888"/>
        <c:crosses val="autoZero"/>
        <c:auto val="1"/>
        <c:lblAlgn val="ctr"/>
        <c:lblOffset val="100"/>
        <c:noMultiLvlLbl val="0"/>
      </c:catAx>
      <c:valAx>
        <c:axId val="889178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8891635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B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bs-Latn-BA"/>
              <a:t>Podaci sortirani u tercile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Stratumi!$N$36:$N$38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Stratumi!$P$36:$P$38</c:f>
              <c:numCache>
                <c:formatCode>General</c:formatCode>
                <c:ptCount val="3"/>
                <c:pt idx="0">
                  <c:v>172</c:v>
                </c:pt>
                <c:pt idx="1">
                  <c:v>189</c:v>
                </c:pt>
                <c:pt idx="2">
                  <c:v>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999232"/>
        <c:axId val="90000768"/>
      </c:barChart>
      <c:catAx>
        <c:axId val="89999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0000768"/>
        <c:crosses val="autoZero"/>
        <c:auto val="1"/>
        <c:lblAlgn val="ctr"/>
        <c:lblOffset val="100"/>
        <c:noMultiLvlLbl val="0"/>
      </c:catAx>
      <c:valAx>
        <c:axId val="900007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8999923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60</xdr:row>
      <xdr:rowOff>14286</xdr:rowOff>
    </xdr:from>
    <xdr:to>
      <xdr:col>17</xdr:col>
      <xdr:colOff>361950</xdr:colOff>
      <xdr:row>86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21</xdr:row>
      <xdr:rowOff>42861</xdr:rowOff>
    </xdr:from>
    <xdr:to>
      <xdr:col>11</xdr:col>
      <xdr:colOff>47625</xdr:colOff>
      <xdr:row>41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</xdr:row>
      <xdr:rowOff>23812</xdr:rowOff>
    </xdr:from>
    <xdr:to>
      <xdr:col>19</xdr:col>
      <xdr:colOff>600075</xdr:colOff>
      <xdr:row>27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</xdr:colOff>
      <xdr:row>38</xdr:row>
      <xdr:rowOff>171450</xdr:rowOff>
    </xdr:from>
    <xdr:to>
      <xdr:col>19</xdr:col>
      <xdr:colOff>600075</xdr:colOff>
      <xdr:row>52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390524</xdr:colOff>
      <xdr:row>17</xdr:row>
      <xdr:rowOff>161925</xdr:rowOff>
    </xdr:from>
    <xdr:to>
      <xdr:col>19</xdr:col>
      <xdr:colOff>447824</xdr:colOff>
      <xdr:row>17</xdr:row>
      <xdr:rowOff>161925</xdr:rowOff>
    </xdr:to>
    <xdr:cxnSp macro="">
      <xdr:nvCxnSpPr>
        <xdr:cNvPr id="5" name="Straight Connector 4"/>
        <xdr:cNvCxnSpPr/>
      </xdr:nvCxnSpPr>
      <xdr:spPr>
        <a:xfrm>
          <a:off x="6257924" y="3390900"/>
          <a:ext cx="4896000" cy="0"/>
        </a:xfrm>
        <a:prstGeom prst="line">
          <a:avLst/>
        </a:prstGeom>
        <a:ln w="3175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400049</xdr:colOff>
      <xdr:row>20</xdr:row>
      <xdr:rowOff>133350</xdr:rowOff>
    </xdr:from>
    <xdr:to>
      <xdr:col>19</xdr:col>
      <xdr:colOff>457349</xdr:colOff>
      <xdr:row>20</xdr:row>
      <xdr:rowOff>133350</xdr:rowOff>
    </xdr:to>
    <xdr:cxnSp macro="">
      <xdr:nvCxnSpPr>
        <xdr:cNvPr id="6" name="Straight Connector 5"/>
        <xdr:cNvCxnSpPr/>
      </xdr:nvCxnSpPr>
      <xdr:spPr>
        <a:xfrm>
          <a:off x="6267449" y="3933825"/>
          <a:ext cx="4896000" cy="0"/>
        </a:xfrm>
        <a:prstGeom prst="line">
          <a:avLst/>
        </a:prstGeom>
        <a:ln w="31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542925</xdr:colOff>
      <xdr:row>16</xdr:row>
      <xdr:rowOff>114300</xdr:rowOff>
    </xdr:from>
    <xdr:to>
      <xdr:col>14</xdr:col>
      <xdr:colOff>133350</xdr:colOff>
      <xdr:row>17</xdr:row>
      <xdr:rowOff>123824</xdr:rowOff>
    </xdr:to>
    <xdr:sp macro="" textlink="">
      <xdr:nvSpPr>
        <xdr:cNvPr id="7" name="TextBox 6"/>
        <xdr:cNvSpPr txBox="1"/>
      </xdr:nvSpPr>
      <xdr:spPr>
        <a:xfrm>
          <a:off x="6410325" y="3152775"/>
          <a:ext cx="723900" cy="2000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s-Latn-BA" sz="1100" b="1">
              <a:solidFill>
                <a:srgbClr val="00B050"/>
              </a:solidFill>
              <a:latin typeface="Arial" pitchFamily="34" charset="0"/>
              <a:cs typeface="Arial" pitchFamily="34" charset="0"/>
            </a:rPr>
            <a:t>modus</a:t>
          </a:r>
          <a:endParaRPr lang="en-US" sz="1100" b="1">
            <a:solidFill>
              <a:srgbClr val="00B05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504825</xdr:colOff>
      <xdr:row>19</xdr:row>
      <xdr:rowOff>57150</xdr:rowOff>
    </xdr:from>
    <xdr:to>
      <xdr:col>14</xdr:col>
      <xdr:colOff>285750</xdr:colOff>
      <xdr:row>20</xdr:row>
      <xdr:rowOff>95250</xdr:rowOff>
    </xdr:to>
    <xdr:sp macro="" textlink="">
      <xdr:nvSpPr>
        <xdr:cNvPr id="8" name="TextBox 7"/>
        <xdr:cNvSpPr txBox="1"/>
      </xdr:nvSpPr>
      <xdr:spPr>
        <a:xfrm>
          <a:off x="6372225" y="3667125"/>
          <a:ext cx="91440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s-Latn-BA" sz="11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medijana</a:t>
          </a:r>
          <a:endParaRPr lang="en-US" sz="11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400050</xdr:colOff>
      <xdr:row>43</xdr:row>
      <xdr:rowOff>114300</xdr:rowOff>
    </xdr:from>
    <xdr:to>
      <xdr:col>19</xdr:col>
      <xdr:colOff>457350</xdr:colOff>
      <xdr:row>43</xdr:row>
      <xdr:rowOff>114300</xdr:rowOff>
    </xdr:to>
    <xdr:cxnSp macro="">
      <xdr:nvCxnSpPr>
        <xdr:cNvPr id="9" name="Straight Connector 8"/>
        <xdr:cNvCxnSpPr/>
      </xdr:nvCxnSpPr>
      <xdr:spPr>
        <a:xfrm>
          <a:off x="6267450" y="8343900"/>
          <a:ext cx="4896000" cy="0"/>
        </a:xfrm>
        <a:prstGeom prst="line">
          <a:avLst/>
        </a:prstGeom>
        <a:ln w="3175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46</xdr:row>
      <xdr:rowOff>85725</xdr:rowOff>
    </xdr:from>
    <xdr:to>
      <xdr:col>19</xdr:col>
      <xdr:colOff>466875</xdr:colOff>
      <xdr:row>46</xdr:row>
      <xdr:rowOff>85725</xdr:rowOff>
    </xdr:to>
    <xdr:cxnSp macro="">
      <xdr:nvCxnSpPr>
        <xdr:cNvPr id="10" name="Straight Connector 9"/>
        <xdr:cNvCxnSpPr/>
      </xdr:nvCxnSpPr>
      <xdr:spPr>
        <a:xfrm>
          <a:off x="6276975" y="8886825"/>
          <a:ext cx="4896000" cy="0"/>
        </a:xfrm>
        <a:prstGeom prst="line">
          <a:avLst/>
        </a:prstGeom>
        <a:ln w="31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552451</xdr:colOff>
      <xdr:row>42</xdr:row>
      <xdr:rowOff>66675</xdr:rowOff>
    </xdr:from>
    <xdr:to>
      <xdr:col>14</xdr:col>
      <xdr:colOff>142876</xdr:colOff>
      <xdr:row>43</xdr:row>
      <xdr:rowOff>76199</xdr:rowOff>
    </xdr:to>
    <xdr:sp macro="" textlink="">
      <xdr:nvSpPr>
        <xdr:cNvPr id="11" name="TextBox 10"/>
        <xdr:cNvSpPr txBox="1"/>
      </xdr:nvSpPr>
      <xdr:spPr>
        <a:xfrm>
          <a:off x="6419851" y="8105775"/>
          <a:ext cx="723900" cy="2000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s-Latn-BA" sz="1100" b="1">
              <a:solidFill>
                <a:srgbClr val="00B050"/>
              </a:solidFill>
              <a:latin typeface="Arial" pitchFamily="34" charset="0"/>
              <a:cs typeface="Arial" pitchFamily="34" charset="0"/>
            </a:rPr>
            <a:t>modus</a:t>
          </a:r>
          <a:endParaRPr lang="en-US" sz="1100" b="1">
            <a:solidFill>
              <a:srgbClr val="00B05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514351</xdr:colOff>
      <xdr:row>45</xdr:row>
      <xdr:rowOff>9525</xdr:rowOff>
    </xdr:from>
    <xdr:to>
      <xdr:col>14</xdr:col>
      <xdr:colOff>295276</xdr:colOff>
      <xdr:row>46</xdr:row>
      <xdr:rowOff>47625</xdr:rowOff>
    </xdr:to>
    <xdr:sp macro="" textlink="">
      <xdr:nvSpPr>
        <xdr:cNvPr id="12" name="TextBox 11"/>
        <xdr:cNvSpPr txBox="1"/>
      </xdr:nvSpPr>
      <xdr:spPr>
        <a:xfrm>
          <a:off x="6381751" y="8620125"/>
          <a:ext cx="91440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s-Latn-BA" sz="11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medijana</a:t>
          </a:r>
          <a:endParaRPr lang="en-US" sz="11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zoomScaleNormal="100" workbookViewId="0">
      <selection sqref="A1:B2"/>
    </sheetView>
  </sheetViews>
  <sheetFormatPr defaultRowHeight="14.25" x14ac:dyDescent="0.2"/>
  <cols>
    <col min="1" max="1" width="9.140625" style="1"/>
    <col min="2" max="2" width="9.140625" style="1" customWidth="1"/>
    <col min="3" max="16384" width="9.140625" style="1"/>
  </cols>
  <sheetData>
    <row r="1" spans="1:11" ht="14.25" customHeight="1" x14ac:dyDescent="0.2">
      <c r="A1" s="121" t="s">
        <v>0</v>
      </c>
      <c r="B1" s="121"/>
    </row>
    <row r="2" spans="1:11" ht="14.25" customHeight="1" x14ac:dyDescent="0.2">
      <c r="A2" s="121"/>
      <c r="B2" s="121"/>
    </row>
    <row r="3" spans="1:11" ht="14.25" customHeight="1" x14ac:dyDescent="0.25">
      <c r="C3" s="122" t="s">
        <v>1</v>
      </c>
      <c r="D3" s="123"/>
      <c r="E3" s="123"/>
      <c r="F3" s="123"/>
      <c r="G3" s="123"/>
      <c r="H3" s="123"/>
      <c r="I3" s="123"/>
      <c r="J3" s="123"/>
      <c r="K3" s="124"/>
    </row>
    <row r="4" spans="1:11" ht="14.25" customHeight="1" x14ac:dyDescent="0.2">
      <c r="C4" s="93"/>
      <c r="D4" s="127" t="s">
        <v>17</v>
      </c>
      <c r="E4" s="127"/>
      <c r="F4" s="127"/>
      <c r="G4" s="127"/>
      <c r="H4" s="127"/>
      <c r="I4" s="127"/>
      <c r="J4" s="127"/>
      <c r="K4" s="128"/>
    </row>
    <row r="5" spans="1:11" ht="14.25" customHeight="1" x14ac:dyDescent="0.2">
      <c r="C5" s="86"/>
      <c r="D5" s="23"/>
      <c r="E5" s="125" t="s">
        <v>2</v>
      </c>
      <c r="F5" s="125"/>
      <c r="G5" s="125"/>
      <c r="H5" s="125"/>
      <c r="I5" s="125"/>
      <c r="J5" s="125"/>
      <c r="K5" s="126"/>
    </row>
    <row r="6" spans="1:11" ht="14.25" customHeight="1" x14ac:dyDescent="0.2">
      <c r="C6" s="86"/>
      <c r="D6" s="23"/>
      <c r="E6" s="125" t="s">
        <v>3</v>
      </c>
      <c r="F6" s="125"/>
      <c r="G6" s="125"/>
      <c r="H6" s="125"/>
      <c r="I6" s="125"/>
      <c r="J6" s="125"/>
      <c r="K6" s="126"/>
    </row>
    <row r="7" spans="1:11" ht="14.25" customHeight="1" x14ac:dyDescent="0.2">
      <c r="C7" s="86"/>
      <c r="D7" s="23"/>
      <c r="E7" s="125" t="s">
        <v>4</v>
      </c>
      <c r="F7" s="125"/>
      <c r="G7" s="125"/>
      <c r="H7" s="125"/>
      <c r="I7" s="125"/>
      <c r="J7" s="125"/>
      <c r="K7" s="126"/>
    </row>
    <row r="8" spans="1:11" ht="14.25" customHeight="1" x14ac:dyDescent="0.2">
      <c r="C8" s="86"/>
      <c r="D8" s="23"/>
      <c r="E8" s="125" t="s">
        <v>5</v>
      </c>
      <c r="F8" s="125"/>
      <c r="G8" s="125"/>
      <c r="H8" s="125"/>
      <c r="I8" s="125"/>
      <c r="J8" s="125"/>
      <c r="K8" s="126"/>
    </row>
    <row r="9" spans="1:11" ht="14.25" customHeight="1" x14ac:dyDescent="0.2">
      <c r="C9" s="86"/>
      <c r="D9" s="23"/>
      <c r="E9" s="125" t="s">
        <v>6</v>
      </c>
      <c r="F9" s="125"/>
      <c r="G9" s="125"/>
      <c r="H9" s="125"/>
      <c r="I9" s="125"/>
      <c r="J9" s="125"/>
      <c r="K9" s="126"/>
    </row>
    <row r="10" spans="1:11" ht="14.25" customHeight="1" x14ac:dyDescent="0.2">
      <c r="C10" s="86"/>
      <c r="D10" s="23"/>
      <c r="E10" s="125" t="s">
        <v>7</v>
      </c>
      <c r="F10" s="125"/>
      <c r="G10" s="125"/>
      <c r="H10" s="125"/>
      <c r="I10" s="125"/>
      <c r="J10" s="125"/>
      <c r="K10" s="126"/>
    </row>
    <row r="11" spans="1:11" ht="14.25" customHeight="1" x14ac:dyDescent="0.2">
      <c r="C11" s="86"/>
      <c r="D11" s="23"/>
      <c r="E11" s="125" t="s">
        <v>8</v>
      </c>
      <c r="F11" s="125"/>
      <c r="G11" s="125"/>
      <c r="H11" s="125"/>
      <c r="I11" s="125"/>
      <c r="J11" s="125"/>
      <c r="K11" s="126"/>
    </row>
    <row r="12" spans="1:11" ht="14.25" customHeight="1" x14ac:dyDescent="0.2">
      <c r="C12" s="89"/>
      <c r="D12" s="90"/>
      <c r="E12" s="129" t="s">
        <v>9</v>
      </c>
      <c r="F12" s="129"/>
      <c r="G12" s="129"/>
      <c r="H12" s="129"/>
      <c r="I12" s="129"/>
      <c r="J12" s="129"/>
      <c r="K12" s="130"/>
    </row>
    <row r="13" spans="1:11" ht="14.25" customHeight="1" x14ac:dyDescent="0.2">
      <c r="C13" s="93"/>
      <c r="D13" s="127" t="s">
        <v>18</v>
      </c>
      <c r="E13" s="127"/>
      <c r="F13" s="127"/>
      <c r="G13" s="127"/>
      <c r="H13" s="127"/>
      <c r="I13" s="127"/>
      <c r="J13" s="127"/>
      <c r="K13" s="128"/>
    </row>
    <row r="14" spans="1:11" ht="14.25" customHeight="1" x14ac:dyDescent="0.2">
      <c r="C14" s="86"/>
      <c r="D14" s="23"/>
      <c r="E14" s="125" t="s">
        <v>2</v>
      </c>
      <c r="F14" s="125"/>
      <c r="G14" s="125"/>
      <c r="H14" s="125"/>
      <c r="I14" s="125"/>
      <c r="J14" s="125"/>
      <c r="K14" s="126"/>
    </row>
    <row r="15" spans="1:11" ht="14.25" customHeight="1" x14ac:dyDescent="0.2">
      <c r="C15" s="86"/>
      <c r="D15" s="23"/>
      <c r="E15" s="125" t="s">
        <v>3</v>
      </c>
      <c r="F15" s="125"/>
      <c r="G15" s="125"/>
      <c r="H15" s="125"/>
      <c r="I15" s="125"/>
      <c r="J15" s="125"/>
      <c r="K15" s="126"/>
    </row>
    <row r="16" spans="1:11" ht="14.25" customHeight="1" x14ac:dyDescent="0.2">
      <c r="C16" s="86"/>
      <c r="D16" s="23"/>
      <c r="E16" s="125" t="s">
        <v>4</v>
      </c>
      <c r="F16" s="125"/>
      <c r="G16" s="125"/>
      <c r="H16" s="125"/>
      <c r="I16" s="125"/>
      <c r="J16" s="125"/>
      <c r="K16" s="126"/>
    </row>
    <row r="17" spans="3:12" ht="14.25" customHeight="1" x14ac:dyDescent="0.2">
      <c r="C17" s="89"/>
      <c r="D17" s="90"/>
      <c r="E17" s="129" t="s">
        <v>10</v>
      </c>
      <c r="F17" s="129"/>
      <c r="G17" s="129"/>
      <c r="H17" s="129"/>
      <c r="I17" s="129"/>
      <c r="J17" s="129"/>
      <c r="K17" s="130"/>
    </row>
    <row r="18" spans="3:12" ht="14.25" customHeight="1" x14ac:dyDescent="0.2">
      <c r="C18" s="86"/>
      <c r="D18" s="133" t="s">
        <v>19</v>
      </c>
      <c r="E18" s="133"/>
      <c r="F18" s="133"/>
      <c r="G18" s="133"/>
      <c r="H18" s="133"/>
      <c r="I18" s="133"/>
      <c r="J18" s="133"/>
      <c r="K18" s="134"/>
    </row>
    <row r="19" spans="3:12" ht="14.25" customHeight="1" x14ac:dyDescent="0.2">
      <c r="C19" s="86"/>
      <c r="D19" s="23"/>
      <c r="E19" s="125" t="s">
        <v>79</v>
      </c>
      <c r="F19" s="125"/>
      <c r="G19" s="125"/>
      <c r="H19" s="125"/>
      <c r="I19" s="125"/>
      <c r="J19" s="125"/>
      <c r="K19" s="126"/>
    </row>
    <row r="20" spans="3:12" ht="14.25" customHeight="1" x14ac:dyDescent="0.2">
      <c r="C20" s="86"/>
      <c r="D20" s="23"/>
      <c r="E20" s="125" t="s">
        <v>11</v>
      </c>
      <c r="F20" s="125"/>
      <c r="G20" s="125"/>
      <c r="H20" s="125"/>
      <c r="I20" s="125"/>
      <c r="J20" s="125"/>
      <c r="K20" s="126"/>
    </row>
    <row r="21" spans="3:12" ht="14.25" customHeight="1" x14ac:dyDescent="0.2">
      <c r="C21" s="86"/>
      <c r="D21" s="23"/>
      <c r="E21" s="125" t="s">
        <v>12</v>
      </c>
      <c r="F21" s="125"/>
      <c r="G21" s="125"/>
      <c r="H21" s="125"/>
      <c r="I21" s="125"/>
      <c r="J21" s="125"/>
      <c r="K21" s="126"/>
    </row>
    <row r="22" spans="3:12" ht="14.25" customHeight="1" x14ac:dyDescent="0.2">
      <c r="C22" s="86"/>
      <c r="D22" s="23"/>
      <c r="E22" s="87" t="s">
        <v>87</v>
      </c>
      <c r="F22" s="87"/>
      <c r="G22" s="87"/>
      <c r="H22" s="87"/>
      <c r="I22" s="87"/>
      <c r="J22" s="87"/>
      <c r="K22" s="88"/>
    </row>
    <row r="23" spans="3:12" ht="14.25" customHeight="1" x14ac:dyDescent="0.2">
      <c r="C23" s="89"/>
      <c r="D23" s="90"/>
      <c r="E23" s="91"/>
      <c r="F23" s="91"/>
      <c r="G23" s="91"/>
      <c r="H23" s="91"/>
      <c r="I23" s="91"/>
      <c r="J23" s="91"/>
      <c r="K23" s="92"/>
    </row>
    <row r="24" spans="3:12" ht="14.25" customHeight="1" thickBot="1" x14ac:dyDescent="0.25">
      <c r="E24" s="4"/>
    </row>
    <row r="25" spans="3:12" ht="14.25" customHeight="1" x14ac:dyDescent="0.2">
      <c r="C25" s="5">
        <v>195</v>
      </c>
      <c r="D25" s="6">
        <v>196</v>
      </c>
      <c r="E25" s="6">
        <v>182</v>
      </c>
      <c r="F25" s="6">
        <v>167</v>
      </c>
      <c r="G25" s="6">
        <v>169</v>
      </c>
      <c r="H25" s="6">
        <v>184</v>
      </c>
      <c r="I25" s="6">
        <v>200</v>
      </c>
      <c r="J25" s="6">
        <v>193</v>
      </c>
      <c r="K25" s="6">
        <v>198</v>
      </c>
      <c r="L25" s="7">
        <v>168</v>
      </c>
    </row>
    <row r="26" spans="3:12" ht="14.25" customHeight="1" x14ac:dyDescent="0.2">
      <c r="C26" s="8">
        <v>189</v>
      </c>
      <c r="D26" s="9">
        <v>164</v>
      </c>
      <c r="E26" s="9">
        <v>195</v>
      </c>
      <c r="F26" s="9">
        <v>200</v>
      </c>
      <c r="G26" s="9">
        <v>183</v>
      </c>
      <c r="H26" s="9">
        <v>199</v>
      </c>
      <c r="I26" s="9">
        <v>179</v>
      </c>
      <c r="J26" s="9">
        <v>173</v>
      </c>
      <c r="K26" s="9">
        <v>184</v>
      </c>
      <c r="L26" s="10">
        <v>188</v>
      </c>
    </row>
    <row r="27" spans="3:12" ht="14.25" customHeight="1" x14ac:dyDescent="0.2">
      <c r="C27" s="8">
        <v>178</v>
      </c>
      <c r="D27" s="9">
        <v>169</v>
      </c>
      <c r="E27" s="9">
        <v>164</v>
      </c>
      <c r="F27" s="9">
        <v>172</v>
      </c>
      <c r="G27" s="9">
        <v>183</v>
      </c>
      <c r="H27" s="9">
        <v>164</v>
      </c>
      <c r="I27" s="9">
        <v>200</v>
      </c>
      <c r="J27" s="9">
        <v>172</v>
      </c>
      <c r="K27" s="9">
        <v>195</v>
      </c>
      <c r="L27" s="10">
        <v>180</v>
      </c>
    </row>
    <row r="28" spans="3:12" ht="14.25" customHeight="1" x14ac:dyDescent="0.2">
      <c r="C28" s="8">
        <v>170</v>
      </c>
      <c r="D28" s="9">
        <v>200</v>
      </c>
      <c r="E28" s="9">
        <v>189</v>
      </c>
      <c r="F28" s="9">
        <v>180</v>
      </c>
      <c r="G28" s="9">
        <v>177</v>
      </c>
      <c r="H28" s="9">
        <v>165</v>
      </c>
      <c r="I28" s="9">
        <v>194</v>
      </c>
      <c r="J28" s="9">
        <v>177</v>
      </c>
      <c r="K28" s="9">
        <v>164</v>
      </c>
      <c r="L28" s="10">
        <v>189</v>
      </c>
    </row>
    <row r="29" spans="3:12" ht="14.25" customHeight="1" x14ac:dyDescent="0.2">
      <c r="C29" s="8">
        <v>172</v>
      </c>
      <c r="D29" s="9">
        <v>170</v>
      </c>
      <c r="E29" s="9">
        <v>169</v>
      </c>
      <c r="F29" s="9">
        <v>181</v>
      </c>
      <c r="G29" s="9">
        <v>198</v>
      </c>
      <c r="H29" s="9">
        <v>195</v>
      </c>
      <c r="I29" s="9">
        <v>162</v>
      </c>
      <c r="J29" s="9">
        <v>164</v>
      </c>
      <c r="K29" s="9">
        <v>175</v>
      </c>
      <c r="L29" s="10">
        <v>170</v>
      </c>
    </row>
    <row r="30" spans="3:12" ht="14.25" customHeight="1" x14ac:dyDescent="0.2">
      <c r="C30" s="8">
        <v>177</v>
      </c>
      <c r="D30" s="9">
        <v>181</v>
      </c>
      <c r="E30" s="9">
        <v>168</v>
      </c>
      <c r="F30" s="9">
        <v>185</v>
      </c>
      <c r="G30" s="9">
        <v>160</v>
      </c>
      <c r="H30" s="9">
        <v>192</v>
      </c>
      <c r="I30" s="9">
        <v>195</v>
      </c>
      <c r="J30" s="9">
        <v>165</v>
      </c>
      <c r="K30" s="9">
        <v>170</v>
      </c>
      <c r="L30" s="10">
        <v>195</v>
      </c>
    </row>
    <row r="31" spans="3:12" ht="14.25" customHeight="1" x14ac:dyDescent="0.2">
      <c r="C31" s="8">
        <v>166</v>
      </c>
      <c r="D31" s="9">
        <v>180</v>
      </c>
      <c r="E31" s="9">
        <v>160</v>
      </c>
      <c r="F31" s="9">
        <v>195</v>
      </c>
      <c r="G31" s="9">
        <v>189</v>
      </c>
      <c r="H31" s="9">
        <v>180</v>
      </c>
      <c r="I31" s="9">
        <v>160</v>
      </c>
      <c r="J31" s="9">
        <v>160</v>
      </c>
      <c r="K31" s="9">
        <v>199</v>
      </c>
      <c r="L31" s="10">
        <v>187</v>
      </c>
    </row>
    <row r="32" spans="3:12" ht="14.25" customHeight="1" x14ac:dyDescent="0.2">
      <c r="C32" s="8">
        <v>175</v>
      </c>
      <c r="D32" s="9">
        <v>160</v>
      </c>
      <c r="E32" s="9">
        <v>168</v>
      </c>
      <c r="F32" s="9">
        <v>195</v>
      </c>
      <c r="G32" s="9">
        <v>170</v>
      </c>
      <c r="H32" s="9">
        <v>167</v>
      </c>
      <c r="I32" s="9">
        <v>165</v>
      </c>
      <c r="J32" s="9">
        <v>178</v>
      </c>
      <c r="K32" s="9">
        <v>188</v>
      </c>
      <c r="L32" s="10">
        <v>162</v>
      </c>
    </row>
    <row r="33" spans="3:12" ht="14.25" customHeight="1" x14ac:dyDescent="0.2">
      <c r="C33" s="8">
        <v>172</v>
      </c>
      <c r="D33" s="9">
        <v>171</v>
      </c>
      <c r="E33" s="9">
        <v>191</v>
      </c>
      <c r="F33" s="9">
        <v>187</v>
      </c>
      <c r="G33" s="9">
        <v>197</v>
      </c>
      <c r="H33" s="9">
        <v>189</v>
      </c>
      <c r="I33" s="9">
        <v>172</v>
      </c>
      <c r="J33" s="9">
        <v>193</v>
      </c>
      <c r="K33" s="9">
        <v>195</v>
      </c>
      <c r="L33" s="10">
        <v>196</v>
      </c>
    </row>
    <row r="34" spans="3:12" ht="14.25" customHeight="1" x14ac:dyDescent="0.2">
      <c r="C34" s="8">
        <v>191</v>
      </c>
      <c r="D34" s="9">
        <v>167</v>
      </c>
      <c r="E34" s="9">
        <v>190</v>
      </c>
      <c r="F34" s="9">
        <v>164</v>
      </c>
      <c r="G34" s="9">
        <v>171</v>
      </c>
      <c r="H34" s="9">
        <v>163</v>
      </c>
      <c r="I34" s="9">
        <v>200</v>
      </c>
      <c r="J34" s="9">
        <v>198</v>
      </c>
      <c r="K34" s="9">
        <v>187</v>
      </c>
      <c r="L34" s="10">
        <v>194</v>
      </c>
    </row>
    <row r="35" spans="3:12" ht="14.25" customHeight="1" x14ac:dyDescent="0.2">
      <c r="C35" s="8">
        <v>176</v>
      </c>
      <c r="D35" s="9">
        <v>200</v>
      </c>
      <c r="E35" s="9">
        <v>192</v>
      </c>
      <c r="F35" s="9">
        <v>190</v>
      </c>
      <c r="G35" s="9">
        <v>171</v>
      </c>
      <c r="H35" s="9">
        <v>178</v>
      </c>
      <c r="I35" s="9">
        <v>180</v>
      </c>
      <c r="J35" s="9">
        <v>191</v>
      </c>
      <c r="K35" s="9">
        <v>164</v>
      </c>
      <c r="L35" s="10">
        <v>186</v>
      </c>
    </row>
    <row r="36" spans="3:12" ht="14.25" customHeight="1" x14ac:dyDescent="0.2">
      <c r="C36" s="8">
        <v>192</v>
      </c>
      <c r="D36" s="9">
        <v>178</v>
      </c>
      <c r="E36" s="9">
        <v>196</v>
      </c>
      <c r="F36" s="9">
        <v>180</v>
      </c>
      <c r="G36" s="9">
        <v>169</v>
      </c>
      <c r="H36" s="9">
        <v>181</v>
      </c>
      <c r="I36" s="9">
        <v>198</v>
      </c>
      <c r="J36" s="9">
        <v>163</v>
      </c>
      <c r="K36" s="9">
        <v>200</v>
      </c>
      <c r="L36" s="10">
        <v>197</v>
      </c>
    </row>
    <row r="37" spans="3:12" ht="14.25" customHeight="1" x14ac:dyDescent="0.2">
      <c r="C37" s="8">
        <v>164</v>
      </c>
      <c r="D37" s="9">
        <v>176</v>
      </c>
      <c r="E37" s="9">
        <v>199</v>
      </c>
      <c r="F37" s="9">
        <v>195</v>
      </c>
      <c r="G37" s="9">
        <v>186</v>
      </c>
      <c r="H37" s="9">
        <v>194</v>
      </c>
      <c r="I37" s="9">
        <v>178</v>
      </c>
      <c r="J37" s="9">
        <v>200</v>
      </c>
      <c r="K37" s="9">
        <v>188</v>
      </c>
      <c r="L37" s="10">
        <v>181</v>
      </c>
    </row>
    <row r="38" spans="3:12" ht="14.25" customHeight="1" x14ac:dyDescent="0.2">
      <c r="C38" s="8">
        <v>187</v>
      </c>
      <c r="D38" s="9">
        <v>200</v>
      </c>
      <c r="E38" s="9">
        <v>161</v>
      </c>
      <c r="F38" s="9">
        <v>199</v>
      </c>
      <c r="G38" s="9">
        <v>161</v>
      </c>
      <c r="H38" s="9">
        <v>188</v>
      </c>
      <c r="I38" s="9">
        <v>184</v>
      </c>
      <c r="J38" s="9">
        <v>171</v>
      </c>
      <c r="K38" s="9">
        <v>185</v>
      </c>
      <c r="L38" s="10">
        <v>175</v>
      </c>
    </row>
    <row r="39" spans="3:12" ht="14.25" customHeight="1" x14ac:dyDescent="0.2">
      <c r="C39" s="8">
        <v>162</v>
      </c>
      <c r="D39" s="9">
        <v>170</v>
      </c>
      <c r="E39" s="9">
        <v>189</v>
      </c>
      <c r="F39" s="9">
        <v>193</v>
      </c>
      <c r="G39" s="9">
        <v>199</v>
      </c>
      <c r="H39" s="9">
        <v>187</v>
      </c>
      <c r="I39" s="9">
        <v>188</v>
      </c>
      <c r="J39" s="9">
        <v>190</v>
      </c>
      <c r="K39" s="9">
        <v>200</v>
      </c>
      <c r="L39" s="10">
        <v>160</v>
      </c>
    </row>
    <row r="40" spans="3:12" ht="14.25" customHeight="1" x14ac:dyDescent="0.2">
      <c r="C40" s="8">
        <v>164</v>
      </c>
      <c r="D40" s="9">
        <v>186</v>
      </c>
      <c r="E40" s="9">
        <v>199</v>
      </c>
      <c r="F40" s="9">
        <v>180</v>
      </c>
      <c r="G40" s="9">
        <v>172</v>
      </c>
      <c r="H40" s="9">
        <v>196</v>
      </c>
      <c r="I40" s="9">
        <v>167</v>
      </c>
      <c r="J40" s="9">
        <v>198</v>
      </c>
      <c r="K40" s="9">
        <v>163</v>
      </c>
      <c r="L40" s="10">
        <v>194</v>
      </c>
    </row>
    <row r="41" spans="3:12" ht="14.25" customHeight="1" x14ac:dyDescent="0.2">
      <c r="C41" s="8">
        <v>165</v>
      </c>
      <c r="D41" s="9">
        <v>195</v>
      </c>
      <c r="E41" s="9">
        <v>185</v>
      </c>
      <c r="F41" s="9">
        <v>199</v>
      </c>
      <c r="G41" s="9">
        <v>195</v>
      </c>
      <c r="H41" s="9">
        <v>196</v>
      </c>
      <c r="I41" s="9">
        <v>168</v>
      </c>
      <c r="J41" s="9">
        <v>170</v>
      </c>
      <c r="K41" s="9">
        <v>179</v>
      </c>
      <c r="L41" s="10">
        <v>185</v>
      </c>
    </row>
    <row r="42" spans="3:12" ht="14.25" customHeight="1" thickBot="1" x14ac:dyDescent="0.25">
      <c r="C42" s="11">
        <v>195</v>
      </c>
      <c r="D42" s="12">
        <v>169</v>
      </c>
      <c r="E42" s="12">
        <v>180</v>
      </c>
      <c r="F42" s="12">
        <v>186</v>
      </c>
      <c r="G42" s="12">
        <v>172</v>
      </c>
      <c r="H42" s="12">
        <v>174</v>
      </c>
      <c r="I42" s="12">
        <v>163</v>
      </c>
      <c r="J42" s="12">
        <v>198</v>
      </c>
      <c r="K42" s="12">
        <v>175</v>
      </c>
      <c r="L42" s="13">
        <v>174</v>
      </c>
    </row>
    <row r="43" spans="3:12" ht="14.25" customHeight="1" x14ac:dyDescent="0.2"/>
    <row r="44" spans="3:12" ht="14.25" customHeight="1" x14ac:dyDescent="0.2"/>
    <row r="45" spans="3:12" ht="14.25" customHeight="1" x14ac:dyDescent="0.2"/>
    <row r="46" spans="3:12" ht="14.25" customHeight="1" x14ac:dyDescent="0.2"/>
    <row r="47" spans="3:12" ht="14.25" customHeight="1" x14ac:dyDescent="0.25">
      <c r="C47" s="132" t="s">
        <v>13</v>
      </c>
      <c r="D47" s="132"/>
      <c r="E47" s="132"/>
      <c r="F47" s="132"/>
      <c r="G47" s="132"/>
      <c r="H47" s="132"/>
      <c r="I47" s="132"/>
      <c r="J47" s="132"/>
      <c r="K47" s="132"/>
    </row>
    <row r="48" spans="3:12" ht="14.25" customHeight="1" x14ac:dyDescent="0.2">
      <c r="C48" s="14"/>
      <c r="D48" s="131" t="s">
        <v>16</v>
      </c>
      <c r="E48" s="131"/>
      <c r="F48" s="131"/>
      <c r="G48" s="131"/>
      <c r="H48" s="131"/>
      <c r="I48" s="131"/>
      <c r="J48" s="131"/>
      <c r="K48" s="131"/>
    </row>
    <row r="49" spans="2:13" ht="14.25" customHeight="1" x14ac:dyDescent="0.2">
      <c r="C49" s="14"/>
      <c r="D49" s="131" t="s">
        <v>14</v>
      </c>
      <c r="E49" s="131"/>
      <c r="F49" s="131"/>
      <c r="G49" s="131"/>
      <c r="H49" s="131"/>
      <c r="I49" s="131"/>
      <c r="J49" s="131"/>
      <c r="K49" s="131"/>
    </row>
    <row r="50" spans="2:13" ht="14.25" customHeight="1" x14ac:dyDescent="0.2">
      <c r="C50" s="14"/>
      <c r="D50" s="131" t="s">
        <v>15</v>
      </c>
      <c r="E50" s="131"/>
      <c r="F50" s="131"/>
      <c r="G50" s="131"/>
      <c r="H50" s="131"/>
      <c r="I50" s="131"/>
      <c r="J50" s="131"/>
      <c r="K50" s="131"/>
      <c r="M50" s="2"/>
    </row>
    <row r="51" spans="2:13" ht="14.25" customHeight="1" x14ac:dyDescent="0.2"/>
    <row r="52" spans="2:13" ht="14.25" customHeight="1" x14ac:dyDescent="0.2"/>
    <row r="53" spans="2:13" ht="14.25" customHeight="1" x14ac:dyDescent="0.2"/>
    <row r="54" spans="2:13" ht="14.25" customHeight="1" x14ac:dyDescent="0.2"/>
    <row r="55" spans="2:13" ht="14.25" customHeight="1" x14ac:dyDescent="0.2">
      <c r="B55" s="3"/>
    </row>
    <row r="56" spans="2:13" ht="14.25" customHeight="1" x14ac:dyDescent="0.2">
      <c r="B56" s="3"/>
    </row>
    <row r="69" spans="13:19" ht="15" x14ac:dyDescent="0.25">
      <c r="M69"/>
      <c r="N69"/>
      <c r="O69"/>
      <c r="P69"/>
      <c r="Q69"/>
      <c r="R69"/>
      <c r="S69"/>
    </row>
    <row r="70" spans="13:19" ht="15" x14ac:dyDescent="0.25">
      <c r="M70"/>
      <c r="N70"/>
      <c r="O70"/>
      <c r="P70"/>
      <c r="Q70"/>
      <c r="R70"/>
      <c r="S70"/>
    </row>
    <row r="71" spans="13:19" ht="15" x14ac:dyDescent="0.25">
      <c r="M71"/>
      <c r="N71"/>
      <c r="O71"/>
      <c r="P71"/>
      <c r="Q71"/>
      <c r="R71"/>
      <c r="S71"/>
    </row>
    <row r="72" spans="13:19" ht="15" x14ac:dyDescent="0.25">
      <c r="M72"/>
      <c r="N72"/>
      <c r="O72"/>
      <c r="P72"/>
      <c r="Q72"/>
      <c r="R72"/>
      <c r="S72"/>
    </row>
    <row r="73" spans="13:19" ht="15" x14ac:dyDescent="0.25">
      <c r="M73"/>
      <c r="N73"/>
      <c r="O73"/>
      <c r="P73"/>
      <c r="Q73"/>
      <c r="R73"/>
      <c r="S73"/>
    </row>
    <row r="74" spans="13:19" ht="15" x14ac:dyDescent="0.25">
      <c r="M74"/>
      <c r="N74"/>
      <c r="O74"/>
      <c r="P74"/>
      <c r="Q74"/>
      <c r="R74"/>
      <c r="S74"/>
    </row>
    <row r="75" spans="13:19" ht="15" x14ac:dyDescent="0.25">
      <c r="M75"/>
      <c r="N75"/>
      <c r="O75"/>
      <c r="P75"/>
      <c r="Q75"/>
      <c r="R75"/>
      <c r="S75"/>
    </row>
    <row r="76" spans="13:19" ht="15" x14ac:dyDescent="0.25">
      <c r="M76"/>
      <c r="N76"/>
      <c r="O76"/>
      <c r="P76"/>
      <c r="Q76"/>
      <c r="R76"/>
      <c r="S76"/>
    </row>
    <row r="77" spans="13:19" ht="15" x14ac:dyDescent="0.25">
      <c r="M77"/>
      <c r="N77"/>
      <c r="O77"/>
      <c r="P77"/>
      <c r="Q77"/>
      <c r="R77"/>
      <c r="S77"/>
    </row>
    <row r="78" spans="13:19" ht="15" x14ac:dyDescent="0.25">
      <c r="M78"/>
      <c r="N78"/>
      <c r="O78"/>
      <c r="P78"/>
      <c r="Q78"/>
      <c r="R78"/>
      <c r="S78"/>
    </row>
    <row r="79" spans="13:19" ht="15" x14ac:dyDescent="0.25">
      <c r="M79"/>
      <c r="N79"/>
      <c r="O79"/>
      <c r="P79"/>
      <c r="Q79"/>
      <c r="R79"/>
      <c r="S79"/>
    </row>
    <row r="80" spans="13:19" ht="15" x14ac:dyDescent="0.25">
      <c r="M80"/>
      <c r="N80"/>
      <c r="O80"/>
      <c r="P80"/>
      <c r="Q80"/>
      <c r="R80"/>
      <c r="S80"/>
    </row>
    <row r="81" spans="13:19" ht="15" x14ac:dyDescent="0.25">
      <c r="M81"/>
      <c r="N81"/>
      <c r="O81"/>
      <c r="P81"/>
      <c r="Q81"/>
      <c r="R81"/>
      <c r="S81"/>
    </row>
  </sheetData>
  <sortState ref="P7:P62">
    <sortCondition ref="P7"/>
  </sortState>
  <mergeCells count="24">
    <mergeCell ref="D50:K50"/>
    <mergeCell ref="C47:K47"/>
    <mergeCell ref="D13:K13"/>
    <mergeCell ref="E20:K20"/>
    <mergeCell ref="E17:K17"/>
    <mergeCell ref="E19:K19"/>
    <mergeCell ref="E21:K21"/>
    <mergeCell ref="D18:K18"/>
    <mergeCell ref="D48:K48"/>
    <mergeCell ref="D49:K49"/>
    <mergeCell ref="A1:B2"/>
    <mergeCell ref="C3:K3"/>
    <mergeCell ref="E14:K14"/>
    <mergeCell ref="E15:K15"/>
    <mergeCell ref="E16:K16"/>
    <mergeCell ref="D4:K4"/>
    <mergeCell ref="E5:K5"/>
    <mergeCell ref="E6:K6"/>
    <mergeCell ref="E7:K7"/>
    <mergeCell ref="E8:K8"/>
    <mergeCell ref="E12:K12"/>
    <mergeCell ref="E9:K9"/>
    <mergeCell ref="E10:K10"/>
    <mergeCell ref="E11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3"/>
  <sheetViews>
    <sheetView zoomScaleNormal="100" workbookViewId="0">
      <selection activeCell="M2" sqref="M2:N2"/>
    </sheetView>
  </sheetViews>
  <sheetFormatPr defaultRowHeight="14.25" x14ac:dyDescent="0.2"/>
  <cols>
    <col min="1" max="1" width="9.140625" style="1"/>
    <col min="2" max="2" width="11" style="1" customWidth="1"/>
    <col min="3" max="14" width="9.140625" style="1"/>
    <col min="15" max="15" width="9.140625" style="1" customWidth="1"/>
    <col min="16" max="16384" width="9.140625" style="1"/>
  </cols>
  <sheetData>
    <row r="1" spans="2:14" ht="15" thickBot="1" x14ac:dyDescent="0.25"/>
    <row r="2" spans="2:14" ht="15" x14ac:dyDescent="0.25">
      <c r="B2" s="5">
        <v>195</v>
      </c>
      <c r="C2" s="6">
        <v>196</v>
      </c>
      <c r="D2" s="6">
        <v>182</v>
      </c>
      <c r="E2" s="6">
        <v>167</v>
      </c>
      <c r="F2" s="6">
        <v>169</v>
      </c>
      <c r="G2" s="6">
        <v>184</v>
      </c>
      <c r="H2" s="6">
        <v>200</v>
      </c>
      <c r="I2" s="6">
        <v>193</v>
      </c>
      <c r="J2" s="6">
        <v>198</v>
      </c>
      <c r="K2" s="7">
        <v>168</v>
      </c>
      <c r="M2" s="135" t="s">
        <v>52</v>
      </c>
      <c r="N2" s="136"/>
    </row>
    <row r="3" spans="2:14" ht="19.5" thickBot="1" x14ac:dyDescent="0.4">
      <c r="B3" s="8">
        <v>189</v>
      </c>
      <c r="C3" s="9">
        <v>164</v>
      </c>
      <c r="D3" s="9">
        <v>195</v>
      </c>
      <c r="E3" s="9">
        <v>200</v>
      </c>
      <c r="F3" s="9">
        <v>183</v>
      </c>
      <c r="G3" s="9">
        <v>199</v>
      </c>
      <c r="H3" s="9">
        <v>179</v>
      </c>
      <c r="I3" s="9">
        <v>173</v>
      </c>
      <c r="J3" s="9">
        <v>184</v>
      </c>
      <c r="K3" s="10">
        <v>188</v>
      </c>
      <c r="M3" s="40" t="s">
        <v>53</v>
      </c>
      <c r="N3" s="41" t="s">
        <v>55</v>
      </c>
    </row>
    <row r="4" spans="2:14" x14ac:dyDescent="0.2">
      <c r="B4" s="8">
        <v>178</v>
      </c>
      <c r="C4" s="9">
        <v>169</v>
      </c>
      <c r="D4" s="9">
        <v>164</v>
      </c>
      <c r="E4" s="9">
        <v>172</v>
      </c>
      <c r="F4" s="9">
        <v>183</v>
      </c>
      <c r="G4" s="9">
        <v>164</v>
      </c>
      <c r="H4" s="9">
        <v>200</v>
      </c>
      <c r="I4" s="9">
        <v>172</v>
      </c>
      <c r="J4" s="9">
        <v>195</v>
      </c>
      <c r="K4" s="10">
        <v>180</v>
      </c>
      <c r="M4" s="36">
        <v>1</v>
      </c>
      <c r="N4" s="10">
        <v>160</v>
      </c>
    </row>
    <row r="5" spans="2:14" x14ac:dyDescent="0.2">
      <c r="B5" s="8">
        <v>170</v>
      </c>
      <c r="C5" s="9">
        <v>200</v>
      </c>
      <c r="D5" s="9">
        <v>189</v>
      </c>
      <c r="E5" s="9">
        <v>180</v>
      </c>
      <c r="F5" s="9">
        <v>177</v>
      </c>
      <c r="G5" s="9">
        <v>165</v>
      </c>
      <c r="H5" s="9">
        <v>194</v>
      </c>
      <c r="I5" s="9">
        <v>177</v>
      </c>
      <c r="J5" s="9">
        <v>164</v>
      </c>
      <c r="K5" s="10">
        <v>189</v>
      </c>
      <c r="M5" s="36">
        <v>2</v>
      </c>
      <c r="N5" s="10">
        <v>160</v>
      </c>
    </row>
    <row r="6" spans="2:14" x14ac:dyDescent="0.2">
      <c r="B6" s="8">
        <v>172</v>
      </c>
      <c r="C6" s="9">
        <v>170</v>
      </c>
      <c r="D6" s="9">
        <v>169</v>
      </c>
      <c r="E6" s="9">
        <v>181</v>
      </c>
      <c r="F6" s="9">
        <v>198</v>
      </c>
      <c r="G6" s="9">
        <v>195</v>
      </c>
      <c r="H6" s="9">
        <v>162</v>
      </c>
      <c r="I6" s="9">
        <v>164</v>
      </c>
      <c r="J6" s="9">
        <v>175</v>
      </c>
      <c r="K6" s="10">
        <v>170</v>
      </c>
      <c r="M6" s="36">
        <v>3</v>
      </c>
      <c r="N6" s="10">
        <v>160</v>
      </c>
    </row>
    <row r="7" spans="2:14" x14ac:dyDescent="0.2">
      <c r="B7" s="8">
        <v>177</v>
      </c>
      <c r="C7" s="9">
        <v>181</v>
      </c>
      <c r="D7" s="9">
        <v>168</v>
      </c>
      <c r="E7" s="9">
        <v>185</v>
      </c>
      <c r="F7" s="9">
        <v>160</v>
      </c>
      <c r="G7" s="9">
        <v>192</v>
      </c>
      <c r="H7" s="9">
        <v>195</v>
      </c>
      <c r="I7" s="9">
        <v>165</v>
      </c>
      <c r="J7" s="9">
        <v>170</v>
      </c>
      <c r="K7" s="10">
        <v>195</v>
      </c>
      <c r="M7" s="36">
        <v>4</v>
      </c>
      <c r="N7" s="10">
        <v>160</v>
      </c>
    </row>
    <row r="8" spans="2:14" x14ac:dyDescent="0.2">
      <c r="B8" s="8">
        <v>166</v>
      </c>
      <c r="C8" s="9">
        <v>180</v>
      </c>
      <c r="D8" s="9">
        <v>160</v>
      </c>
      <c r="E8" s="9">
        <v>195</v>
      </c>
      <c r="F8" s="9">
        <v>189</v>
      </c>
      <c r="G8" s="9">
        <v>180</v>
      </c>
      <c r="H8" s="9">
        <v>160</v>
      </c>
      <c r="I8" s="9">
        <v>160</v>
      </c>
      <c r="J8" s="9">
        <v>199</v>
      </c>
      <c r="K8" s="10">
        <v>187</v>
      </c>
      <c r="M8" s="36">
        <v>5</v>
      </c>
      <c r="N8" s="10">
        <v>160</v>
      </c>
    </row>
    <row r="9" spans="2:14" x14ac:dyDescent="0.2">
      <c r="B9" s="8">
        <v>175</v>
      </c>
      <c r="C9" s="9">
        <v>160</v>
      </c>
      <c r="D9" s="9">
        <v>168</v>
      </c>
      <c r="E9" s="9">
        <v>195</v>
      </c>
      <c r="F9" s="9">
        <v>170</v>
      </c>
      <c r="G9" s="9">
        <v>167</v>
      </c>
      <c r="H9" s="9">
        <v>165</v>
      </c>
      <c r="I9" s="9">
        <v>178</v>
      </c>
      <c r="J9" s="9">
        <v>188</v>
      </c>
      <c r="K9" s="10">
        <v>162</v>
      </c>
      <c r="M9" s="36">
        <v>6</v>
      </c>
      <c r="N9" s="10">
        <v>160</v>
      </c>
    </row>
    <row r="10" spans="2:14" x14ac:dyDescent="0.2">
      <c r="B10" s="8">
        <v>172</v>
      </c>
      <c r="C10" s="9">
        <v>171</v>
      </c>
      <c r="D10" s="9">
        <v>191</v>
      </c>
      <c r="E10" s="9">
        <v>187</v>
      </c>
      <c r="F10" s="9">
        <v>197</v>
      </c>
      <c r="G10" s="9">
        <v>189</v>
      </c>
      <c r="H10" s="9">
        <v>172</v>
      </c>
      <c r="I10" s="9">
        <v>193</v>
      </c>
      <c r="J10" s="9">
        <v>195</v>
      </c>
      <c r="K10" s="10">
        <v>196</v>
      </c>
      <c r="M10" s="36">
        <v>7</v>
      </c>
      <c r="N10" s="10">
        <v>161</v>
      </c>
    </row>
    <row r="11" spans="2:14" x14ac:dyDescent="0.2">
      <c r="B11" s="8">
        <v>191</v>
      </c>
      <c r="C11" s="9">
        <v>167</v>
      </c>
      <c r="D11" s="9">
        <v>190</v>
      </c>
      <c r="E11" s="9">
        <v>164</v>
      </c>
      <c r="F11" s="9">
        <v>171</v>
      </c>
      <c r="G11" s="9">
        <v>163</v>
      </c>
      <c r="H11" s="9">
        <v>200</v>
      </c>
      <c r="I11" s="9">
        <v>198</v>
      </c>
      <c r="J11" s="9">
        <v>187</v>
      </c>
      <c r="K11" s="10">
        <v>194</v>
      </c>
      <c r="M11" s="36">
        <v>8</v>
      </c>
      <c r="N11" s="10">
        <v>161</v>
      </c>
    </row>
    <row r="12" spans="2:14" x14ac:dyDescent="0.2">
      <c r="B12" s="8">
        <v>176</v>
      </c>
      <c r="C12" s="9">
        <v>200</v>
      </c>
      <c r="D12" s="9">
        <v>192</v>
      </c>
      <c r="E12" s="9">
        <v>190</v>
      </c>
      <c r="F12" s="9">
        <v>171</v>
      </c>
      <c r="G12" s="9">
        <v>178</v>
      </c>
      <c r="H12" s="9">
        <v>180</v>
      </c>
      <c r="I12" s="9">
        <v>191</v>
      </c>
      <c r="J12" s="9">
        <v>164</v>
      </c>
      <c r="K12" s="10">
        <v>186</v>
      </c>
      <c r="M12" s="36">
        <v>9</v>
      </c>
      <c r="N12" s="10">
        <v>162</v>
      </c>
    </row>
    <row r="13" spans="2:14" x14ac:dyDescent="0.2">
      <c r="B13" s="8">
        <v>192</v>
      </c>
      <c r="C13" s="9">
        <v>178</v>
      </c>
      <c r="D13" s="9">
        <v>196</v>
      </c>
      <c r="E13" s="9">
        <v>180</v>
      </c>
      <c r="F13" s="9">
        <v>169</v>
      </c>
      <c r="G13" s="9">
        <v>181</v>
      </c>
      <c r="H13" s="9">
        <v>198</v>
      </c>
      <c r="I13" s="9">
        <v>163</v>
      </c>
      <c r="J13" s="9">
        <v>200</v>
      </c>
      <c r="K13" s="10">
        <v>197</v>
      </c>
      <c r="M13" s="36">
        <v>10</v>
      </c>
      <c r="N13" s="10">
        <v>162</v>
      </c>
    </row>
    <row r="14" spans="2:14" x14ac:dyDescent="0.2">
      <c r="B14" s="8">
        <v>164</v>
      </c>
      <c r="C14" s="9">
        <v>176</v>
      </c>
      <c r="D14" s="9">
        <v>199</v>
      </c>
      <c r="E14" s="9">
        <v>195</v>
      </c>
      <c r="F14" s="9">
        <v>186</v>
      </c>
      <c r="G14" s="9">
        <v>194</v>
      </c>
      <c r="H14" s="9">
        <v>178</v>
      </c>
      <c r="I14" s="9">
        <v>200</v>
      </c>
      <c r="J14" s="9">
        <v>188</v>
      </c>
      <c r="K14" s="10">
        <v>181</v>
      </c>
      <c r="M14" s="36">
        <v>11</v>
      </c>
      <c r="N14" s="10">
        <v>162</v>
      </c>
    </row>
    <row r="15" spans="2:14" x14ac:dyDescent="0.2">
      <c r="B15" s="8">
        <v>187</v>
      </c>
      <c r="C15" s="9">
        <v>200</v>
      </c>
      <c r="D15" s="9">
        <v>161</v>
      </c>
      <c r="E15" s="9">
        <v>199</v>
      </c>
      <c r="F15" s="9">
        <v>161</v>
      </c>
      <c r="G15" s="9">
        <v>188</v>
      </c>
      <c r="H15" s="9">
        <v>184</v>
      </c>
      <c r="I15" s="9">
        <v>171</v>
      </c>
      <c r="J15" s="9">
        <v>185</v>
      </c>
      <c r="K15" s="10">
        <v>175</v>
      </c>
      <c r="M15" s="36">
        <v>12</v>
      </c>
      <c r="N15" s="10">
        <v>163</v>
      </c>
    </row>
    <row r="16" spans="2:14" x14ac:dyDescent="0.2">
      <c r="B16" s="8">
        <v>162</v>
      </c>
      <c r="C16" s="9">
        <v>170</v>
      </c>
      <c r="D16" s="9">
        <v>189</v>
      </c>
      <c r="E16" s="9">
        <v>193</v>
      </c>
      <c r="F16" s="9">
        <v>199</v>
      </c>
      <c r="G16" s="9">
        <v>187</v>
      </c>
      <c r="H16" s="9">
        <v>188</v>
      </c>
      <c r="I16" s="9">
        <v>190</v>
      </c>
      <c r="J16" s="9">
        <v>200</v>
      </c>
      <c r="K16" s="10">
        <v>160</v>
      </c>
      <c r="M16" s="36">
        <v>13</v>
      </c>
      <c r="N16" s="10">
        <v>163</v>
      </c>
    </row>
    <row r="17" spans="2:14" x14ac:dyDescent="0.2">
      <c r="B17" s="8">
        <v>164</v>
      </c>
      <c r="C17" s="9">
        <v>186</v>
      </c>
      <c r="D17" s="9">
        <v>199</v>
      </c>
      <c r="E17" s="9">
        <v>180</v>
      </c>
      <c r="F17" s="9">
        <v>172</v>
      </c>
      <c r="G17" s="9">
        <v>196</v>
      </c>
      <c r="H17" s="9">
        <v>167</v>
      </c>
      <c r="I17" s="9">
        <v>198</v>
      </c>
      <c r="J17" s="9">
        <v>163</v>
      </c>
      <c r="K17" s="10">
        <v>194</v>
      </c>
      <c r="M17" s="36">
        <v>14</v>
      </c>
      <c r="N17" s="10">
        <v>163</v>
      </c>
    </row>
    <row r="18" spans="2:14" x14ac:dyDescent="0.2">
      <c r="B18" s="8">
        <v>165</v>
      </c>
      <c r="C18" s="9">
        <v>195</v>
      </c>
      <c r="D18" s="9">
        <v>185</v>
      </c>
      <c r="E18" s="9">
        <v>199</v>
      </c>
      <c r="F18" s="9">
        <v>195</v>
      </c>
      <c r="G18" s="9">
        <v>196</v>
      </c>
      <c r="H18" s="9">
        <v>168</v>
      </c>
      <c r="I18" s="9">
        <v>170</v>
      </c>
      <c r="J18" s="9">
        <v>179</v>
      </c>
      <c r="K18" s="10">
        <v>185</v>
      </c>
      <c r="M18" s="36">
        <v>15</v>
      </c>
      <c r="N18" s="10">
        <v>163</v>
      </c>
    </row>
    <row r="19" spans="2:14" ht="15" thickBot="1" x14ac:dyDescent="0.25">
      <c r="B19" s="11">
        <v>195</v>
      </c>
      <c r="C19" s="12">
        <v>169</v>
      </c>
      <c r="D19" s="12">
        <v>180</v>
      </c>
      <c r="E19" s="12">
        <v>186</v>
      </c>
      <c r="F19" s="12">
        <v>172</v>
      </c>
      <c r="G19" s="12">
        <v>174</v>
      </c>
      <c r="H19" s="12">
        <v>163</v>
      </c>
      <c r="I19" s="12">
        <v>198</v>
      </c>
      <c r="J19" s="12">
        <v>175</v>
      </c>
      <c r="K19" s="13">
        <v>174</v>
      </c>
      <c r="M19" s="36">
        <v>16</v>
      </c>
      <c r="N19" s="10">
        <v>164</v>
      </c>
    </row>
    <row r="20" spans="2:14" ht="15" thickBot="1" x14ac:dyDescent="0.25">
      <c r="B20" s="9"/>
      <c r="C20" s="9"/>
      <c r="D20" s="9"/>
      <c r="E20" s="9"/>
      <c r="F20" s="9"/>
      <c r="G20" s="9"/>
      <c r="H20" s="9"/>
      <c r="I20" s="9"/>
      <c r="J20" s="9"/>
      <c r="M20" s="36">
        <v>17</v>
      </c>
      <c r="N20" s="10">
        <v>164</v>
      </c>
    </row>
    <row r="21" spans="2:14" ht="15" x14ac:dyDescent="0.25">
      <c r="B21" s="16" t="s">
        <v>21</v>
      </c>
      <c r="C21" s="19">
        <f>MIN($B$2:$K$19)</f>
        <v>160</v>
      </c>
      <c r="D21" s="140" t="s">
        <v>26</v>
      </c>
      <c r="E21" s="140"/>
      <c r="F21" s="141"/>
      <c r="G21" s="9"/>
      <c r="H21" s="9"/>
      <c r="I21" s="9"/>
      <c r="J21" s="9"/>
      <c r="M21" s="36">
        <v>18</v>
      </c>
      <c r="N21" s="10">
        <v>164</v>
      </c>
    </row>
    <row r="22" spans="2:14" ht="15" x14ac:dyDescent="0.25">
      <c r="B22" s="17" t="s">
        <v>22</v>
      </c>
      <c r="C22" s="20">
        <f>MAX($B$2:$K$19)</f>
        <v>200</v>
      </c>
      <c r="D22" s="142" t="s">
        <v>27</v>
      </c>
      <c r="E22" s="142"/>
      <c r="F22" s="143"/>
      <c r="G22" s="9"/>
      <c r="H22" s="9"/>
      <c r="I22" s="9"/>
      <c r="J22" s="9"/>
      <c r="M22" s="36">
        <v>19</v>
      </c>
      <c r="N22" s="10">
        <v>164</v>
      </c>
    </row>
    <row r="23" spans="2:14" ht="15" x14ac:dyDescent="0.25">
      <c r="B23" s="17" t="s">
        <v>23</v>
      </c>
      <c r="C23" s="20">
        <f>COUNT($B$2:$K$19)</f>
        <v>180</v>
      </c>
      <c r="D23" s="142" t="s">
        <v>28</v>
      </c>
      <c r="E23" s="142"/>
      <c r="F23" s="143"/>
      <c r="G23" s="9"/>
      <c r="H23" s="9"/>
      <c r="I23" s="9"/>
      <c r="J23" s="9"/>
      <c r="M23" s="36">
        <v>20</v>
      </c>
      <c r="N23" s="10">
        <v>164</v>
      </c>
    </row>
    <row r="24" spans="2:14" ht="15" x14ac:dyDescent="0.25">
      <c r="B24" s="17" t="s">
        <v>24</v>
      </c>
      <c r="C24" s="20">
        <f>SUM(B2:K19)</f>
        <v>32658</v>
      </c>
      <c r="D24" s="142" t="s">
        <v>29</v>
      </c>
      <c r="E24" s="142"/>
      <c r="F24" s="143"/>
      <c r="G24" s="9"/>
      <c r="H24" s="9"/>
      <c r="I24" s="9"/>
      <c r="J24" s="9"/>
      <c r="M24" s="36">
        <v>21</v>
      </c>
      <c r="N24" s="10">
        <v>164</v>
      </c>
    </row>
    <row r="25" spans="2:14" ht="15.75" thickBot="1" x14ac:dyDescent="0.3">
      <c r="B25" s="18" t="s">
        <v>25</v>
      </c>
      <c r="C25" s="21">
        <f>AVERAGE($B$2:$K$19)</f>
        <v>181.43333333333334</v>
      </c>
      <c r="D25" s="144" t="s">
        <v>30</v>
      </c>
      <c r="E25" s="144"/>
      <c r="F25" s="145"/>
      <c r="G25" s="9"/>
      <c r="H25" s="9"/>
      <c r="I25" s="9"/>
      <c r="J25" s="9"/>
      <c r="M25" s="36">
        <v>22</v>
      </c>
      <c r="N25" s="10">
        <v>164</v>
      </c>
    </row>
    <row r="26" spans="2:14" x14ac:dyDescent="0.2">
      <c r="B26" s="9"/>
      <c r="C26" s="9"/>
      <c r="D26" s="9"/>
      <c r="E26" s="9"/>
      <c r="F26" s="9"/>
      <c r="G26" s="9"/>
      <c r="H26" s="9"/>
      <c r="I26" s="9"/>
      <c r="J26" s="9"/>
      <c r="M26" s="36">
        <v>23</v>
      </c>
      <c r="N26" s="10">
        <v>164</v>
      </c>
    </row>
    <row r="27" spans="2:14" x14ac:dyDescent="0.2">
      <c r="B27" s="9"/>
      <c r="C27" s="9"/>
      <c r="D27" s="9"/>
      <c r="E27" s="9"/>
      <c r="F27" s="9"/>
      <c r="G27" s="9"/>
      <c r="H27" s="9"/>
      <c r="I27" s="9"/>
      <c r="J27" s="9"/>
      <c r="M27" s="36">
        <v>24</v>
      </c>
      <c r="N27" s="10">
        <v>164</v>
      </c>
    </row>
    <row r="28" spans="2:14" x14ac:dyDescent="0.2">
      <c r="B28" s="9"/>
      <c r="C28" s="9"/>
      <c r="D28" s="9"/>
      <c r="E28" s="9"/>
      <c r="F28" s="9"/>
      <c r="G28" s="9"/>
      <c r="H28" s="9"/>
      <c r="I28" s="9"/>
      <c r="J28" s="9"/>
      <c r="M28" s="36">
        <v>25</v>
      </c>
      <c r="N28" s="10">
        <v>165</v>
      </c>
    </row>
    <row r="29" spans="2:14" x14ac:dyDescent="0.2">
      <c r="B29" s="9"/>
      <c r="C29" s="9"/>
      <c r="D29" s="9"/>
      <c r="E29" s="9"/>
      <c r="F29" s="9"/>
      <c r="G29" s="9"/>
      <c r="H29" s="9"/>
      <c r="I29" s="9"/>
      <c r="J29" s="9"/>
      <c r="M29" s="36">
        <v>26</v>
      </c>
      <c r="N29" s="10">
        <v>165</v>
      </c>
    </row>
    <row r="30" spans="2:14" x14ac:dyDescent="0.2">
      <c r="B30" s="9"/>
      <c r="C30" s="9"/>
      <c r="D30" s="9"/>
      <c r="E30" s="9"/>
      <c r="F30" s="9"/>
      <c r="G30" s="9"/>
      <c r="H30" s="9"/>
      <c r="I30" s="9"/>
      <c r="J30" s="9"/>
      <c r="M30" s="36">
        <v>27</v>
      </c>
      <c r="N30" s="10">
        <v>165</v>
      </c>
    </row>
    <row r="31" spans="2:14" x14ac:dyDescent="0.2">
      <c r="M31" s="36">
        <v>28</v>
      </c>
      <c r="N31" s="10">
        <v>165</v>
      </c>
    </row>
    <row r="32" spans="2:14" x14ac:dyDescent="0.2">
      <c r="M32" s="36">
        <v>29</v>
      </c>
      <c r="N32" s="10">
        <v>166</v>
      </c>
    </row>
    <row r="33" spans="13:14" x14ac:dyDescent="0.2">
      <c r="M33" s="36">
        <v>30</v>
      </c>
      <c r="N33" s="10">
        <v>167</v>
      </c>
    </row>
    <row r="34" spans="13:14" x14ac:dyDescent="0.2">
      <c r="M34" s="36">
        <v>31</v>
      </c>
      <c r="N34" s="10">
        <v>167</v>
      </c>
    </row>
    <row r="35" spans="13:14" x14ac:dyDescent="0.2">
      <c r="M35" s="36">
        <v>32</v>
      </c>
      <c r="N35" s="10">
        <v>167</v>
      </c>
    </row>
    <row r="36" spans="13:14" x14ac:dyDescent="0.2">
      <c r="M36" s="36">
        <v>33</v>
      </c>
      <c r="N36" s="10">
        <v>167</v>
      </c>
    </row>
    <row r="37" spans="13:14" x14ac:dyDescent="0.2">
      <c r="M37" s="36">
        <v>34</v>
      </c>
      <c r="N37" s="10">
        <v>168</v>
      </c>
    </row>
    <row r="38" spans="13:14" x14ac:dyDescent="0.2">
      <c r="M38" s="36">
        <v>35</v>
      </c>
      <c r="N38" s="10">
        <v>168</v>
      </c>
    </row>
    <row r="39" spans="13:14" x14ac:dyDescent="0.2">
      <c r="M39" s="36">
        <v>36</v>
      </c>
      <c r="N39" s="10">
        <v>168</v>
      </c>
    </row>
    <row r="40" spans="13:14" x14ac:dyDescent="0.2">
      <c r="M40" s="36">
        <v>37</v>
      </c>
      <c r="N40" s="10">
        <v>168</v>
      </c>
    </row>
    <row r="41" spans="13:14" x14ac:dyDescent="0.2">
      <c r="M41" s="36">
        <v>38</v>
      </c>
      <c r="N41" s="10">
        <v>169</v>
      </c>
    </row>
    <row r="42" spans="13:14" x14ac:dyDescent="0.2">
      <c r="M42" s="36">
        <v>39</v>
      </c>
      <c r="N42" s="10">
        <v>169</v>
      </c>
    </row>
    <row r="43" spans="13:14" x14ac:dyDescent="0.2">
      <c r="M43" s="36">
        <v>40</v>
      </c>
      <c r="N43" s="10">
        <v>169</v>
      </c>
    </row>
    <row r="44" spans="13:14" x14ac:dyDescent="0.2">
      <c r="M44" s="36">
        <v>41</v>
      </c>
      <c r="N44" s="10">
        <v>169</v>
      </c>
    </row>
    <row r="45" spans="13:14" x14ac:dyDescent="0.2">
      <c r="M45" s="36">
        <v>42</v>
      </c>
      <c r="N45" s="10">
        <v>169</v>
      </c>
    </row>
    <row r="46" spans="13:14" x14ac:dyDescent="0.2">
      <c r="M46" s="36">
        <v>43</v>
      </c>
      <c r="N46" s="10">
        <v>170</v>
      </c>
    </row>
    <row r="47" spans="13:14" x14ac:dyDescent="0.2">
      <c r="M47" s="36">
        <v>44</v>
      </c>
      <c r="N47" s="10">
        <v>170</v>
      </c>
    </row>
    <row r="48" spans="13:14" x14ac:dyDescent="0.2">
      <c r="M48" s="36">
        <v>45</v>
      </c>
      <c r="N48" s="10">
        <v>170</v>
      </c>
    </row>
    <row r="49" spans="13:14" x14ac:dyDescent="0.2">
      <c r="M49" s="36">
        <v>46</v>
      </c>
      <c r="N49" s="10">
        <v>170</v>
      </c>
    </row>
    <row r="50" spans="13:14" x14ac:dyDescent="0.2">
      <c r="M50" s="36">
        <v>47</v>
      </c>
      <c r="N50" s="10">
        <v>170</v>
      </c>
    </row>
    <row r="51" spans="13:14" x14ac:dyDescent="0.2">
      <c r="M51" s="36">
        <v>48</v>
      </c>
      <c r="N51" s="10">
        <v>170</v>
      </c>
    </row>
    <row r="52" spans="13:14" x14ac:dyDescent="0.2">
      <c r="M52" s="36">
        <v>49</v>
      </c>
      <c r="N52" s="10">
        <v>170</v>
      </c>
    </row>
    <row r="53" spans="13:14" x14ac:dyDescent="0.2">
      <c r="M53" s="36">
        <v>50</v>
      </c>
      <c r="N53" s="10">
        <v>171</v>
      </c>
    </row>
    <row r="54" spans="13:14" x14ac:dyDescent="0.2">
      <c r="M54" s="36">
        <v>51</v>
      </c>
      <c r="N54" s="10">
        <v>171</v>
      </c>
    </row>
    <row r="55" spans="13:14" x14ac:dyDescent="0.2">
      <c r="M55" s="36">
        <v>52</v>
      </c>
      <c r="N55" s="10">
        <v>171</v>
      </c>
    </row>
    <row r="56" spans="13:14" x14ac:dyDescent="0.2">
      <c r="M56" s="36">
        <v>53</v>
      </c>
      <c r="N56" s="10">
        <v>171</v>
      </c>
    </row>
    <row r="57" spans="13:14" x14ac:dyDescent="0.2">
      <c r="M57" s="36">
        <v>54</v>
      </c>
      <c r="N57" s="10">
        <v>172</v>
      </c>
    </row>
    <row r="58" spans="13:14" x14ac:dyDescent="0.2">
      <c r="M58" s="36">
        <v>55</v>
      </c>
      <c r="N58" s="10">
        <v>172</v>
      </c>
    </row>
    <row r="59" spans="13:14" x14ac:dyDescent="0.2">
      <c r="M59" s="36">
        <v>56</v>
      </c>
      <c r="N59" s="10">
        <v>172</v>
      </c>
    </row>
    <row r="60" spans="13:14" x14ac:dyDescent="0.2">
      <c r="M60" s="36">
        <v>57</v>
      </c>
      <c r="N60" s="10">
        <v>172</v>
      </c>
    </row>
    <row r="61" spans="13:14" x14ac:dyDescent="0.2">
      <c r="M61" s="36">
        <v>58</v>
      </c>
      <c r="N61" s="10">
        <v>172</v>
      </c>
    </row>
    <row r="62" spans="13:14" x14ac:dyDescent="0.2">
      <c r="M62" s="36">
        <v>59</v>
      </c>
      <c r="N62" s="10">
        <v>172</v>
      </c>
    </row>
    <row r="63" spans="13:14" x14ac:dyDescent="0.2">
      <c r="M63" s="36">
        <v>60</v>
      </c>
      <c r="N63" s="10">
        <v>172</v>
      </c>
    </row>
    <row r="64" spans="13:14" x14ac:dyDescent="0.2">
      <c r="M64" s="36">
        <v>61</v>
      </c>
      <c r="N64" s="10">
        <v>173</v>
      </c>
    </row>
    <row r="65" spans="13:14" x14ac:dyDescent="0.2">
      <c r="M65" s="36">
        <v>62</v>
      </c>
      <c r="N65" s="10">
        <v>174</v>
      </c>
    </row>
    <row r="66" spans="13:14" x14ac:dyDescent="0.2">
      <c r="M66" s="36">
        <v>63</v>
      </c>
      <c r="N66" s="10">
        <v>174</v>
      </c>
    </row>
    <row r="67" spans="13:14" x14ac:dyDescent="0.2">
      <c r="M67" s="36">
        <v>64</v>
      </c>
      <c r="N67" s="10">
        <v>175</v>
      </c>
    </row>
    <row r="68" spans="13:14" x14ac:dyDescent="0.2">
      <c r="M68" s="36">
        <v>65</v>
      </c>
      <c r="N68" s="10">
        <v>175</v>
      </c>
    </row>
    <row r="69" spans="13:14" x14ac:dyDescent="0.2">
      <c r="M69" s="36">
        <v>66</v>
      </c>
      <c r="N69" s="10">
        <v>175</v>
      </c>
    </row>
    <row r="70" spans="13:14" x14ac:dyDescent="0.2">
      <c r="M70" s="36">
        <v>67</v>
      </c>
      <c r="N70" s="10">
        <v>175</v>
      </c>
    </row>
    <row r="71" spans="13:14" x14ac:dyDescent="0.2">
      <c r="M71" s="36">
        <v>68</v>
      </c>
      <c r="N71" s="10">
        <v>176</v>
      </c>
    </row>
    <row r="72" spans="13:14" x14ac:dyDescent="0.2">
      <c r="M72" s="36">
        <v>69</v>
      </c>
      <c r="N72" s="10">
        <v>176</v>
      </c>
    </row>
    <row r="73" spans="13:14" x14ac:dyDescent="0.2">
      <c r="M73" s="36">
        <v>70</v>
      </c>
      <c r="N73" s="10">
        <v>177</v>
      </c>
    </row>
    <row r="74" spans="13:14" x14ac:dyDescent="0.2">
      <c r="M74" s="36">
        <v>71</v>
      </c>
      <c r="N74" s="10">
        <v>177</v>
      </c>
    </row>
    <row r="75" spans="13:14" x14ac:dyDescent="0.2">
      <c r="M75" s="36">
        <v>72</v>
      </c>
      <c r="N75" s="10">
        <v>177</v>
      </c>
    </row>
    <row r="76" spans="13:14" x14ac:dyDescent="0.2">
      <c r="M76" s="36">
        <v>73</v>
      </c>
      <c r="N76" s="10">
        <v>178</v>
      </c>
    </row>
    <row r="77" spans="13:14" x14ac:dyDescent="0.2">
      <c r="M77" s="36">
        <v>74</v>
      </c>
      <c r="N77" s="10">
        <v>178</v>
      </c>
    </row>
    <row r="78" spans="13:14" x14ac:dyDescent="0.2">
      <c r="M78" s="36">
        <v>75</v>
      </c>
      <c r="N78" s="10">
        <v>178</v>
      </c>
    </row>
    <row r="79" spans="13:14" x14ac:dyDescent="0.2">
      <c r="M79" s="36">
        <v>76</v>
      </c>
      <c r="N79" s="10">
        <v>178</v>
      </c>
    </row>
    <row r="80" spans="13:14" x14ac:dyDescent="0.2">
      <c r="M80" s="36">
        <v>77</v>
      </c>
      <c r="N80" s="10">
        <v>178</v>
      </c>
    </row>
    <row r="81" spans="13:17" x14ac:dyDescent="0.2">
      <c r="M81" s="36">
        <v>78</v>
      </c>
      <c r="N81" s="10">
        <v>179</v>
      </c>
    </row>
    <row r="82" spans="13:17" x14ac:dyDescent="0.2">
      <c r="M82" s="36">
        <v>79</v>
      </c>
      <c r="N82" s="10">
        <v>179</v>
      </c>
    </row>
    <row r="83" spans="13:17" x14ac:dyDescent="0.2">
      <c r="M83" s="36">
        <v>80</v>
      </c>
      <c r="N83" s="10">
        <v>180</v>
      </c>
    </row>
    <row r="84" spans="13:17" x14ac:dyDescent="0.2">
      <c r="M84" s="36">
        <v>81</v>
      </c>
      <c r="N84" s="10">
        <v>180</v>
      </c>
    </row>
    <row r="85" spans="13:17" x14ac:dyDescent="0.2">
      <c r="M85" s="36">
        <v>82</v>
      </c>
      <c r="N85" s="10">
        <v>180</v>
      </c>
    </row>
    <row r="86" spans="13:17" x14ac:dyDescent="0.2">
      <c r="M86" s="36">
        <v>83</v>
      </c>
      <c r="N86" s="10">
        <v>180</v>
      </c>
    </row>
    <row r="87" spans="13:17" x14ac:dyDescent="0.2">
      <c r="M87" s="36">
        <v>84</v>
      </c>
      <c r="N87" s="10">
        <v>180</v>
      </c>
    </row>
    <row r="88" spans="13:17" x14ac:dyDescent="0.2">
      <c r="M88" s="36">
        <v>85</v>
      </c>
      <c r="N88" s="10">
        <v>180</v>
      </c>
    </row>
    <row r="89" spans="13:17" x14ac:dyDescent="0.2">
      <c r="M89" s="36">
        <v>86</v>
      </c>
      <c r="N89" s="10">
        <v>180</v>
      </c>
    </row>
    <row r="90" spans="13:17" x14ac:dyDescent="0.2">
      <c r="M90" s="36">
        <v>87</v>
      </c>
      <c r="N90" s="10">
        <v>180</v>
      </c>
    </row>
    <row r="91" spans="13:17" x14ac:dyDescent="0.2">
      <c r="M91" s="36">
        <v>88</v>
      </c>
      <c r="N91" s="10">
        <v>181</v>
      </c>
    </row>
    <row r="92" spans="13:17" x14ac:dyDescent="0.2">
      <c r="M92" s="36">
        <v>89</v>
      </c>
      <c r="N92" s="10">
        <v>181</v>
      </c>
    </row>
    <row r="93" spans="13:17" x14ac:dyDescent="0.2">
      <c r="M93" s="37">
        <v>90</v>
      </c>
      <c r="N93" s="35">
        <v>181</v>
      </c>
      <c r="O93" s="137" t="s">
        <v>54</v>
      </c>
      <c r="P93" s="138"/>
      <c r="Q93" s="139">
        <f>(N93+N94)/2</f>
        <v>181</v>
      </c>
    </row>
    <row r="94" spans="13:17" x14ac:dyDescent="0.2">
      <c r="M94" s="37">
        <v>91</v>
      </c>
      <c r="N94" s="35">
        <v>181</v>
      </c>
      <c r="O94" s="137"/>
      <c r="P94" s="138"/>
      <c r="Q94" s="139"/>
    </row>
    <row r="95" spans="13:17" x14ac:dyDescent="0.2">
      <c r="M95" s="36">
        <v>92</v>
      </c>
      <c r="N95" s="10">
        <v>182</v>
      </c>
    </row>
    <row r="96" spans="13:17" x14ac:dyDescent="0.2">
      <c r="M96" s="36">
        <v>93</v>
      </c>
      <c r="N96" s="10">
        <v>183</v>
      </c>
    </row>
    <row r="97" spans="13:14" x14ac:dyDescent="0.2">
      <c r="M97" s="36">
        <v>94</v>
      </c>
      <c r="N97" s="10">
        <v>183</v>
      </c>
    </row>
    <row r="98" spans="13:14" x14ac:dyDescent="0.2">
      <c r="M98" s="36">
        <v>95</v>
      </c>
      <c r="N98" s="10">
        <v>184</v>
      </c>
    </row>
    <row r="99" spans="13:14" x14ac:dyDescent="0.2">
      <c r="M99" s="36">
        <v>96</v>
      </c>
      <c r="N99" s="10">
        <v>184</v>
      </c>
    </row>
    <row r="100" spans="13:14" x14ac:dyDescent="0.2">
      <c r="M100" s="36">
        <v>97</v>
      </c>
      <c r="N100" s="10">
        <v>184</v>
      </c>
    </row>
    <row r="101" spans="13:14" x14ac:dyDescent="0.2">
      <c r="M101" s="36">
        <v>98</v>
      </c>
      <c r="N101" s="10">
        <v>185</v>
      </c>
    </row>
    <row r="102" spans="13:14" x14ac:dyDescent="0.2">
      <c r="M102" s="36">
        <v>99</v>
      </c>
      <c r="N102" s="10">
        <v>185</v>
      </c>
    </row>
    <row r="103" spans="13:14" x14ac:dyDescent="0.2">
      <c r="M103" s="36">
        <v>100</v>
      </c>
      <c r="N103" s="10">
        <v>185</v>
      </c>
    </row>
    <row r="104" spans="13:14" x14ac:dyDescent="0.2">
      <c r="M104" s="36">
        <v>101</v>
      </c>
      <c r="N104" s="10">
        <v>185</v>
      </c>
    </row>
    <row r="105" spans="13:14" x14ac:dyDescent="0.2">
      <c r="M105" s="36">
        <v>102</v>
      </c>
      <c r="N105" s="10">
        <v>186</v>
      </c>
    </row>
    <row r="106" spans="13:14" x14ac:dyDescent="0.2">
      <c r="M106" s="36">
        <v>103</v>
      </c>
      <c r="N106" s="10">
        <v>186</v>
      </c>
    </row>
    <row r="107" spans="13:14" x14ac:dyDescent="0.2">
      <c r="M107" s="36">
        <v>104</v>
      </c>
      <c r="N107" s="10">
        <v>186</v>
      </c>
    </row>
    <row r="108" spans="13:14" x14ac:dyDescent="0.2">
      <c r="M108" s="36">
        <v>105</v>
      </c>
      <c r="N108" s="10">
        <v>186</v>
      </c>
    </row>
    <row r="109" spans="13:14" x14ac:dyDescent="0.2">
      <c r="M109" s="36">
        <v>106</v>
      </c>
      <c r="N109" s="10">
        <v>187</v>
      </c>
    </row>
    <row r="110" spans="13:14" x14ac:dyDescent="0.2">
      <c r="M110" s="36">
        <v>107</v>
      </c>
      <c r="N110" s="10">
        <v>187</v>
      </c>
    </row>
    <row r="111" spans="13:14" x14ac:dyDescent="0.2">
      <c r="M111" s="36">
        <v>108</v>
      </c>
      <c r="N111" s="10">
        <v>187</v>
      </c>
    </row>
    <row r="112" spans="13:14" x14ac:dyDescent="0.2">
      <c r="M112" s="36">
        <v>109</v>
      </c>
      <c r="N112" s="10">
        <v>187</v>
      </c>
    </row>
    <row r="113" spans="13:14" x14ac:dyDescent="0.2">
      <c r="M113" s="36">
        <v>110</v>
      </c>
      <c r="N113" s="10">
        <v>187</v>
      </c>
    </row>
    <row r="114" spans="13:14" x14ac:dyDescent="0.2">
      <c r="M114" s="36">
        <v>111</v>
      </c>
      <c r="N114" s="10">
        <v>188</v>
      </c>
    </row>
    <row r="115" spans="13:14" x14ac:dyDescent="0.2">
      <c r="M115" s="36">
        <v>112</v>
      </c>
      <c r="N115" s="10">
        <v>188</v>
      </c>
    </row>
    <row r="116" spans="13:14" x14ac:dyDescent="0.2">
      <c r="M116" s="36">
        <v>113</v>
      </c>
      <c r="N116" s="10">
        <v>188</v>
      </c>
    </row>
    <row r="117" spans="13:14" x14ac:dyDescent="0.2">
      <c r="M117" s="36">
        <v>114</v>
      </c>
      <c r="N117" s="10">
        <v>188</v>
      </c>
    </row>
    <row r="118" spans="13:14" x14ac:dyDescent="0.2">
      <c r="M118" s="36">
        <v>115</v>
      </c>
      <c r="N118" s="10">
        <v>188</v>
      </c>
    </row>
    <row r="119" spans="13:14" x14ac:dyDescent="0.2">
      <c r="M119" s="36">
        <v>116</v>
      </c>
      <c r="N119" s="10">
        <v>189</v>
      </c>
    </row>
    <row r="120" spans="13:14" x14ac:dyDescent="0.2">
      <c r="M120" s="36">
        <v>117</v>
      </c>
      <c r="N120" s="10">
        <v>189</v>
      </c>
    </row>
    <row r="121" spans="13:14" x14ac:dyDescent="0.2">
      <c r="M121" s="36">
        <v>118</v>
      </c>
      <c r="N121" s="10">
        <v>189</v>
      </c>
    </row>
    <row r="122" spans="13:14" x14ac:dyDescent="0.2">
      <c r="M122" s="36">
        <v>119</v>
      </c>
      <c r="N122" s="10">
        <v>189</v>
      </c>
    </row>
    <row r="123" spans="13:14" x14ac:dyDescent="0.2">
      <c r="M123" s="36">
        <v>120</v>
      </c>
      <c r="N123" s="10">
        <v>189</v>
      </c>
    </row>
    <row r="124" spans="13:14" x14ac:dyDescent="0.2">
      <c r="M124" s="36">
        <v>121</v>
      </c>
      <c r="N124" s="10">
        <v>189</v>
      </c>
    </row>
    <row r="125" spans="13:14" x14ac:dyDescent="0.2">
      <c r="M125" s="36">
        <v>122</v>
      </c>
      <c r="N125" s="10">
        <v>190</v>
      </c>
    </row>
    <row r="126" spans="13:14" x14ac:dyDescent="0.2">
      <c r="M126" s="36">
        <v>123</v>
      </c>
      <c r="N126" s="10">
        <v>190</v>
      </c>
    </row>
    <row r="127" spans="13:14" x14ac:dyDescent="0.2">
      <c r="M127" s="36">
        <v>124</v>
      </c>
      <c r="N127" s="10">
        <v>190</v>
      </c>
    </row>
    <row r="128" spans="13:14" x14ac:dyDescent="0.2">
      <c r="M128" s="36">
        <v>125</v>
      </c>
      <c r="N128" s="10">
        <v>191</v>
      </c>
    </row>
    <row r="129" spans="13:14" x14ac:dyDescent="0.2">
      <c r="M129" s="36">
        <v>126</v>
      </c>
      <c r="N129" s="10">
        <v>191</v>
      </c>
    </row>
    <row r="130" spans="13:14" x14ac:dyDescent="0.2">
      <c r="M130" s="36">
        <v>127</v>
      </c>
      <c r="N130" s="10">
        <v>191</v>
      </c>
    </row>
    <row r="131" spans="13:14" x14ac:dyDescent="0.2">
      <c r="M131" s="36">
        <v>128</v>
      </c>
      <c r="N131" s="10">
        <v>192</v>
      </c>
    </row>
    <row r="132" spans="13:14" x14ac:dyDescent="0.2">
      <c r="M132" s="36">
        <v>129</v>
      </c>
      <c r="N132" s="10">
        <v>192</v>
      </c>
    </row>
    <row r="133" spans="13:14" x14ac:dyDescent="0.2">
      <c r="M133" s="36">
        <v>130</v>
      </c>
      <c r="N133" s="10">
        <v>192</v>
      </c>
    </row>
    <row r="134" spans="13:14" x14ac:dyDescent="0.2">
      <c r="M134" s="36">
        <v>131</v>
      </c>
      <c r="N134" s="10">
        <v>193</v>
      </c>
    </row>
    <row r="135" spans="13:14" x14ac:dyDescent="0.2">
      <c r="M135" s="36">
        <v>132</v>
      </c>
      <c r="N135" s="10">
        <v>193</v>
      </c>
    </row>
    <row r="136" spans="13:14" x14ac:dyDescent="0.2">
      <c r="M136" s="36">
        <v>133</v>
      </c>
      <c r="N136" s="10">
        <v>193</v>
      </c>
    </row>
    <row r="137" spans="13:14" x14ac:dyDescent="0.2">
      <c r="M137" s="36">
        <v>134</v>
      </c>
      <c r="N137" s="10">
        <v>194</v>
      </c>
    </row>
    <row r="138" spans="13:14" x14ac:dyDescent="0.2">
      <c r="M138" s="36">
        <v>135</v>
      </c>
      <c r="N138" s="10">
        <v>194</v>
      </c>
    </row>
    <row r="139" spans="13:14" x14ac:dyDescent="0.2">
      <c r="M139" s="36">
        <v>136</v>
      </c>
      <c r="N139" s="10">
        <v>194</v>
      </c>
    </row>
    <row r="140" spans="13:14" x14ac:dyDescent="0.2">
      <c r="M140" s="36">
        <v>137</v>
      </c>
      <c r="N140" s="10">
        <v>194</v>
      </c>
    </row>
    <row r="141" spans="13:14" x14ac:dyDescent="0.2">
      <c r="M141" s="36">
        <v>138</v>
      </c>
      <c r="N141" s="10">
        <v>195</v>
      </c>
    </row>
    <row r="142" spans="13:14" x14ac:dyDescent="0.2">
      <c r="M142" s="36">
        <v>139</v>
      </c>
      <c r="N142" s="10">
        <v>195</v>
      </c>
    </row>
    <row r="143" spans="13:14" x14ac:dyDescent="0.2">
      <c r="M143" s="36">
        <v>140</v>
      </c>
      <c r="N143" s="10">
        <v>195</v>
      </c>
    </row>
    <row r="144" spans="13:14" x14ac:dyDescent="0.2">
      <c r="M144" s="36">
        <v>141</v>
      </c>
      <c r="N144" s="10">
        <v>195</v>
      </c>
    </row>
    <row r="145" spans="13:14" x14ac:dyDescent="0.2">
      <c r="M145" s="36">
        <v>142</v>
      </c>
      <c r="N145" s="10">
        <v>195</v>
      </c>
    </row>
    <row r="146" spans="13:14" x14ac:dyDescent="0.2">
      <c r="M146" s="36">
        <v>143</v>
      </c>
      <c r="N146" s="10">
        <v>195</v>
      </c>
    </row>
    <row r="147" spans="13:14" x14ac:dyDescent="0.2">
      <c r="M147" s="36">
        <v>144</v>
      </c>
      <c r="N147" s="10">
        <v>195</v>
      </c>
    </row>
    <row r="148" spans="13:14" x14ac:dyDescent="0.2">
      <c r="M148" s="36">
        <v>145</v>
      </c>
      <c r="N148" s="10">
        <v>195</v>
      </c>
    </row>
    <row r="149" spans="13:14" x14ac:dyDescent="0.2">
      <c r="M149" s="36">
        <v>146</v>
      </c>
      <c r="N149" s="10">
        <v>195</v>
      </c>
    </row>
    <row r="150" spans="13:14" x14ac:dyDescent="0.2">
      <c r="M150" s="36">
        <v>147</v>
      </c>
      <c r="N150" s="10">
        <v>195</v>
      </c>
    </row>
    <row r="151" spans="13:14" x14ac:dyDescent="0.2">
      <c r="M151" s="36">
        <v>148</v>
      </c>
      <c r="N151" s="10">
        <v>195</v>
      </c>
    </row>
    <row r="152" spans="13:14" x14ac:dyDescent="0.2">
      <c r="M152" s="36">
        <v>149</v>
      </c>
      <c r="N152" s="10">
        <v>195</v>
      </c>
    </row>
    <row r="153" spans="13:14" x14ac:dyDescent="0.2">
      <c r="M153" s="36">
        <v>150</v>
      </c>
      <c r="N153" s="10">
        <v>195</v>
      </c>
    </row>
    <row r="154" spans="13:14" x14ac:dyDescent="0.2">
      <c r="M154" s="36">
        <v>151</v>
      </c>
      <c r="N154" s="10">
        <v>196</v>
      </c>
    </row>
    <row r="155" spans="13:14" x14ac:dyDescent="0.2">
      <c r="M155" s="36">
        <v>152</v>
      </c>
      <c r="N155" s="10">
        <v>196</v>
      </c>
    </row>
    <row r="156" spans="13:14" x14ac:dyDescent="0.2">
      <c r="M156" s="36">
        <v>153</v>
      </c>
      <c r="N156" s="10">
        <v>196</v>
      </c>
    </row>
    <row r="157" spans="13:14" x14ac:dyDescent="0.2">
      <c r="M157" s="36">
        <v>154</v>
      </c>
      <c r="N157" s="10">
        <v>196</v>
      </c>
    </row>
    <row r="158" spans="13:14" x14ac:dyDescent="0.2">
      <c r="M158" s="36">
        <v>155</v>
      </c>
      <c r="N158" s="10">
        <v>196</v>
      </c>
    </row>
    <row r="159" spans="13:14" x14ac:dyDescent="0.2">
      <c r="M159" s="36">
        <v>156</v>
      </c>
      <c r="N159" s="10">
        <v>197</v>
      </c>
    </row>
    <row r="160" spans="13:14" x14ac:dyDescent="0.2">
      <c r="M160" s="36">
        <v>157</v>
      </c>
      <c r="N160" s="10">
        <v>197</v>
      </c>
    </row>
    <row r="161" spans="13:14" x14ac:dyDescent="0.2">
      <c r="M161" s="36">
        <v>158</v>
      </c>
      <c r="N161" s="10">
        <v>198</v>
      </c>
    </row>
    <row r="162" spans="13:14" x14ac:dyDescent="0.2">
      <c r="M162" s="36">
        <v>159</v>
      </c>
      <c r="N162" s="10">
        <v>198</v>
      </c>
    </row>
    <row r="163" spans="13:14" x14ac:dyDescent="0.2">
      <c r="M163" s="36">
        <v>160</v>
      </c>
      <c r="N163" s="10">
        <v>198</v>
      </c>
    </row>
    <row r="164" spans="13:14" x14ac:dyDescent="0.2">
      <c r="M164" s="36">
        <v>161</v>
      </c>
      <c r="N164" s="10">
        <v>198</v>
      </c>
    </row>
    <row r="165" spans="13:14" x14ac:dyDescent="0.2">
      <c r="M165" s="36">
        <v>162</v>
      </c>
      <c r="N165" s="10">
        <v>198</v>
      </c>
    </row>
    <row r="166" spans="13:14" x14ac:dyDescent="0.2">
      <c r="M166" s="36">
        <v>163</v>
      </c>
      <c r="N166" s="10">
        <v>198</v>
      </c>
    </row>
    <row r="167" spans="13:14" x14ac:dyDescent="0.2">
      <c r="M167" s="36">
        <v>164</v>
      </c>
      <c r="N167" s="10">
        <v>199</v>
      </c>
    </row>
    <row r="168" spans="13:14" x14ac:dyDescent="0.2">
      <c r="M168" s="36">
        <v>165</v>
      </c>
      <c r="N168" s="10">
        <v>199</v>
      </c>
    </row>
    <row r="169" spans="13:14" x14ac:dyDescent="0.2">
      <c r="M169" s="36">
        <v>166</v>
      </c>
      <c r="N169" s="10">
        <v>199</v>
      </c>
    </row>
    <row r="170" spans="13:14" x14ac:dyDescent="0.2">
      <c r="M170" s="36">
        <v>167</v>
      </c>
      <c r="N170" s="10">
        <v>199</v>
      </c>
    </row>
    <row r="171" spans="13:14" x14ac:dyDescent="0.2">
      <c r="M171" s="36">
        <v>168</v>
      </c>
      <c r="N171" s="10">
        <v>199</v>
      </c>
    </row>
    <row r="172" spans="13:14" x14ac:dyDescent="0.2">
      <c r="M172" s="36">
        <v>169</v>
      </c>
      <c r="N172" s="10">
        <v>199</v>
      </c>
    </row>
    <row r="173" spans="13:14" x14ac:dyDescent="0.2">
      <c r="M173" s="36">
        <v>170</v>
      </c>
      <c r="N173" s="10">
        <v>199</v>
      </c>
    </row>
    <row r="174" spans="13:14" x14ac:dyDescent="0.2">
      <c r="M174" s="36">
        <v>171</v>
      </c>
      <c r="N174" s="10">
        <v>200</v>
      </c>
    </row>
    <row r="175" spans="13:14" x14ac:dyDescent="0.2">
      <c r="M175" s="36">
        <v>172</v>
      </c>
      <c r="N175" s="10">
        <v>200</v>
      </c>
    </row>
    <row r="176" spans="13:14" x14ac:dyDescent="0.2">
      <c r="M176" s="36">
        <v>173</v>
      </c>
      <c r="N176" s="10">
        <v>200</v>
      </c>
    </row>
    <row r="177" spans="13:14" x14ac:dyDescent="0.2">
      <c r="M177" s="36">
        <v>174</v>
      </c>
      <c r="N177" s="10">
        <v>200</v>
      </c>
    </row>
    <row r="178" spans="13:14" x14ac:dyDescent="0.2">
      <c r="M178" s="36">
        <v>175</v>
      </c>
      <c r="N178" s="10">
        <v>200</v>
      </c>
    </row>
    <row r="179" spans="13:14" x14ac:dyDescent="0.2">
      <c r="M179" s="36">
        <v>176</v>
      </c>
      <c r="N179" s="10">
        <v>200</v>
      </c>
    </row>
    <row r="180" spans="13:14" x14ac:dyDescent="0.2">
      <c r="M180" s="36">
        <v>177</v>
      </c>
      <c r="N180" s="10">
        <v>200</v>
      </c>
    </row>
    <row r="181" spans="13:14" x14ac:dyDescent="0.2">
      <c r="M181" s="36">
        <v>178</v>
      </c>
      <c r="N181" s="10">
        <v>200</v>
      </c>
    </row>
    <row r="182" spans="13:14" x14ac:dyDescent="0.2">
      <c r="M182" s="36">
        <v>179</v>
      </c>
      <c r="N182" s="10">
        <v>200</v>
      </c>
    </row>
    <row r="183" spans="13:14" ht="15" thickBot="1" x14ac:dyDescent="0.25">
      <c r="M183" s="38">
        <v>180</v>
      </c>
      <c r="N183" s="13">
        <v>200</v>
      </c>
    </row>
  </sheetData>
  <sortState ref="N4:N183">
    <sortCondition ref="N4"/>
  </sortState>
  <mergeCells count="8">
    <mergeCell ref="M2:N2"/>
    <mergeCell ref="O93:P94"/>
    <mergeCell ref="Q93:Q94"/>
    <mergeCell ref="D21:F21"/>
    <mergeCell ref="D22:F22"/>
    <mergeCell ref="D23:F23"/>
    <mergeCell ref="D24:F24"/>
    <mergeCell ref="D25:F25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56"/>
  <sheetViews>
    <sheetView zoomScaleNormal="100" workbookViewId="0">
      <selection activeCell="B2" sqref="B2:B4"/>
    </sheetView>
  </sheetViews>
  <sheetFormatPr defaultRowHeight="14.25" x14ac:dyDescent="0.2"/>
  <cols>
    <col min="1" max="1" width="9.140625" style="1" customWidth="1"/>
    <col min="2" max="2" width="10.7109375" style="1" customWidth="1"/>
    <col min="3" max="3" width="13.7109375" style="1" bestFit="1" customWidth="1"/>
    <col min="4" max="4" width="13.85546875" style="1" bestFit="1" customWidth="1"/>
    <col min="5" max="5" width="9.5703125" style="1" bestFit="1" customWidth="1"/>
    <col min="6" max="11" width="12.5703125" style="1" customWidth="1"/>
    <col min="12" max="16384" width="9.140625" style="1"/>
  </cols>
  <sheetData>
    <row r="1" spans="2:11" ht="15" thickBot="1" x14ac:dyDescent="0.25"/>
    <row r="2" spans="2:11" ht="20.25" customHeight="1" x14ac:dyDescent="0.2">
      <c r="B2" s="154" t="s">
        <v>57</v>
      </c>
      <c r="C2" s="152" t="s">
        <v>31</v>
      </c>
      <c r="D2" s="153"/>
      <c r="E2" s="146" t="s">
        <v>61</v>
      </c>
      <c r="F2" s="158" t="s">
        <v>35</v>
      </c>
      <c r="G2" s="158" t="s">
        <v>58</v>
      </c>
      <c r="H2" s="149" t="s">
        <v>62</v>
      </c>
      <c r="I2" s="146" t="s">
        <v>63</v>
      </c>
      <c r="J2" s="146" t="s">
        <v>64</v>
      </c>
      <c r="K2" s="146" t="s">
        <v>65</v>
      </c>
    </row>
    <row r="3" spans="2:11" ht="20.25" customHeight="1" x14ac:dyDescent="0.2">
      <c r="B3" s="155"/>
      <c r="C3" s="55" t="s">
        <v>32</v>
      </c>
      <c r="D3" s="157" t="s">
        <v>33</v>
      </c>
      <c r="E3" s="147"/>
      <c r="F3" s="161"/>
      <c r="G3" s="159"/>
      <c r="H3" s="150"/>
      <c r="I3" s="147"/>
      <c r="J3" s="147"/>
      <c r="K3" s="147"/>
    </row>
    <row r="4" spans="2:11" ht="20.25" customHeight="1" thickBot="1" x14ac:dyDescent="0.25">
      <c r="B4" s="156"/>
      <c r="C4" s="53" t="s">
        <v>59</v>
      </c>
      <c r="D4" s="148"/>
      <c r="E4" s="148"/>
      <c r="F4" s="54" t="s">
        <v>60</v>
      </c>
      <c r="G4" s="160"/>
      <c r="H4" s="151"/>
      <c r="I4" s="148"/>
      <c r="J4" s="148"/>
      <c r="K4" s="148"/>
    </row>
    <row r="5" spans="2:11" x14ac:dyDescent="0.2">
      <c r="B5" s="61">
        <f>Podaci!C21</f>
        <v>160</v>
      </c>
      <c r="C5" s="99">
        <f t="array" ref="C5:C45">FREQUENCY(Podaci!B2:K19,B5:B45)</f>
        <v>6</v>
      </c>
      <c r="D5" s="100">
        <f>C5</f>
        <v>6</v>
      </c>
      <c r="E5" s="51">
        <f>B5*C5</f>
        <v>960</v>
      </c>
      <c r="F5" s="48">
        <f t="shared" ref="F5:F45" si="0">B5-C$49</f>
        <v>-21.433333333333337</v>
      </c>
      <c r="G5" s="52">
        <f>POWER(F5,2)</f>
        <v>459.38777777777796</v>
      </c>
      <c r="H5" s="49">
        <f t="shared" ref="H5:H45" si="1">C5*F5</f>
        <v>-128.60000000000002</v>
      </c>
      <c r="I5" s="52">
        <f>C5*G5</f>
        <v>2756.3266666666677</v>
      </c>
      <c r="J5" s="49">
        <f>C5*POWER(F5,3)</f>
        <v>-59077.268222222257</v>
      </c>
      <c r="K5" s="50">
        <f>C5*POWER(F5,4)</f>
        <v>1266222.7822296307</v>
      </c>
    </row>
    <row r="6" spans="2:11" x14ac:dyDescent="0.2">
      <c r="B6" s="61">
        <v>161</v>
      </c>
      <c r="C6" s="99">
        <v>2</v>
      </c>
      <c r="D6" s="100">
        <f>C6+D5</f>
        <v>8</v>
      </c>
      <c r="E6" s="51">
        <f>B6*C6</f>
        <v>322</v>
      </c>
      <c r="F6" s="48">
        <f t="shared" si="0"/>
        <v>-20.433333333333337</v>
      </c>
      <c r="G6" s="52">
        <f t="shared" ref="G6:G45" si="2">POWER(F6,2)</f>
        <v>417.52111111111128</v>
      </c>
      <c r="H6" s="49">
        <f t="shared" si="1"/>
        <v>-40.866666666666674</v>
      </c>
      <c r="I6" s="52">
        <f t="shared" ref="I6:I45" si="3">C6*G6</f>
        <v>835.04222222222256</v>
      </c>
      <c r="J6" s="49">
        <f t="shared" ref="J6:J45" si="4">C6*POWER(F6,3)</f>
        <v>-17062.696074074083</v>
      </c>
      <c r="K6" s="50">
        <f t="shared" ref="K6:K45" si="5">C6*POWER(F6,4)</f>
        <v>348647.75644691387</v>
      </c>
    </row>
    <row r="7" spans="2:11" x14ac:dyDescent="0.2">
      <c r="B7" s="61">
        <v>162</v>
      </c>
      <c r="C7" s="99">
        <v>3</v>
      </c>
      <c r="D7" s="100">
        <f t="shared" ref="D7:D45" si="6">C7+D6</f>
        <v>11</v>
      </c>
      <c r="E7" s="51">
        <f t="shared" ref="E7:E45" si="7">B7*C7</f>
        <v>486</v>
      </c>
      <c r="F7" s="48">
        <f t="shared" si="0"/>
        <v>-19.433333333333337</v>
      </c>
      <c r="G7" s="52">
        <f t="shared" si="2"/>
        <v>377.65444444444461</v>
      </c>
      <c r="H7" s="49">
        <f t="shared" si="1"/>
        <v>-58.300000000000011</v>
      </c>
      <c r="I7" s="52">
        <f t="shared" si="3"/>
        <v>1132.9633333333338</v>
      </c>
      <c r="J7" s="49">
        <f t="shared" si="4"/>
        <v>-22017.254111111124</v>
      </c>
      <c r="K7" s="50">
        <f t="shared" si="5"/>
        <v>427868.63822592632</v>
      </c>
    </row>
    <row r="8" spans="2:11" x14ac:dyDescent="0.2">
      <c r="B8" s="61">
        <v>163</v>
      </c>
      <c r="C8" s="99">
        <v>4</v>
      </c>
      <c r="D8" s="100">
        <f t="shared" si="6"/>
        <v>15</v>
      </c>
      <c r="E8" s="51">
        <f t="shared" si="7"/>
        <v>652</v>
      </c>
      <c r="F8" s="48">
        <f t="shared" si="0"/>
        <v>-18.433333333333337</v>
      </c>
      <c r="G8" s="52">
        <f t="shared" si="2"/>
        <v>339.78777777777793</v>
      </c>
      <c r="H8" s="49">
        <f t="shared" si="1"/>
        <v>-73.733333333333348</v>
      </c>
      <c r="I8" s="52">
        <f t="shared" si="3"/>
        <v>1359.1511111111117</v>
      </c>
      <c r="J8" s="49">
        <f t="shared" si="4"/>
        <v>-25053.685481481498</v>
      </c>
      <c r="K8" s="50">
        <f t="shared" si="5"/>
        <v>461822.93570864241</v>
      </c>
    </row>
    <row r="9" spans="2:11" x14ac:dyDescent="0.2">
      <c r="B9" s="61">
        <v>164</v>
      </c>
      <c r="C9" s="99">
        <v>9</v>
      </c>
      <c r="D9" s="100">
        <f t="shared" si="6"/>
        <v>24</v>
      </c>
      <c r="E9" s="51">
        <f t="shared" si="7"/>
        <v>1476</v>
      </c>
      <c r="F9" s="48">
        <f t="shared" si="0"/>
        <v>-17.433333333333337</v>
      </c>
      <c r="G9" s="52">
        <f t="shared" si="2"/>
        <v>303.92111111111126</v>
      </c>
      <c r="H9" s="49">
        <f t="shared" si="1"/>
        <v>-156.90000000000003</v>
      </c>
      <c r="I9" s="52">
        <f t="shared" si="3"/>
        <v>2735.2900000000013</v>
      </c>
      <c r="J9" s="49">
        <f t="shared" si="4"/>
        <v>-47685.222333333368</v>
      </c>
      <c r="K9" s="50">
        <f t="shared" si="5"/>
        <v>831312.37601111189</v>
      </c>
    </row>
    <row r="10" spans="2:11" x14ac:dyDescent="0.2">
      <c r="B10" s="61">
        <v>165</v>
      </c>
      <c r="C10" s="99">
        <v>4</v>
      </c>
      <c r="D10" s="100">
        <f t="shared" si="6"/>
        <v>28</v>
      </c>
      <c r="E10" s="51">
        <f t="shared" si="7"/>
        <v>660</v>
      </c>
      <c r="F10" s="48">
        <f t="shared" si="0"/>
        <v>-16.433333333333337</v>
      </c>
      <c r="G10" s="52">
        <f t="shared" si="2"/>
        <v>270.05444444444458</v>
      </c>
      <c r="H10" s="49">
        <f t="shared" si="1"/>
        <v>-65.733333333333348</v>
      </c>
      <c r="I10" s="52">
        <f t="shared" si="3"/>
        <v>1080.2177777777783</v>
      </c>
      <c r="J10" s="49">
        <f t="shared" si="4"/>
        <v>-17751.578814814828</v>
      </c>
      <c r="K10" s="50">
        <f t="shared" si="5"/>
        <v>291717.61185679043</v>
      </c>
    </row>
    <row r="11" spans="2:11" x14ac:dyDescent="0.2">
      <c r="B11" s="61">
        <v>166</v>
      </c>
      <c r="C11" s="99">
        <v>1</v>
      </c>
      <c r="D11" s="100">
        <f t="shared" si="6"/>
        <v>29</v>
      </c>
      <c r="E11" s="51">
        <f t="shared" si="7"/>
        <v>166</v>
      </c>
      <c r="F11" s="48">
        <f t="shared" si="0"/>
        <v>-15.433333333333337</v>
      </c>
      <c r="G11" s="52">
        <f t="shared" si="2"/>
        <v>238.18777777777788</v>
      </c>
      <c r="H11" s="49">
        <f t="shared" si="1"/>
        <v>-15.433333333333337</v>
      </c>
      <c r="I11" s="52">
        <f t="shared" si="3"/>
        <v>238.18777777777788</v>
      </c>
      <c r="J11" s="49">
        <f t="shared" si="4"/>
        <v>-3676.0313703703728</v>
      </c>
      <c r="K11" s="50">
        <f t="shared" si="5"/>
        <v>56733.417482716097</v>
      </c>
    </row>
    <row r="12" spans="2:11" x14ac:dyDescent="0.2">
      <c r="B12" s="61">
        <v>167</v>
      </c>
      <c r="C12" s="99">
        <v>4</v>
      </c>
      <c r="D12" s="100">
        <f t="shared" si="6"/>
        <v>33</v>
      </c>
      <c r="E12" s="51">
        <f t="shared" si="7"/>
        <v>668</v>
      </c>
      <c r="F12" s="48">
        <f t="shared" si="0"/>
        <v>-14.433333333333337</v>
      </c>
      <c r="G12" s="52">
        <f t="shared" si="2"/>
        <v>208.32111111111121</v>
      </c>
      <c r="H12" s="49">
        <f t="shared" si="1"/>
        <v>-57.733333333333348</v>
      </c>
      <c r="I12" s="52">
        <f t="shared" si="3"/>
        <v>833.28444444444483</v>
      </c>
      <c r="J12" s="49">
        <f t="shared" si="4"/>
        <v>-12027.072148148156</v>
      </c>
      <c r="K12" s="50">
        <f t="shared" si="5"/>
        <v>173590.74133827176</v>
      </c>
    </row>
    <row r="13" spans="2:11" x14ac:dyDescent="0.2">
      <c r="B13" s="61">
        <v>168</v>
      </c>
      <c r="C13" s="99">
        <v>4</v>
      </c>
      <c r="D13" s="100">
        <f t="shared" si="6"/>
        <v>37</v>
      </c>
      <c r="E13" s="51">
        <f t="shared" si="7"/>
        <v>672</v>
      </c>
      <c r="F13" s="48">
        <f t="shared" si="0"/>
        <v>-13.433333333333337</v>
      </c>
      <c r="G13" s="52">
        <f t="shared" si="2"/>
        <v>180.45444444444453</v>
      </c>
      <c r="H13" s="49">
        <f t="shared" si="1"/>
        <v>-53.733333333333348</v>
      </c>
      <c r="I13" s="52">
        <f t="shared" si="3"/>
        <v>721.81777777777813</v>
      </c>
      <c r="J13" s="49">
        <f t="shared" si="4"/>
        <v>-9696.4188148148223</v>
      </c>
      <c r="K13" s="50">
        <f t="shared" si="5"/>
        <v>130255.22607901247</v>
      </c>
    </row>
    <row r="14" spans="2:11" x14ac:dyDescent="0.2">
      <c r="B14" s="61">
        <v>169</v>
      </c>
      <c r="C14" s="99">
        <v>5</v>
      </c>
      <c r="D14" s="100">
        <f t="shared" si="6"/>
        <v>42</v>
      </c>
      <c r="E14" s="51">
        <f t="shared" si="7"/>
        <v>845</v>
      </c>
      <c r="F14" s="48">
        <f t="shared" si="0"/>
        <v>-12.433333333333337</v>
      </c>
      <c r="G14" s="52">
        <f t="shared" si="2"/>
        <v>154.58777777777786</v>
      </c>
      <c r="H14" s="49">
        <f t="shared" si="1"/>
        <v>-62.166666666666686</v>
      </c>
      <c r="I14" s="52">
        <f t="shared" si="3"/>
        <v>772.93888888888932</v>
      </c>
      <c r="J14" s="49">
        <f t="shared" si="4"/>
        <v>-9610.2068518518608</v>
      </c>
      <c r="K14" s="50">
        <f t="shared" si="5"/>
        <v>119486.90519135815</v>
      </c>
    </row>
    <row r="15" spans="2:11" x14ac:dyDescent="0.2">
      <c r="B15" s="61">
        <v>170</v>
      </c>
      <c r="C15" s="99">
        <v>7</v>
      </c>
      <c r="D15" s="100">
        <f t="shared" si="6"/>
        <v>49</v>
      </c>
      <c r="E15" s="51">
        <f t="shared" si="7"/>
        <v>1190</v>
      </c>
      <c r="F15" s="48">
        <f t="shared" si="0"/>
        <v>-11.433333333333337</v>
      </c>
      <c r="G15" s="52">
        <f t="shared" si="2"/>
        <v>130.72111111111118</v>
      </c>
      <c r="H15" s="49">
        <f t="shared" si="1"/>
        <v>-80.03333333333336</v>
      </c>
      <c r="I15" s="52">
        <f t="shared" si="3"/>
        <v>915.04777777777826</v>
      </c>
      <c r="J15" s="49">
        <f t="shared" si="4"/>
        <v>-10462.04625925927</v>
      </c>
      <c r="K15" s="50">
        <f t="shared" si="5"/>
        <v>119616.06223086434</v>
      </c>
    </row>
    <row r="16" spans="2:11" x14ac:dyDescent="0.2">
      <c r="B16" s="61">
        <v>171</v>
      </c>
      <c r="C16" s="99">
        <v>4</v>
      </c>
      <c r="D16" s="100">
        <f t="shared" si="6"/>
        <v>53</v>
      </c>
      <c r="E16" s="51">
        <f t="shared" si="7"/>
        <v>684</v>
      </c>
      <c r="F16" s="48">
        <f t="shared" si="0"/>
        <v>-10.433333333333337</v>
      </c>
      <c r="G16" s="52">
        <f t="shared" si="2"/>
        <v>108.85444444444452</v>
      </c>
      <c r="H16" s="49">
        <f t="shared" si="1"/>
        <v>-41.733333333333348</v>
      </c>
      <c r="I16" s="52">
        <f t="shared" si="3"/>
        <v>435.4177777777781</v>
      </c>
      <c r="J16" s="49">
        <f t="shared" si="4"/>
        <v>-4542.8588148148201</v>
      </c>
      <c r="K16" s="50">
        <f t="shared" si="5"/>
        <v>47397.160301234639</v>
      </c>
    </row>
    <row r="17" spans="2:11" x14ac:dyDescent="0.2">
      <c r="B17" s="61">
        <v>172</v>
      </c>
      <c r="C17" s="99">
        <v>7</v>
      </c>
      <c r="D17" s="100">
        <f t="shared" si="6"/>
        <v>60</v>
      </c>
      <c r="E17" s="51">
        <f t="shared" si="7"/>
        <v>1204</v>
      </c>
      <c r="F17" s="48">
        <f t="shared" si="0"/>
        <v>-9.4333333333333371</v>
      </c>
      <c r="G17" s="52">
        <f t="shared" si="2"/>
        <v>88.98777777777785</v>
      </c>
      <c r="H17" s="49">
        <f t="shared" si="1"/>
        <v>-66.03333333333336</v>
      </c>
      <c r="I17" s="52">
        <f t="shared" si="3"/>
        <v>622.91444444444494</v>
      </c>
      <c r="J17" s="49">
        <f t="shared" si="4"/>
        <v>-5876.1595925925994</v>
      </c>
      <c r="K17" s="50">
        <f t="shared" si="5"/>
        <v>55431.772156790219</v>
      </c>
    </row>
    <row r="18" spans="2:11" x14ac:dyDescent="0.2">
      <c r="B18" s="61">
        <v>173</v>
      </c>
      <c r="C18" s="99">
        <v>1</v>
      </c>
      <c r="D18" s="100">
        <f t="shared" si="6"/>
        <v>61</v>
      </c>
      <c r="E18" s="51">
        <f t="shared" si="7"/>
        <v>173</v>
      </c>
      <c r="F18" s="48">
        <f t="shared" si="0"/>
        <v>-8.4333333333333371</v>
      </c>
      <c r="G18" s="52">
        <f t="shared" si="2"/>
        <v>71.121111111111176</v>
      </c>
      <c r="H18" s="49">
        <f t="shared" si="1"/>
        <v>-8.4333333333333371</v>
      </c>
      <c r="I18" s="52">
        <f t="shared" si="3"/>
        <v>71.121111111111176</v>
      </c>
      <c r="J18" s="49">
        <f t="shared" si="4"/>
        <v>-599.78803703703784</v>
      </c>
      <c r="K18" s="50">
        <f t="shared" si="5"/>
        <v>5058.2124456790216</v>
      </c>
    </row>
    <row r="19" spans="2:11" x14ac:dyDescent="0.2">
      <c r="B19" s="61">
        <v>174</v>
      </c>
      <c r="C19" s="99">
        <v>2</v>
      </c>
      <c r="D19" s="100">
        <f t="shared" si="6"/>
        <v>63</v>
      </c>
      <c r="E19" s="51">
        <f t="shared" si="7"/>
        <v>348</v>
      </c>
      <c r="F19" s="48">
        <f t="shared" si="0"/>
        <v>-7.4333333333333371</v>
      </c>
      <c r="G19" s="52">
        <f t="shared" si="2"/>
        <v>55.254444444444502</v>
      </c>
      <c r="H19" s="49">
        <f t="shared" si="1"/>
        <v>-14.866666666666674</v>
      </c>
      <c r="I19" s="52">
        <f t="shared" si="3"/>
        <v>110.508888888889</v>
      </c>
      <c r="J19" s="49">
        <f t="shared" si="4"/>
        <v>-821.44940740740867</v>
      </c>
      <c r="K19" s="50">
        <f t="shared" si="5"/>
        <v>6106.107261728408</v>
      </c>
    </row>
    <row r="20" spans="2:11" x14ac:dyDescent="0.2">
      <c r="B20" s="61">
        <v>175</v>
      </c>
      <c r="C20" s="99">
        <v>4</v>
      </c>
      <c r="D20" s="100">
        <f t="shared" si="6"/>
        <v>67</v>
      </c>
      <c r="E20" s="51">
        <f t="shared" si="7"/>
        <v>700</v>
      </c>
      <c r="F20" s="48">
        <f t="shared" si="0"/>
        <v>-6.4333333333333371</v>
      </c>
      <c r="G20" s="52">
        <f t="shared" si="2"/>
        <v>41.387777777777828</v>
      </c>
      <c r="H20" s="49">
        <f t="shared" si="1"/>
        <v>-25.733333333333348</v>
      </c>
      <c r="I20" s="52">
        <f t="shared" si="3"/>
        <v>165.55111111111131</v>
      </c>
      <c r="J20" s="49">
        <f t="shared" si="4"/>
        <v>-1065.0454814814834</v>
      </c>
      <c r="K20" s="50">
        <f t="shared" si="5"/>
        <v>6851.7925975308808</v>
      </c>
    </row>
    <row r="21" spans="2:11" x14ac:dyDescent="0.2">
      <c r="B21" s="61">
        <v>176</v>
      </c>
      <c r="C21" s="99">
        <v>2</v>
      </c>
      <c r="D21" s="100">
        <f t="shared" si="6"/>
        <v>69</v>
      </c>
      <c r="E21" s="51">
        <f t="shared" si="7"/>
        <v>352</v>
      </c>
      <c r="F21" s="48">
        <f t="shared" si="0"/>
        <v>-5.4333333333333371</v>
      </c>
      <c r="G21" s="52">
        <f t="shared" si="2"/>
        <v>29.521111111111153</v>
      </c>
      <c r="H21" s="49">
        <f t="shared" si="1"/>
        <v>-10.866666666666674</v>
      </c>
      <c r="I21" s="52">
        <f t="shared" si="3"/>
        <v>59.042222222222307</v>
      </c>
      <c r="J21" s="49">
        <f t="shared" si="4"/>
        <v>-320.79607407407474</v>
      </c>
      <c r="K21" s="50">
        <f t="shared" si="5"/>
        <v>1742.9920024691407</v>
      </c>
    </row>
    <row r="22" spans="2:11" x14ac:dyDescent="0.2">
      <c r="B22" s="61">
        <v>177</v>
      </c>
      <c r="C22" s="99">
        <v>3</v>
      </c>
      <c r="D22" s="100">
        <f t="shared" si="6"/>
        <v>72</v>
      </c>
      <c r="E22" s="51">
        <f t="shared" si="7"/>
        <v>531</v>
      </c>
      <c r="F22" s="48">
        <f t="shared" si="0"/>
        <v>-4.4333333333333371</v>
      </c>
      <c r="G22" s="52">
        <f t="shared" si="2"/>
        <v>19.654444444444479</v>
      </c>
      <c r="H22" s="49">
        <f t="shared" si="1"/>
        <v>-13.300000000000011</v>
      </c>
      <c r="I22" s="52">
        <f t="shared" si="3"/>
        <v>58.963333333333438</v>
      </c>
      <c r="J22" s="49">
        <f t="shared" si="4"/>
        <v>-261.40411111111177</v>
      </c>
      <c r="K22" s="50">
        <f t="shared" si="5"/>
        <v>1158.8915592592634</v>
      </c>
    </row>
    <row r="23" spans="2:11" x14ac:dyDescent="0.2">
      <c r="B23" s="61">
        <v>178</v>
      </c>
      <c r="C23" s="99">
        <v>5</v>
      </c>
      <c r="D23" s="100">
        <f t="shared" si="6"/>
        <v>77</v>
      </c>
      <c r="E23" s="51">
        <f t="shared" si="7"/>
        <v>890</v>
      </c>
      <c r="F23" s="48">
        <f t="shared" si="0"/>
        <v>-3.4333333333333371</v>
      </c>
      <c r="G23" s="52">
        <f t="shared" si="2"/>
        <v>11.787777777777803</v>
      </c>
      <c r="H23" s="49">
        <f t="shared" si="1"/>
        <v>-17.166666666666686</v>
      </c>
      <c r="I23" s="52">
        <f t="shared" si="3"/>
        <v>58.938888888889018</v>
      </c>
      <c r="J23" s="49">
        <f t="shared" si="4"/>
        <v>-202.3568518518525</v>
      </c>
      <c r="K23" s="50">
        <f t="shared" si="5"/>
        <v>694.758524691361</v>
      </c>
    </row>
    <row r="24" spans="2:11" x14ac:dyDescent="0.2">
      <c r="B24" s="61">
        <v>179</v>
      </c>
      <c r="C24" s="99">
        <v>2</v>
      </c>
      <c r="D24" s="100">
        <f t="shared" si="6"/>
        <v>79</v>
      </c>
      <c r="E24" s="51">
        <f t="shared" si="7"/>
        <v>358</v>
      </c>
      <c r="F24" s="48">
        <f t="shared" si="0"/>
        <v>-2.4333333333333371</v>
      </c>
      <c r="G24" s="52">
        <f t="shared" si="2"/>
        <v>5.9211111111111299</v>
      </c>
      <c r="H24" s="49">
        <f t="shared" si="1"/>
        <v>-4.8666666666666742</v>
      </c>
      <c r="I24" s="52">
        <f t="shared" si="3"/>
        <v>11.84222222222226</v>
      </c>
      <c r="J24" s="49">
        <f t="shared" si="4"/>
        <v>-28.816074074074209</v>
      </c>
      <c r="K24" s="50">
        <f t="shared" si="5"/>
        <v>70.119113580247358</v>
      </c>
    </row>
    <row r="25" spans="2:11" x14ac:dyDescent="0.2">
      <c r="B25" s="61">
        <v>180</v>
      </c>
      <c r="C25" s="99">
        <v>8</v>
      </c>
      <c r="D25" s="100">
        <f t="shared" si="6"/>
        <v>87</v>
      </c>
      <c r="E25" s="51">
        <f t="shared" si="7"/>
        <v>1440</v>
      </c>
      <c r="F25" s="48">
        <f t="shared" si="0"/>
        <v>-1.4333333333333371</v>
      </c>
      <c r="G25" s="52">
        <f t="shared" si="2"/>
        <v>2.0544444444444552</v>
      </c>
      <c r="H25" s="49">
        <f t="shared" si="1"/>
        <v>-11.466666666666697</v>
      </c>
      <c r="I25" s="52">
        <f t="shared" si="3"/>
        <v>16.435555555555641</v>
      </c>
      <c r="J25" s="49">
        <f t="shared" si="4"/>
        <v>-23.557629629629815</v>
      </c>
      <c r="K25" s="50">
        <f t="shared" si="5"/>
        <v>33.765935802469485</v>
      </c>
    </row>
    <row r="26" spans="2:11" x14ac:dyDescent="0.2">
      <c r="B26" s="61">
        <v>181</v>
      </c>
      <c r="C26" s="99">
        <v>4</v>
      </c>
      <c r="D26" s="100">
        <f t="shared" si="6"/>
        <v>91</v>
      </c>
      <c r="E26" s="51">
        <f t="shared" si="7"/>
        <v>724</v>
      </c>
      <c r="F26" s="48">
        <f t="shared" si="0"/>
        <v>-0.43333333333333712</v>
      </c>
      <c r="G26" s="52">
        <f t="shared" si="2"/>
        <v>0.18777777777778107</v>
      </c>
      <c r="H26" s="49">
        <f t="shared" si="1"/>
        <v>-1.7333333333333485</v>
      </c>
      <c r="I26" s="52">
        <f t="shared" si="3"/>
        <v>0.75111111111112427</v>
      </c>
      <c r="J26" s="49">
        <f t="shared" si="4"/>
        <v>-0.32548148148149003</v>
      </c>
      <c r="K26" s="50">
        <f t="shared" si="5"/>
        <v>0.14104197530864693</v>
      </c>
    </row>
    <row r="27" spans="2:11" x14ac:dyDescent="0.2">
      <c r="B27" s="61">
        <v>182</v>
      </c>
      <c r="C27" s="99">
        <v>1</v>
      </c>
      <c r="D27" s="100">
        <f t="shared" si="6"/>
        <v>92</v>
      </c>
      <c r="E27" s="51">
        <f t="shared" si="7"/>
        <v>182</v>
      </c>
      <c r="F27" s="48">
        <f t="shared" si="0"/>
        <v>0.56666666666666288</v>
      </c>
      <c r="G27" s="52">
        <f t="shared" si="2"/>
        <v>0.3211111111111068</v>
      </c>
      <c r="H27" s="49">
        <f t="shared" si="1"/>
        <v>0.56666666666666288</v>
      </c>
      <c r="I27" s="52">
        <f t="shared" si="3"/>
        <v>0.3211111111111068</v>
      </c>
      <c r="J27" s="49">
        <f t="shared" si="4"/>
        <v>0.1819629629629593</v>
      </c>
      <c r="K27" s="50">
        <f t="shared" si="5"/>
        <v>0.10311234567900958</v>
      </c>
    </row>
    <row r="28" spans="2:11" x14ac:dyDescent="0.2">
      <c r="B28" s="61">
        <v>183</v>
      </c>
      <c r="C28" s="99">
        <v>2</v>
      </c>
      <c r="D28" s="100">
        <f t="shared" si="6"/>
        <v>94</v>
      </c>
      <c r="E28" s="51">
        <f t="shared" si="7"/>
        <v>366</v>
      </c>
      <c r="F28" s="48">
        <f t="shared" si="0"/>
        <v>1.5666666666666629</v>
      </c>
      <c r="G28" s="52">
        <f t="shared" si="2"/>
        <v>2.4544444444444324</v>
      </c>
      <c r="H28" s="49">
        <f t="shared" si="1"/>
        <v>3.1333333333333258</v>
      </c>
      <c r="I28" s="52">
        <f t="shared" si="3"/>
        <v>4.9088888888888649</v>
      </c>
      <c r="J28" s="49">
        <f t="shared" si="4"/>
        <v>7.6905925925925365</v>
      </c>
      <c r="K28" s="50">
        <f t="shared" si="5"/>
        <v>12.048595061728276</v>
      </c>
    </row>
    <row r="29" spans="2:11" x14ac:dyDescent="0.2">
      <c r="B29" s="61">
        <v>184</v>
      </c>
      <c r="C29" s="99">
        <v>3</v>
      </c>
      <c r="D29" s="100">
        <f t="shared" si="6"/>
        <v>97</v>
      </c>
      <c r="E29" s="51">
        <f t="shared" si="7"/>
        <v>552</v>
      </c>
      <c r="F29" s="48">
        <f t="shared" si="0"/>
        <v>2.5666666666666629</v>
      </c>
      <c r="G29" s="52">
        <f t="shared" si="2"/>
        <v>6.5877777777777586</v>
      </c>
      <c r="H29" s="49">
        <f t="shared" si="1"/>
        <v>7.6999999999999886</v>
      </c>
      <c r="I29" s="52">
        <f t="shared" si="3"/>
        <v>19.763333333333275</v>
      </c>
      <c r="J29" s="49">
        <f t="shared" si="4"/>
        <v>50.725888888888662</v>
      </c>
      <c r="K29" s="50">
        <f t="shared" si="5"/>
        <v>130.1964481481474</v>
      </c>
    </row>
    <row r="30" spans="2:11" x14ac:dyDescent="0.2">
      <c r="B30" s="61">
        <v>185</v>
      </c>
      <c r="C30" s="99">
        <v>4</v>
      </c>
      <c r="D30" s="100">
        <f t="shared" si="6"/>
        <v>101</v>
      </c>
      <c r="E30" s="51">
        <f t="shared" si="7"/>
        <v>740</v>
      </c>
      <c r="F30" s="48">
        <f t="shared" si="0"/>
        <v>3.5666666666666629</v>
      </c>
      <c r="G30" s="52">
        <f t="shared" si="2"/>
        <v>12.721111111111084</v>
      </c>
      <c r="H30" s="49">
        <f t="shared" si="1"/>
        <v>14.266666666666652</v>
      </c>
      <c r="I30" s="52">
        <f t="shared" si="3"/>
        <v>50.884444444444334</v>
      </c>
      <c r="J30" s="49">
        <f t="shared" si="4"/>
        <v>181.48785185185127</v>
      </c>
      <c r="K30" s="50">
        <f t="shared" si="5"/>
        <v>647.30667160493545</v>
      </c>
    </row>
    <row r="31" spans="2:11" x14ac:dyDescent="0.2">
      <c r="B31" s="61">
        <v>186</v>
      </c>
      <c r="C31" s="99">
        <v>4</v>
      </c>
      <c r="D31" s="100">
        <f t="shared" si="6"/>
        <v>105</v>
      </c>
      <c r="E31" s="51">
        <f t="shared" si="7"/>
        <v>744</v>
      </c>
      <c r="F31" s="48">
        <f t="shared" si="0"/>
        <v>4.5666666666666629</v>
      </c>
      <c r="G31" s="52">
        <f t="shared" si="2"/>
        <v>20.854444444444411</v>
      </c>
      <c r="H31" s="49">
        <f t="shared" si="1"/>
        <v>18.266666666666652</v>
      </c>
      <c r="I31" s="52">
        <f t="shared" si="3"/>
        <v>83.417777777777644</v>
      </c>
      <c r="J31" s="49">
        <f t="shared" si="4"/>
        <v>380.94118518518428</v>
      </c>
      <c r="K31" s="50">
        <f t="shared" si="5"/>
        <v>1739.6314123456734</v>
      </c>
    </row>
    <row r="32" spans="2:11" x14ac:dyDescent="0.2">
      <c r="B32" s="61">
        <v>187</v>
      </c>
      <c r="C32" s="99">
        <v>5</v>
      </c>
      <c r="D32" s="100">
        <f t="shared" si="6"/>
        <v>110</v>
      </c>
      <c r="E32" s="51">
        <f t="shared" si="7"/>
        <v>935</v>
      </c>
      <c r="F32" s="48">
        <f t="shared" si="0"/>
        <v>5.5666666666666629</v>
      </c>
      <c r="G32" s="52">
        <f t="shared" si="2"/>
        <v>30.987777777777737</v>
      </c>
      <c r="H32" s="49">
        <f t="shared" si="1"/>
        <v>27.833333333333314</v>
      </c>
      <c r="I32" s="52">
        <f t="shared" si="3"/>
        <v>154.9388888888887</v>
      </c>
      <c r="J32" s="49">
        <f t="shared" si="4"/>
        <v>862.49314814814636</v>
      </c>
      <c r="K32" s="50">
        <f t="shared" si="5"/>
        <v>4801.2118580246788</v>
      </c>
    </row>
    <row r="33" spans="2:14" x14ac:dyDescent="0.2">
      <c r="B33" s="61">
        <v>188</v>
      </c>
      <c r="C33" s="99">
        <v>5</v>
      </c>
      <c r="D33" s="100">
        <f t="shared" si="6"/>
        <v>115</v>
      </c>
      <c r="E33" s="51">
        <f t="shared" si="7"/>
        <v>940</v>
      </c>
      <c r="F33" s="48">
        <f t="shared" si="0"/>
        <v>6.5666666666666629</v>
      </c>
      <c r="G33" s="52">
        <f t="shared" si="2"/>
        <v>43.121111111111063</v>
      </c>
      <c r="H33" s="49">
        <f t="shared" si="1"/>
        <v>32.833333333333314</v>
      </c>
      <c r="I33" s="52">
        <f t="shared" si="3"/>
        <v>215.60555555555533</v>
      </c>
      <c r="J33" s="49">
        <f t="shared" si="4"/>
        <v>1415.8098148148124</v>
      </c>
      <c r="K33" s="50">
        <f t="shared" si="5"/>
        <v>9297.1511172839291</v>
      </c>
    </row>
    <row r="34" spans="2:14" x14ac:dyDescent="0.2">
      <c r="B34" s="61">
        <v>189</v>
      </c>
      <c r="C34" s="99">
        <v>6</v>
      </c>
      <c r="D34" s="100">
        <f t="shared" si="6"/>
        <v>121</v>
      </c>
      <c r="E34" s="51">
        <f t="shared" si="7"/>
        <v>1134</v>
      </c>
      <c r="F34" s="48">
        <f t="shared" si="0"/>
        <v>7.5666666666666629</v>
      </c>
      <c r="G34" s="52">
        <f t="shared" si="2"/>
        <v>57.254444444444388</v>
      </c>
      <c r="H34" s="49">
        <f t="shared" si="1"/>
        <v>45.399999999999977</v>
      </c>
      <c r="I34" s="52">
        <f t="shared" si="3"/>
        <v>343.5266666666663</v>
      </c>
      <c r="J34" s="49">
        <f t="shared" si="4"/>
        <v>2599.3517777777738</v>
      </c>
      <c r="K34" s="50">
        <f t="shared" si="5"/>
        <v>19668.428451851814</v>
      </c>
    </row>
    <row r="35" spans="2:14" x14ac:dyDescent="0.2">
      <c r="B35" s="61">
        <v>190</v>
      </c>
      <c r="C35" s="99">
        <v>3</v>
      </c>
      <c r="D35" s="100">
        <f t="shared" si="6"/>
        <v>124</v>
      </c>
      <c r="E35" s="51">
        <f t="shared" si="7"/>
        <v>570</v>
      </c>
      <c r="F35" s="48">
        <f t="shared" si="0"/>
        <v>8.5666666666666629</v>
      </c>
      <c r="G35" s="52">
        <f t="shared" si="2"/>
        <v>73.387777777777714</v>
      </c>
      <c r="H35" s="49">
        <f t="shared" si="1"/>
        <v>25.699999999999989</v>
      </c>
      <c r="I35" s="52">
        <f t="shared" si="3"/>
        <v>220.16333333333313</v>
      </c>
      <c r="J35" s="49">
        <f t="shared" si="4"/>
        <v>1886.0658888888865</v>
      </c>
      <c r="K35" s="50">
        <f t="shared" si="5"/>
        <v>16157.297781481453</v>
      </c>
    </row>
    <row r="36" spans="2:14" x14ac:dyDescent="0.2">
      <c r="B36" s="61">
        <v>191</v>
      </c>
      <c r="C36" s="99">
        <v>3</v>
      </c>
      <c r="D36" s="100">
        <f t="shared" si="6"/>
        <v>127</v>
      </c>
      <c r="E36" s="51">
        <f t="shared" si="7"/>
        <v>573</v>
      </c>
      <c r="F36" s="48">
        <f t="shared" si="0"/>
        <v>9.5666666666666629</v>
      </c>
      <c r="G36" s="52">
        <f t="shared" si="2"/>
        <v>91.52111111111104</v>
      </c>
      <c r="H36" s="49">
        <f t="shared" si="1"/>
        <v>28.699999999999989</v>
      </c>
      <c r="I36" s="52">
        <f t="shared" si="3"/>
        <v>274.56333333333311</v>
      </c>
      <c r="J36" s="49">
        <f t="shared" si="4"/>
        <v>2626.6558888888858</v>
      </c>
      <c r="K36" s="50">
        <f t="shared" si="5"/>
        <v>25128.341337036996</v>
      </c>
    </row>
    <row r="37" spans="2:14" x14ac:dyDescent="0.2">
      <c r="B37" s="61">
        <v>192</v>
      </c>
      <c r="C37" s="99">
        <v>3</v>
      </c>
      <c r="D37" s="100">
        <f t="shared" si="6"/>
        <v>130</v>
      </c>
      <c r="E37" s="51">
        <f t="shared" si="7"/>
        <v>576</v>
      </c>
      <c r="F37" s="48">
        <f t="shared" si="0"/>
        <v>10.566666666666663</v>
      </c>
      <c r="G37" s="52">
        <f t="shared" si="2"/>
        <v>111.65444444444437</v>
      </c>
      <c r="H37" s="49">
        <f t="shared" si="1"/>
        <v>31.699999999999989</v>
      </c>
      <c r="I37" s="52">
        <f t="shared" si="3"/>
        <v>334.96333333333308</v>
      </c>
      <c r="J37" s="49">
        <f t="shared" si="4"/>
        <v>3539.4458888888848</v>
      </c>
      <c r="K37" s="50">
        <f t="shared" si="5"/>
        <v>37400.144892592543</v>
      </c>
    </row>
    <row r="38" spans="2:14" x14ac:dyDescent="0.2">
      <c r="B38" s="61">
        <v>193</v>
      </c>
      <c r="C38" s="99">
        <v>3</v>
      </c>
      <c r="D38" s="100">
        <f t="shared" si="6"/>
        <v>133</v>
      </c>
      <c r="E38" s="51">
        <f t="shared" si="7"/>
        <v>579</v>
      </c>
      <c r="F38" s="48">
        <f t="shared" si="0"/>
        <v>11.566666666666663</v>
      </c>
      <c r="G38" s="52">
        <f t="shared" si="2"/>
        <v>133.78777777777768</v>
      </c>
      <c r="H38" s="49">
        <f t="shared" si="1"/>
        <v>34.699999999999989</v>
      </c>
      <c r="I38" s="52">
        <f t="shared" si="3"/>
        <v>401.363333333333</v>
      </c>
      <c r="J38" s="49">
        <f t="shared" si="4"/>
        <v>4642.4358888888837</v>
      </c>
      <c r="K38" s="50">
        <f t="shared" si="5"/>
        <v>53697.508448148059</v>
      </c>
    </row>
    <row r="39" spans="2:14" x14ac:dyDescent="0.2">
      <c r="B39" s="61">
        <v>194</v>
      </c>
      <c r="C39" s="99">
        <v>4</v>
      </c>
      <c r="D39" s="100">
        <f t="shared" si="6"/>
        <v>137</v>
      </c>
      <c r="E39" s="51">
        <f t="shared" si="7"/>
        <v>776</v>
      </c>
      <c r="F39" s="48">
        <f t="shared" si="0"/>
        <v>12.566666666666663</v>
      </c>
      <c r="G39" s="52">
        <f t="shared" si="2"/>
        <v>157.921111111111</v>
      </c>
      <c r="H39" s="49">
        <f t="shared" si="1"/>
        <v>50.266666666666652</v>
      </c>
      <c r="I39" s="52">
        <f t="shared" si="3"/>
        <v>631.68444444444401</v>
      </c>
      <c r="J39" s="49">
        <f t="shared" si="4"/>
        <v>7938.1678518518438</v>
      </c>
      <c r="K39" s="50">
        <f t="shared" si="5"/>
        <v>99756.309338271472</v>
      </c>
    </row>
    <row r="40" spans="2:14" x14ac:dyDescent="0.2">
      <c r="B40" s="61">
        <v>195</v>
      </c>
      <c r="C40" s="99">
        <v>13</v>
      </c>
      <c r="D40" s="100">
        <f t="shared" si="6"/>
        <v>150</v>
      </c>
      <c r="E40" s="51">
        <f t="shared" si="7"/>
        <v>2535</v>
      </c>
      <c r="F40" s="48">
        <f t="shared" si="0"/>
        <v>13.566666666666663</v>
      </c>
      <c r="G40" s="52">
        <f t="shared" si="2"/>
        <v>184.05444444444433</v>
      </c>
      <c r="H40" s="49">
        <f t="shared" si="1"/>
        <v>176.36666666666662</v>
      </c>
      <c r="I40" s="52">
        <f t="shared" si="3"/>
        <v>2392.7077777777763</v>
      </c>
      <c r="J40" s="49">
        <f t="shared" si="4"/>
        <v>32461.068851851822</v>
      </c>
      <c r="K40" s="50">
        <f t="shared" si="5"/>
        <v>440388.50075678952</v>
      </c>
    </row>
    <row r="41" spans="2:14" x14ac:dyDescent="0.2">
      <c r="B41" s="61">
        <v>196</v>
      </c>
      <c r="C41" s="99">
        <v>5</v>
      </c>
      <c r="D41" s="100">
        <f t="shared" si="6"/>
        <v>155</v>
      </c>
      <c r="E41" s="51">
        <f t="shared" si="7"/>
        <v>980</v>
      </c>
      <c r="F41" s="48">
        <f t="shared" si="0"/>
        <v>14.566666666666663</v>
      </c>
      <c r="G41" s="52">
        <f t="shared" si="2"/>
        <v>212.18777777777765</v>
      </c>
      <c r="H41" s="49">
        <f t="shared" si="1"/>
        <v>72.833333333333314</v>
      </c>
      <c r="I41" s="52">
        <f t="shared" si="3"/>
        <v>1060.9388888888882</v>
      </c>
      <c r="J41" s="49">
        <f t="shared" si="4"/>
        <v>15454.343148148135</v>
      </c>
      <c r="K41" s="50">
        <f t="shared" si="5"/>
        <v>225118.26519135776</v>
      </c>
    </row>
    <row r="42" spans="2:14" x14ac:dyDescent="0.2">
      <c r="B42" s="61">
        <v>197</v>
      </c>
      <c r="C42" s="99">
        <v>2</v>
      </c>
      <c r="D42" s="100">
        <f t="shared" si="6"/>
        <v>157</v>
      </c>
      <c r="E42" s="51">
        <f t="shared" si="7"/>
        <v>394</v>
      </c>
      <c r="F42" s="48">
        <f t="shared" si="0"/>
        <v>15.566666666666663</v>
      </c>
      <c r="G42" s="52">
        <f t="shared" si="2"/>
        <v>242.32111111111098</v>
      </c>
      <c r="H42" s="49">
        <f t="shared" si="1"/>
        <v>31.133333333333326</v>
      </c>
      <c r="I42" s="52">
        <f t="shared" si="3"/>
        <v>484.64222222222196</v>
      </c>
      <c r="J42" s="49">
        <f t="shared" si="4"/>
        <v>7544.2639259259204</v>
      </c>
      <c r="K42" s="50">
        <f t="shared" si="5"/>
        <v>117439.04178024679</v>
      </c>
    </row>
    <row r="43" spans="2:14" x14ac:dyDescent="0.2">
      <c r="B43" s="61">
        <v>198</v>
      </c>
      <c r="C43" s="99">
        <v>6</v>
      </c>
      <c r="D43" s="100">
        <f t="shared" si="6"/>
        <v>163</v>
      </c>
      <c r="E43" s="51">
        <f t="shared" si="7"/>
        <v>1188</v>
      </c>
      <c r="F43" s="48">
        <f t="shared" si="0"/>
        <v>16.566666666666663</v>
      </c>
      <c r="G43" s="52">
        <f t="shared" si="2"/>
        <v>274.45444444444433</v>
      </c>
      <c r="H43" s="49">
        <f t="shared" si="1"/>
        <v>99.399999999999977</v>
      </c>
      <c r="I43" s="52">
        <f t="shared" si="3"/>
        <v>1646.726666666666</v>
      </c>
      <c r="J43" s="49">
        <f t="shared" si="4"/>
        <v>27280.771777777762</v>
      </c>
      <c r="K43" s="50">
        <f t="shared" si="5"/>
        <v>451951.45245185145</v>
      </c>
    </row>
    <row r="44" spans="2:14" x14ac:dyDescent="0.2">
      <c r="B44" s="61">
        <v>199</v>
      </c>
      <c r="C44" s="99">
        <v>7</v>
      </c>
      <c r="D44" s="100">
        <f t="shared" si="6"/>
        <v>170</v>
      </c>
      <c r="E44" s="51">
        <f t="shared" si="7"/>
        <v>1393</v>
      </c>
      <c r="F44" s="48">
        <f t="shared" si="0"/>
        <v>17.566666666666663</v>
      </c>
      <c r="G44" s="52">
        <f t="shared" si="2"/>
        <v>308.58777777777766</v>
      </c>
      <c r="H44" s="49">
        <f t="shared" si="1"/>
        <v>122.96666666666664</v>
      </c>
      <c r="I44" s="52">
        <f t="shared" si="3"/>
        <v>2160.1144444444435</v>
      </c>
      <c r="J44" s="49">
        <f t="shared" si="4"/>
        <v>37946.010407407382</v>
      </c>
      <c r="K44" s="50">
        <f t="shared" si="5"/>
        <v>666584.91615678964</v>
      </c>
    </row>
    <row r="45" spans="2:14" ht="15" thickBot="1" x14ac:dyDescent="0.25">
      <c r="B45" s="61">
        <v>200</v>
      </c>
      <c r="C45" s="99">
        <v>10</v>
      </c>
      <c r="D45" s="100">
        <f t="shared" si="6"/>
        <v>180</v>
      </c>
      <c r="E45" s="51">
        <f t="shared" si="7"/>
        <v>2000</v>
      </c>
      <c r="F45" s="48">
        <f t="shared" si="0"/>
        <v>18.566666666666663</v>
      </c>
      <c r="G45" s="52">
        <f t="shared" si="2"/>
        <v>344.72111111111099</v>
      </c>
      <c r="H45" s="49">
        <f t="shared" si="1"/>
        <v>185.66666666666663</v>
      </c>
      <c r="I45" s="52">
        <f t="shared" si="3"/>
        <v>3447.2111111111099</v>
      </c>
      <c r="J45" s="49">
        <f t="shared" si="4"/>
        <v>64003.219629629595</v>
      </c>
      <c r="K45" s="50">
        <f t="shared" si="5"/>
        <v>1188326.4444567894</v>
      </c>
    </row>
    <row r="46" spans="2:14" ht="15.75" thickBot="1" x14ac:dyDescent="0.3">
      <c r="B46" s="56"/>
      <c r="C46" s="101">
        <f>SUM(C5:C45)</f>
        <v>180</v>
      </c>
      <c r="D46" s="102">
        <f>Podaci!C24</f>
        <v>32658</v>
      </c>
      <c r="E46" s="57">
        <f>SUM(E5:E45)</f>
        <v>32658</v>
      </c>
      <c r="F46" s="58"/>
      <c r="G46" s="57"/>
      <c r="H46" s="58">
        <f>SUM(H5:H45)</f>
        <v>-7.9580786405131221E-13</v>
      </c>
      <c r="I46" s="57">
        <f>SUM(I5:I45)</f>
        <v>28920.199999999997</v>
      </c>
      <c r="J46" s="58">
        <f>SUM(J5:J45)</f>
        <v>-37040.906666667004</v>
      </c>
      <c r="K46" s="59">
        <f>SUM(K5:K45)</f>
        <v>7710064.4660000019</v>
      </c>
    </row>
    <row r="47" spans="2:14" ht="15" x14ac:dyDescent="0.25">
      <c r="B47"/>
      <c r="C47"/>
      <c r="E47"/>
    </row>
    <row r="48" spans="2:14" ht="15.75" thickBot="1" x14ac:dyDescent="0.3">
      <c r="B48"/>
      <c r="C48"/>
      <c r="D48"/>
      <c r="E48"/>
      <c r="N48" s="33"/>
    </row>
    <row r="49" spans="2:14" ht="18.75" customHeight="1" x14ac:dyDescent="0.2">
      <c r="B49" s="28" t="s">
        <v>34</v>
      </c>
      <c r="C49" s="31">
        <f>E46/C46</f>
        <v>181.43333333333334</v>
      </c>
      <c r="D49" s="26">
        <f>Podaci!C25</f>
        <v>181.43333333333334</v>
      </c>
      <c r="E49" s="165" t="s">
        <v>39</v>
      </c>
      <c r="F49" s="165"/>
      <c r="G49" s="166"/>
      <c r="N49" s="33"/>
    </row>
    <row r="50" spans="2:14" ht="18.75" customHeight="1" x14ac:dyDescent="0.2">
      <c r="B50" s="29" t="s">
        <v>45</v>
      </c>
      <c r="C50" s="32">
        <f>I46/C46</f>
        <v>160.66777777777776</v>
      </c>
      <c r="D50" s="27">
        <f>_xlfn.VAR.P(Podaci!B2:K19)</f>
        <v>160.66777777777781</v>
      </c>
      <c r="E50" s="167" t="s">
        <v>40</v>
      </c>
      <c r="F50" s="167"/>
      <c r="G50" s="168"/>
      <c r="N50" s="33"/>
    </row>
    <row r="51" spans="2:14" ht="18.75" customHeight="1" x14ac:dyDescent="0.2">
      <c r="B51" s="29" t="s">
        <v>37</v>
      </c>
      <c r="C51" s="32">
        <f>SQRT(C50)</f>
        <v>12.675479390452171</v>
      </c>
      <c r="D51" s="27">
        <f>_xlfn.STDEV.P(Podaci!B2:K19)</f>
        <v>12.675479390452175</v>
      </c>
      <c r="E51" s="167" t="s">
        <v>41</v>
      </c>
      <c r="F51" s="167"/>
      <c r="G51" s="168"/>
    </row>
    <row r="52" spans="2:14" ht="18.75" customHeight="1" x14ac:dyDescent="0.2">
      <c r="B52" s="29" t="s">
        <v>38</v>
      </c>
      <c r="C52" s="32">
        <f>C51/C49</f>
        <v>6.9863013359097031E-2</v>
      </c>
      <c r="D52" s="162"/>
      <c r="E52" s="167" t="s">
        <v>42</v>
      </c>
      <c r="F52" s="167"/>
      <c r="G52" s="168"/>
    </row>
    <row r="53" spans="2:14" ht="18.75" customHeight="1" x14ac:dyDescent="0.2">
      <c r="B53" s="30" t="s">
        <v>46</v>
      </c>
      <c r="C53" s="32">
        <f>J46/C46/POWER(C51,3)</f>
        <v>-0.10104525472892206</v>
      </c>
      <c r="D53" s="162"/>
      <c r="E53" s="163" t="s">
        <v>43</v>
      </c>
      <c r="F53" s="163"/>
      <c r="G53" s="169"/>
    </row>
    <row r="54" spans="2:14" ht="18.75" customHeight="1" x14ac:dyDescent="0.2">
      <c r="B54" s="30" t="s">
        <v>47</v>
      </c>
      <c r="C54" s="32">
        <f>K46/C46/POWER(C51,4)</f>
        <v>1.6593115276963251</v>
      </c>
      <c r="D54" s="162"/>
      <c r="E54" s="163" t="s">
        <v>44</v>
      </c>
      <c r="F54" s="163"/>
      <c r="G54" s="169"/>
    </row>
    <row r="55" spans="2:14" ht="18.75" customHeight="1" x14ac:dyDescent="0.2">
      <c r="B55" s="42" t="s">
        <v>48</v>
      </c>
      <c r="C55" s="46" t="s">
        <v>56</v>
      </c>
      <c r="D55" s="44">
        <f>MODE(Podaci!B2:K19)</f>
        <v>195</v>
      </c>
      <c r="E55" s="163" t="s">
        <v>50</v>
      </c>
      <c r="F55" s="163"/>
      <c r="G55" s="24">
        <f>MAX(C5:C45)</f>
        <v>13</v>
      </c>
    </row>
    <row r="56" spans="2:14" ht="18.75" customHeight="1" thickBot="1" x14ac:dyDescent="0.25">
      <c r="B56" s="43" t="s">
        <v>51</v>
      </c>
      <c r="C56" s="47">
        <f>Podaci!Q93</f>
        <v>181</v>
      </c>
      <c r="D56" s="45">
        <f>MEDIAN(Podaci!B2:K19)</f>
        <v>181</v>
      </c>
      <c r="E56" s="164" t="s">
        <v>49</v>
      </c>
      <c r="F56" s="164"/>
      <c r="G56" s="25">
        <f>(C46+1)/2</f>
        <v>90.5</v>
      </c>
    </row>
  </sheetData>
  <mergeCells count="19">
    <mergeCell ref="D52:D54"/>
    <mergeCell ref="E55:F55"/>
    <mergeCell ref="E56:F56"/>
    <mergeCell ref="E49:G49"/>
    <mergeCell ref="E50:G50"/>
    <mergeCell ref="E51:G51"/>
    <mergeCell ref="E52:G52"/>
    <mergeCell ref="E53:G53"/>
    <mergeCell ref="E54:G54"/>
    <mergeCell ref="J2:J4"/>
    <mergeCell ref="K2:K4"/>
    <mergeCell ref="H2:H4"/>
    <mergeCell ref="C2:D2"/>
    <mergeCell ref="B2:B4"/>
    <mergeCell ref="D3:D4"/>
    <mergeCell ref="E2:E4"/>
    <mergeCell ref="G2:G4"/>
    <mergeCell ref="I2:I4"/>
    <mergeCell ref="F2:F3"/>
  </mergeCells>
  <pageMargins left="0.7" right="0.7" top="0.75" bottom="0.75" header="0.3" footer="0.3"/>
  <ignoredErrors>
    <ignoredError sqref="D46" formula="1"/>
  </ignoredErrors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8"/>
  <sheetViews>
    <sheetView workbookViewId="0"/>
  </sheetViews>
  <sheetFormatPr defaultRowHeight="15" x14ac:dyDescent="0.25"/>
  <cols>
    <col min="2" max="2" width="5.28515625" customWidth="1"/>
    <col min="3" max="4" width="13" customWidth="1"/>
    <col min="9" max="9" width="11.28515625" customWidth="1"/>
    <col min="11" max="11" width="8.85546875" customWidth="1"/>
    <col min="12" max="12" width="10.140625" customWidth="1"/>
  </cols>
  <sheetData>
    <row r="2" spans="2:15" x14ac:dyDescent="0.25">
      <c r="B2" s="179" t="s">
        <v>69</v>
      </c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</row>
    <row r="3" spans="2:15" x14ac:dyDescent="0.25">
      <c r="B3" s="179" t="s">
        <v>68</v>
      </c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</row>
    <row r="4" spans="2:15" ht="18.75" customHeight="1" thickBot="1" x14ac:dyDescent="0.3"/>
    <row r="5" spans="2:15" ht="19.5" customHeight="1" x14ac:dyDescent="0.25">
      <c r="B5" s="154" t="s">
        <v>53</v>
      </c>
      <c r="C5" s="149" t="s">
        <v>66</v>
      </c>
      <c r="D5" s="149"/>
      <c r="E5" s="180" t="s">
        <v>36</v>
      </c>
      <c r="F5" s="180" t="s">
        <v>67</v>
      </c>
      <c r="G5" s="146" t="s">
        <v>59</v>
      </c>
      <c r="H5" s="146" t="s">
        <v>57</v>
      </c>
      <c r="I5" s="146" t="s">
        <v>75</v>
      </c>
      <c r="J5" s="158" t="s">
        <v>35</v>
      </c>
      <c r="K5" s="146" t="s">
        <v>62</v>
      </c>
      <c r="L5" s="182" t="s">
        <v>63</v>
      </c>
    </row>
    <row r="6" spans="2:15" ht="19.5" customHeight="1" thickBot="1" x14ac:dyDescent="0.3">
      <c r="B6" s="156"/>
      <c r="C6" s="151"/>
      <c r="D6" s="151"/>
      <c r="E6" s="181"/>
      <c r="F6" s="181"/>
      <c r="G6" s="148"/>
      <c r="H6" s="148"/>
      <c r="I6" s="148"/>
      <c r="J6" s="160"/>
      <c r="K6" s="148"/>
      <c r="L6" s="183"/>
    </row>
    <row r="7" spans="2:15" x14ac:dyDescent="0.25">
      <c r="B7" s="61">
        <v>1</v>
      </c>
      <c r="C7" s="65" t="s">
        <v>71</v>
      </c>
      <c r="D7" s="66" t="s">
        <v>70</v>
      </c>
      <c r="E7" s="65">
        <v>160</v>
      </c>
      <c r="F7" s="94">
        <v>170</v>
      </c>
      <c r="G7" s="65">
        <f t="array" ref="G7:G10">FREQUENCY(Podaci!B2:K19,F7:F10)</f>
        <v>49</v>
      </c>
      <c r="H7" s="95">
        <f>AVERAGE(E7:F7)</f>
        <v>165</v>
      </c>
      <c r="I7" s="96">
        <f>G7*H7</f>
        <v>8085</v>
      </c>
      <c r="J7" s="95">
        <f>H7-C$15</f>
        <v>-15.919444444444451</v>
      </c>
      <c r="K7" s="96">
        <f>G7*J7</f>
        <v>-780.05277777777815</v>
      </c>
      <c r="L7" s="97">
        <f>K7*J7</f>
        <v>12418.006859567913</v>
      </c>
    </row>
    <row r="8" spans="2:15" x14ac:dyDescent="0.25">
      <c r="B8" s="61">
        <v>2</v>
      </c>
      <c r="C8" s="65" t="s">
        <v>72</v>
      </c>
      <c r="D8" s="66" t="s">
        <v>76</v>
      </c>
      <c r="E8" s="65">
        <v>171</v>
      </c>
      <c r="F8" s="94">
        <v>180</v>
      </c>
      <c r="G8" s="65">
        <v>38</v>
      </c>
      <c r="H8" s="98">
        <f>AVERAGE(E8:F8)</f>
        <v>175.5</v>
      </c>
      <c r="I8" s="96">
        <f t="shared" ref="I8:I10" si="0">G8*H8</f>
        <v>6669</v>
      </c>
      <c r="J8" s="95">
        <f t="shared" ref="J8:J10" si="1">H8-C$15</f>
        <v>-5.4194444444444514</v>
      </c>
      <c r="K8" s="96">
        <f t="shared" ref="K8:K10" si="2">G8*J8</f>
        <v>-205.93888888888915</v>
      </c>
      <c r="L8" s="97">
        <f t="shared" ref="L8:L10" si="3">K8*J8</f>
        <v>1116.0743672839535</v>
      </c>
    </row>
    <row r="9" spans="2:15" x14ac:dyDescent="0.25">
      <c r="B9" s="61">
        <v>3</v>
      </c>
      <c r="C9" s="65" t="s">
        <v>73</v>
      </c>
      <c r="D9" s="66" t="s">
        <v>77</v>
      </c>
      <c r="E9" s="65">
        <v>181</v>
      </c>
      <c r="F9" s="94">
        <v>190</v>
      </c>
      <c r="G9" s="65">
        <v>37</v>
      </c>
      <c r="H9" s="98">
        <f>AVERAGE(E9:F9)</f>
        <v>185.5</v>
      </c>
      <c r="I9" s="96">
        <f t="shared" si="0"/>
        <v>6863.5</v>
      </c>
      <c r="J9" s="95">
        <f t="shared" si="1"/>
        <v>4.5805555555555486</v>
      </c>
      <c r="K9" s="96">
        <f t="shared" si="2"/>
        <v>169.4805555555553</v>
      </c>
      <c r="L9" s="97">
        <f t="shared" si="3"/>
        <v>776.31510030863967</v>
      </c>
    </row>
    <row r="10" spans="2:15" ht="15.75" thickBot="1" x14ac:dyDescent="0.3">
      <c r="B10" s="61">
        <v>4</v>
      </c>
      <c r="C10" s="65" t="s">
        <v>74</v>
      </c>
      <c r="D10" s="66" t="s">
        <v>78</v>
      </c>
      <c r="E10" s="65">
        <v>191</v>
      </c>
      <c r="F10" s="94">
        <v>200</v>
      </c>
      <c r="G10" s="65">
        <v>56</v>
      </c>
      <c r="H10" s="98">
        <f>AVERAGE(E10:F10)</f>
        <v>195.5</v>
      </c>
      <c r="I10" s="96">
        <f t="shared" si="0"/>
        <v>10948</v>
      </c>
      <c r="J10" s="95">
        <f t="shared" si="1"/>
        <v>14.580555555555549</v>
      </c>
      <c r="K10" s="96">
        <f t="shared" si="2"/>
        <v>816.51111111111072</v>
      </c>
      <c r="L10" s="97">
        <f t="shared" si="3"/>
        <v>11905.18561728394</v>
      </c>
    </row>
    <row r="11" spans="2:15" ht="15.75" thickBot="1" x14ac:dyDescent="0.3">
      <c r="B11" s="62"/>
      <c r="C11" s="63"/>
      <c r="D11" s="63"/>
      <c r="E11" s="63"/>
      <c r="F11" s="63"/>
      <c r="G11" s="68">
        <f>SUM(G7:G10)</f>
        <v>180</v>
      </c>
      <c r="H11" s="63"/>
      <c r="I11" s="69">
        <f>SUM(I7:I10)</f>
        <v>32565.5</v>
      </c>
      <c r="J11" s="64"/>
      <c r="K11" s="67">
        <f>SUM(K7:K10)</f>
        <v>-1.2505552149377763E-12</v>
      </c>
      <c r="L11" s="70">
        <f>SUM(L7:L10)</f>
        <v>26215.58194444445</v>
      </c>
    </row>
    <row r="14" spans="2:15" ht="15.75" thickBot="1" x14ac:dyDescent="0.3"/>
    <row r="15" spans="2:15" ht="18" customHeight="1" x14ac:dyDescent="0.25">
      <c r="B15" s="28" t="s">
        <v>34</v>
      </c>
      <c r="C15" s="31">
        <f>I11/G11</f>
        <v>180.91944444444445</v>
      </c>
      <c r="D15" s="170" t="s">
        <v>39</v>
      </c>
      <c r="E15" s="171"/>
      <c r="F15" s="172"/>
    </row>
    <row r="16" spans="2:15" ht="18" customHeight="1" x14ac:dyDescent="0.25">
      <c r="B16" s="29" t="s">
        <v>45</v>
      </c>
      <c r="C16" s="32">
        <f>L11/G11</f>
        <v>145.64212191358027</v>
      </c>
      <c r="D16" s="173" t="s">
        <v>40</v>
      </c>
      <c r="E16" s="174"/>
      <c r="F16" s="175"/>
    </row>
    <row r="17" spans="2:6" ht="18" customHeight="1" x14ac:dyDescent="0.25">
      <c r="B17" s="29" t="s">
        <v>37</v>
      </c>
      <c r="C17" s="32">
        <f>SQRT(C16)</f>
        <v>12.068227786778813</v>
      </c>
      <c r="D17" s="173" t="s">
        <v>41</v>
      </c>
      <c r="E17" s="174"/>
      <c r="F17" s="175"/>
    </row>
    <row r="18" spans="2:6" ht="18" customHeight="1" thickBot="1" x14ac:dyDescent="0.3">
      <c r="B18" s="60" t="s">
        <v>38</v>
      </c>
      <c r="C18" s="34">
        <f>C17/C15</f>
        <v>6.6704979245526291E-2</v>
      </c>
      <c r="D18" s="176" t="s">
        <v>42</v>
      </c>
      <c r="E18" s="177"/>
      <c r="F18" s="178"/>
    </row>
  </sheetData>
  <mergeCells count="16">
    <mergeCell ref="B2:O2"/>
    <mergeCell ref="B3:O3"/>
    <mergeCell ref="H5:H6"/>
    <mergeCell ref="G5:G6"/>
    <mergeCell ref="F5:F6"/>
    <mergeCell ref="E5:E6"/>
    <mergeCell ref="B5:B6"/>
    <mergeCell ref="L5:L6"/>
    <mergeCell ref="C5:D6"/>
    <mergeCell ref="D15:F15"/>
    <mergeCell ref="D16:F16"/>
    <mergeCell ref="D17:F17"/>
    <mergeCell ref="D18:F18"/>
    <mergeCell ref="K5:K6"/>
    <mergeCell ref="J5:J6"/>
    <mergeCell ref="I5:I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4"/>
  <sheetViews>
    <sheetView zoomScaleNormal="100" workbookViewId="0">
      <selection activeCell="B2" sqref="B2:C2"/>
    </sheetView>
  </sheetViews>
  <sheetFormatPr defaultRowHeight="15" x14ac:dyDescent="0.25"/>
  <cols>
    <col min="1" max="1" width="1.42578125" customWidth="1"/>
    <col min="4" max="4" width="1.42578125" customWidth="1"/>
    <col min="7" max="7" width="1.42578125" customWidth="1"/>
    <col min="10" max="10" width="1.42578125" customWidth="1"/>
    <col min="14" max="14" width="17" bestFit="1" customWidth="1"/>
    <col min="15" max="15" width="12.5703125" customWidth="1"/>
    <col min="17" max="17" width="6.85546875" customWidth="1"/>
    <col min="18" max="18" width="17.85546875" bestFit="1" customWidth="1"/>
    <col min="20" max="20" width="11.140625" customWidth="1"/>
    <col min="22" max="22" width="9.42578125" bestFit="1" customWidth="1"/>
  </cols>
  <sheetData>
    <row r="1" spans="2:21" ht="7.5" customHeight="1" thickBot="1" x14ac:dyDescent="0.3"/>
    <row r="2" spans="2:21" x14ac:dyDescent="0.25">
      <c r="B2" s="135" t="s">
        <v>52</v>
      </c>
      <c r="C2" s="136"/>
      <c r="E2" s="135" t="s">
        <v>52</v>
      </c>
      <c r="F2" s="136"/>
      <c r="H2" s="135" t="s">
        <v>52</v>
      </c>
      <c r="I2" s="136"/>
      <c r="K2" s="135" t="s">
        <v>52</v>
      </c>
      <c r="L2" s="136"/>
    </row>
    <row r="3" spans="2:21" ht="19.5" thickBot="1" x14ac:dyDescent="0.4">
      <c r="B3" s="40" t="s">
        <v>53</v>
      </c>
      <c r="C3" s="41" t="s">
        <v>55</v>
      </c>
      <c r="E3" s="40" t="s">
        <v>53</v>
      </c>
      <c r="F3" s="41" t="s">
        <v>55</v>
      </c>
      <c r="H3" s="40" t="s">
        <v>53</v>
      </c>
      <c r="I3" s="41" t="s">
        <v>55</v>
      </c>
      <c r="K3" s="40" t="s">
        <v>53</v>
      </c>
      <c r="L3" s="41" t="s">
        <v>55</v>
      </c>
    </row>
    <row r="4" spans="2:21" x14ac:dyDescent="0.25">
      <c r="B4" s="103">
        <v>1</v>
      </c>
      <c r="C4" s="104">
        <v>160</v>
      </c>
      <c r="D4" s="94"/>
      <c r="E4" s="105">
        <v>46</v>
      </c>
      <c r="F4" s="106">
        <v>170</v>
      </c>
      <c r="G4" s="94"/>
      <c r="H4" s="107">
        <v>91</v>
      </c>
      <c r="I4" s="108">
        <v>181</v>
      </c>
      <c r="J4" s="94"/>
      <c r="K4" s="109">
        <v>136</v>
      </c>
      <c r="L4" s="110">
        <v>194</v>
      </c>
      <c r="N4" s="74" t="s">
        <v>20</v>
      </c>
      <c r="O4" s="76">
        <f>Podaci!C23</f>
        <v>180</v>
      </c>
      <c r="P4" s="15"/>
      <c r="T4" s="22" t="s">
        <v>88</v>
      </c>
      <c r="U4" s="20">
        <f>Frekvencije!D55</f>
        <v>195</v>
      </c>
    </row>
    <row r="5" spans="2:21" x14ac:dyDescent="0.25">
      <c r="B5" s="111">
        <v>2</v>
      </c>
      <c r="C5" s="112">
        <v>160</v>
      </c>
      <c r="D5" s="94"/>
      <c r="E5" s="105">
        <v>47</v>
      </c>
      <c r="F5" s="106">
        <v>170</v>
      </c>
      <c r="G5" s="94"/>
      <c r="H5" s="107">
        <v>92</v>
      </c>
      <c r="I5" s="108">
        <v>182</v>
      </c>
      <c r="J5" s="94"/>
      <c r="K5" s="109">
        <v>137</v>
      </c>
      <c r="L5" s="110">
        <v>194</v>
      </c>
      <c r="N5" s="74" t="s">
        <v>84</v>
      </c>
      <c r="O5" s="76">
        <v>4</v>
      </c>
      <c r="P5" s="15"/>
      <c r="T5" s="22" t="s">
        <v>54</v>
      </c>
      <c r="U5" s="20">
        <f>Frekvencije!D56</f>
        <v>181</v>
      </c>
    </row>
    <row r="6" spans="2:21" x14ac:dyDescent="0.25">
      <c r="B6" s="111">
        <v>3</v>
      </c>
      <c r="C6" s="112">
        <v>160</v>
      </c>
      <c r="D6" s="94"/>
      <c r="E6" s="105">
        <v>48</v>
      </c>
      <c r="F6" s="106">
        <v>170</v>
      </c>
      <c r="G6" s="94"/>
      <c r="H6" s="107">
        <v>93</v>
      </c>
      <c r="I6" s="108">
        <v>183</v>
      </c>
      <c r="J6" s="94"/>
      <c r="K6" s="109">
        <v>138</v>
      </c>
      <c r="L6" s="110">
        <v>195</v>
      </c>
      <c r="N6" s="75" t="s">
        <v>91</v>
      </c>
      <c r="O6" s="77">
        <f>O4/O5</f>
        <v>45</v>
      </c>
      <c r="P6" s="15"/>
    </row>
    <row r="7" spans="2:21" ht="15.75" thickBot="1" x14ac:dyDescent="0.3">
      <c r="B7" s="111">
        <v>4</v>
      </c>
      <c r="C7" s="112">
        <v>160</v>
      </c>
      <c r="D7" s="94"/>
      <c r="E7" s="105">
        <v>49</v>
      </c>
      <c r="F7" s="106">
        <v>170</v>
      </c>
      <c r="G7" s="94"/>
      <c r="H7" s="107">
        <v>94</v>
      </c>
      <c r="I7" s="108">
        <v>183</v>
      </c>
      <c r="J7" s="94"/>
      <c r="K7" s="109">
        <v>139</v>
      </c>
      <c r="L7" s="110">
        <v>195</v>
      </c>
      <c r="N7" s="15"/>
      <c r="O7" s="15"/>
      <c r="P7" s="15"/>
    </row>
    <row r="8" spans="2:21" ht="15.75" thickBot="1" x14ac:dyDescent="0.3">
      <c r="B8" s="111">
        <v>5</v>
      </c>
      <c r="C8" s="112">
        <v>160</v>
      </c>
      <c r="D8" s="94"/>
      <c r="E8" s="105">
        <v>50</v>
      </c>
      <c r="F8" s="106">
        <v>171</v>
      </c>
      <c r="G8" s="94"/>
      <c r="H8" s="107">
        <v>95</v>
      </c>
      <c r="I8" s="108">
        <v>184</v>
      </c>
      <c r="J8" s="94"/>
      <c r="K8" s="109">
        <v>140</v>
      </c>
      <c r="L8" s="110">
        <v>195</v>
      </c>
      <c r="N8" s="81" t="s">
        <v>92</v>
      </c>
      <c r="O8" s="82" t="s">
        <v>97</v>
      </c>
      <c r="P8" s="193" t="s">
        <v>93</v>
      </c>
      <c r="Q8" s="194"/>
      <c r="R8" s="83" t="s">
        <v>85</v>
      </c>
    </row>
    <row r="9" spans="2:21" x14ac:dyDescent="0.25">
      <c r="B9" s="111">
        <v>6</v>
      </c>
      <c r="C9" s="112">
        <v>160</v>
      </c>
      <c r="D9" s="94"/>
      <c r="E9" s="105">
        <v>51</v>
      </c>
      <c r="F9" s="106">
        <v>171</v>
      </c>
      <c r="G9" s="94"/>
      <c r="H9" s="107">
        <v>96</v>
      </c>
      <c r="I9" s="108">
        <v>184</v>
      </c>
      <c r="J9" s="94"/>
      <c r="K9" s="109">
        <v>141</v>
      </c>
      <c r="L9" s="110">
        <v>195</v>
      </c>
      <c r="N9" s="78">
        <v>1</v>
      </c>
      <c r="O9" s="66">
        <f>N9*O$6</f>
        <v>45</v>
      </c>
      <c r="P9" s="196">
        <f>C48</f>
        <v>170</v>
      </c>
      <c r="Q9" s="197"/>
      <c r="R9" s="71">
        <f>_xlfn.QUARTILE.EXC(Podaci!B2:K19,Stratumi!N9)</f>
        <v>170</v>
      </c>
    </row>
    <row r="10" spans="2:21" x14ac:dyDescent="0.25">
      <c r="B10" s="111">
        <v>7</v>
      </c>
      <c r="C10" s="112">
        <v>161</v>
      </c>
      <c r="D10" s="94"/>
      <c r="E10" s="105">
        <v>52</v>
      </c>
      <c r="F10" s="106">
        <v>171</v>
      </c>
      <c r="G10" s="94"/>
      <c r="H10" s="107">
        <v>97</v>
      </c>
      <c r="I10" s="108">
        <v>184</v>
      </c>
      <c r="J10" s="94"/>
      <c r="K10" s="109">
        <v>142</v>
      </c>
      <c r="L10" s="110">
        <v>195</v>
      </c>
      <c r="N10" s="78">
        <v>2</v>
      </c>
      <c r="O10" s="66">
        <f t="shared" ref="O10:O12" si="0">N10*O$6</f>
        <v>90</v>
      </c>
      <c r="P10" s="196">
        <f>F48</f>
        <v>181</v>
      </c>
      <c r="Q10" s="197"/>
      <c r="R10" s="71">
        <f>_xlfn.QUARTILE.EXC(Podaci!B3:K20,Stratumi!N10)</f>
        <v>181</v>
      </c>
    </row>
    <row r="11" spans="2:21" x14ac:dyDescent="0.25">
      <c r="B11" s="111">
        <v>8</v>
      </c>
      <c r="C11" s="112">
        <v>161</v>
      </c>
      <c r="D11" s="94"/>
      <c r="E11" s="105">
        <v>53</v>
      </c>
      <c r="F11" s="106">
        <v>171</v>
      </c>
      <c r="G11" s="94"/>
      <c r="H11" s="107">
        <v>98</v>
      </c>
      <c r="I11" s="108">
        <v>185</v>
      </c>
      <c r="J11" s="94"/>
      <c r="K11" s="109">
        <v>143</v>
      </c>
      <c r="L11" s="110">
        <v>195</v>
      </c>
      <c r="N11" s="78">
        <v>3</v>
      </c>
      <c r="O11" s="66">
        <f t="shared" si="0"/>
        <v>135</v>
      </c>
      <c r="P11" s="196">
        <f>I48</f>
        <v>194</v>
      </c>
      <c r="Q11" s="197"/>
      <c r="R11" s="71">
        <f>_xlfn.QUARTILE.EXC(Podaci!B4:K21,Stratumi!N11)</f>
        <v>193.5</v>
      </c>
    </row>
    <row r="12" spans="2:21" ht="15.75" thickBot="1" x14ac:dyDescent="0.3">
      <c r="B12" s="111">
        <v>9</v>
      </c>
      <c r="C12" s="112">
        <v>162</v>
      </c>
      <c r="D12" s="94"/>
      <c r="E12" s="105">
        <v>54</v>
      </c>
      <c r="F12" s="106">
        <v>172</v>
      </c>
      <c r="G12" s="94"/>
      <c r="H12" s="107">
        <v>99</v>
      </c>
      <c r="I12" s="108">
        <v>185</v>
      </c>
      <c r="J12" s="94"/>
      <c r="K12" s="109">
        <v>144</v>
      </c>
      <c r="L12" s="110">
        <v>195</v>
      </c>
      <c r="N12" s="79">
        <v>4</v>
      </c>
      <c r="O12" s="80">
        <f t="shared" si="0"/>
        <v>180</v>
      </c>
      <c r="P12" s="198">
        <f>L48</f>
        <v>200</v>
      </c>
      <c r="Q12" s="199"/>
      <c r="R12" s="72">
        <f>L48</f>
        <v>200</v>
      </c>
    </row>
    <row r="13" spans="2:21" x14ac:dyDescent="0.25">
      <c r="B13" s="111">
        <v>10</v>
      </c>
      <c r="C13" s="112">
        <v>162</v>
      </c>
      <c r="D13" s="94"/>
      <c r="E13" s="105">
        <v>55</v>
      </c>
      <c r="F13" s="106">
        <v>172</v>
      </c>
      <c r="G13" s="94"/>
      <c r="H13" s="107">
        <v>100</v>
      </c>
      <c r="I13" s="108">
        <v>185</v>
      </c>
      <c r="J13" s="94"/>
      <c r="K13" s="109">
        <v>145</v>
      </c>
      <c r="L13" s="110">
        <v>195</v>
      </c>
    </row>
    <row r="14" spans="2:21" x14ac:dyDescent="0.25">
      <c r="B14" s="111">
        <v>11</v>
      </c>
      <c r="C14" s="112">
        <v>162</v>
      </c>
      <c r="D14" s="94"/>
      <c r="E14" s="105">
        <v>56</v>
      </c>
      <c r="F14" s="106">
        <v>172</v>
      </c>
      <c r="G14" s="94"/>
      <c r="H14" s="107">
        <v>101</v>
      </c>
      <c r="I14" s="108">
        <v>185</v>
      </c>
      <c r="J14" s="94"/>
      <c r="K14" s="109">
        <v>146</v>
      </c>
      <c r="L14" s="110">
        <v>195</v>
      </c>
    </row>
    <row r="15" spans="2:21" x14ac:dyDescent="0.25">
      <c r="B15" s="111">
        <v>12</v>
      </c>
      <c r="C15" s="112">
        <v>163</v>
      </c>
      <c r="D15" s="94"/>
      <c r="E15" s="105">
        <v>57</v>
      </c>
      <c r="F15" s="106">
        <v>172</v>
      </c>
      <c r="G15" s="94"/>
      <c r="H15" s="107">
        <v>102</v>
      </c>
      <c r="I15" s="108">
        <v>186</v>
      </c>
      <c r="J15" s="94"/>
      <c r="K15" s="109">
        <v>147</v>
      </c>
      <c r="L15" s="110">
        <v>195</v>
      </c>
    </row>
    <row r="16" spans="2:21" x14ac:dyDescent="0.25">
      <c r="B16" s="111">
        <v>13</v>
      </c>
      <c r="C16" s="112">
        <v>163</v>
      </c>
      <c r="D16" s="94"/>
      <c r="E16" s="105">
        <v>58</v>
      </c>
      <c r="F16" s="106">
        <v>172</v>
      </c>
      <c r="G16" s="94"/>
      <c r="H16" s="107">
        <v>103</v>
      </c>
      <c r="I16" s="108">
        <v>186</v>
      </c>
      <c r="J16" s="94"/>
      <c r="K16" s="109">
        <v>148</v>
      </c>
      <c r="L16" s="110">
        <v>195</v>
      </c>
    </row>
    <row r="17" spans="2:25" x14ac:dyDescent="0.25">
      <c r="B17" s="111">
        <v>14</v>
      </c>
      <c r="C17" s="112">
        <v>163</v>
      </c>
      <c r="D17" s="94"/>
      <c r="E17" s="105">
        <v>59</v>
      </c>
      <c r="F17" s="106">
        <v>172</v>
      </c>
      <c r="G17" s="94"/>
      <c r="H17" s="107">
        <v>104</v>
      </c>
      <c r="I17" s="108">
        <v>186</v>
      </c>
      <c r="J17" s="94"/>
      <c r="K17" s="109">
        <v>149</v>
      </c>
      <c r="L17" s="110">
        <v>195</v>
      </c>
    </row>
    <row r="18" spans="2:25" x14ac:dyDescent="0.25">
      <c r="B18" s="111">
        <v>15</v>
      </c>
      <c r="C18" s="112">
        <v>163</v>
      </c>
      <c r="D18" s="94"/>
      <c r="E18" s="105">
        <v>60</v>
      </c>
      <c r="F18" s="106">
        <v>172</v>
      </c>
      <c r="G18" s="94"/>
      <c r="H18" s="107">
        <v>105</v>
      </c>
      <c r="I18" s="108">
        <v>186</v>
      </c>
      <c r="J18" s="94"/>
      <c r="K18" s="109">
        <v>150</v>
      </c>
      <c r="L18" s="110">
        <v>195</v>
      </c>
    </row>
    <row r="19" spans="2:25" x14ac:dyDescent="0.25">
      <c r="B19" s="111">
        <v>16</v>
      </c>
      <c r="C19" s="112">
        <v>164</v>
      </c>
      <c r="D19" s="94"/>
      <c r="E19" s="105">
        <v>61</v>
      </c>
      <c r="F19" s="106">
        <v>173</v>
      </c>
      <c r="G19" s="94"/>
      <c r="H19" s="107">
        <v>106</v>
      </c>
      <c r="I19" s="108">
        <v>187</v>
      </c>
      <c r="J19" s="94"/>
      <c r="K19" s="109">
        <v>151</v>
      </c>
      <c r="L19" s="110">
        <v>196</v>
      </c>
    </row>
    <row r="20" spans="2:25" x14ac:dyDescent="0.25">
      <c r="B20" s="111">
        <v>17</v>
      </c>
      <c r="C20" s="112">
        <v>164</v>
      </c>
      <c r="D20" s="94"/>
      <c r="E20" s="105">
        <v>62</v>
      </c>
      <c r="F20" s="106">
        <v>174</v>
      </c>
      <c r="G20" s="94"/>
      <c r="H20" s="107">
        <v>107</v>
      </c>
      <c r="I20" s="108">
        <v>187</v>
      </c>
      <c r="J20" s="94"/>
      <c r="K20" s="109">
        <v>152</v>
      </c>
      <c r="L20" s="110">
        <v>196</v>
      </c>
    </row>
    <row r="21" spans="2:25" x14ac:dyDescent="0.25">
      <c r="B21" s="111">
        <v>18</v>
      </c>
      <c r="C21" s="112">
        <v>164</v>
      </c>
      <c r="D21" s="94"/>
      <c r="E21" s="105">
        <v>63</v>
      </c>
      <c r="F21" s="106">
        <v>174</v>
      </c>
      <c r="G21" s="94"/>
      <c r="H21" s="107">
        <v>108</v>
      </c>
      <c r="I21" s="108">
        <v>187</v>
      </c>
      <c r="J21" s="94"/>
      <c r="K21" s="109">
        <v>153</v>
      </c>
      <c r="L21" s="110">
        <v>196</v>
      </c>
    </row>
    <row r="22" spans="2:25" x14ac:dyDescent="0.25">
      <c r="B22" s="111">
        <v>19</v>
      </c>
      <c r="C22" s="112">
        <v>164</v>
      </c>
      <c r="D22" s="94"/>
      <c r="E22" s="105">
        <v>64</v>
      </c>
      <c r="F22" s="106">
        <v>175</v>
      </c>
      <c r="G22" s="94"/>
      <c r="H22" s="107">
        <v>109</v>
      </c>
      <c r="I22" s="108">
        <v>187</v>
      </c>
      <c r="J22" s="94"/>
      <c r="K22" s="109">
        <v>154</v>
      </c>
      <c r="L22" s="110">
        <v>196</v>
      </c>
    </row>
    <row r="23" spans="2:25" x14ac:dyDescent="0.25">
      <c r="B23" s="111">
        <v>20</v>
      </c>
      <c r="C23" s="112">
        <v>164</v>
      </c>
      <c r="D23" s="94"/>
      <c r="E23" s="105">
        <v>65</v>
      </c>
      <c r="F23" s="106">
        <v>175</v>
      </c>
      <c r="G23" s="94"/>
      <c r="H23" s="107">
        <v>110</v>
      </c>
      <c r="I23" s="108">
        <v>187</v>
      </c>
      <c r="J23" s="94"/>
      <c r="K23" s="109">
        <v>155</v>
      </c>
      <c r="L23" s="110">
        <v>196</v>
      </c>
    </row>
    <row r="24" spans="2:25" x14ac:dyDescent="0.25">
      <c r="B24" s="111">
        <v>21</v>
      </c>
      <c r="C24" s="112">
        <v>164</v>
      </c>
      <c r="D24" s="94"/>
      <c r="E24" s="105">
        <v>66</v>
      </c>
      <c r="F24" s="106">
        <v>175</v>
      </c>
      <c r="G24" s="94"/>
      <c r="H24" s="107">
        <v>111</v>
      </c>
      <c r="I24" s="108">
        <v>188</v>
      </c>
      <c r="J24" s="94"/>
      <c r="K24" s="109">
        <v>156</v>
      </c>
      <c r="L24" s="110">
        <v>197</v>
      </c>
    </row>
    <row r="25" spans="2:25" x14ac:dyDescent="0.25">
      <c r="B25" s="111">
        <v>22</v>
      </c>
      <c r="C25" s="112">
        <v>164</v>
      </c>
      <c r="D25" s="94"/>
      <c r="E25" s="105">
        <v>67</v>
      </c>
      <c r="F25" s="106">
        <v>175</v>
      </c>
      <c r="G25" s="94"/>
      <c r="H25" s="107">
        <v>112</v>
      </c>
      <c r="I25" s="108">
        <v>188</v>
      </c>
      <c r="J25" s="94"/>
      <c r="K25" s="109">
        <v>157</v>
      </c>
      <c r="L25" s="110">
        <v>197</v>
      </c>
    </row>
    <row r="26" spans="2:25" x14ac:dyDescent="0.25">
      <c r="B26" s="111">
        <v>23</v>
      </c>
      <c r="C26" s="112">
        <v>164</v>
      </c>
      <c r="D26" s="94"/>
      <c r="E26" s="105">
        <v>68</v>
      </c>
      <c r="F26" s="106">
        <v>176</v>
      </c>
      <c r="G26" s="94"/>
      <c r="H26" s="107">
        <v>113</v>
      </c>
      <c r="I26" s="108">
        <v>188</v>
      </c>
      <c r="J26" s="94"/>
      <c r="K26" s="109">
        <v>158</v>
      </c>
      <c r="L26" s="110">
        <v>198</v>
      </c>
    </row>
    <row r="27" spans="2:25" x14ac:dyDescent="0.25">
      <c r="B27" s="111">
        <v>24</v>
      </c>
      <c r="C27" s="112">
        <v>164</v>
      </c>
      <c r="D27" s="94"/>
      <c r="E27" s="105">
        <v>69</v>
      </c>
      <c r="F27" s="106">
        <v>176</v>
      </c>
      <c r="G27" s="94"/>
      <c r="H27" s="107">
        <v>114</v>
      </c>
      <c r="I27" s="108">
        <v>188</v>
      </c>
      <c r="J27" s="94"/>
      <c r="K27" s="109">
        <v>159</v>
      </c>
      <c r="L27" s="110">
        <v>198</v>
      </c>
    </row>
    <row r="28" spans="2:25" x14ac:dyDescent="0.25">
      <c r="B28" s="111">
        <v>25</v>
      </c>
      <c r="C28" s="112">
        <v>165</v>
      </c>
      <c r="D28" s="94"/>
      <c r="E28" s="105">
        <v>70</v>
      </c>
      <c r="F28" s="106">
        <v>177</v>
      </c>
      <c r="G28" s="94"/>
      <c r="H28" s="107">
        <v>115</v>
      </c>
      <c r="I28" s="108">
        <v>188</v>
      </c>
      <c r="J28" s="94"/>
      <c r="K28" s="109">
        <v>160</v>
      </c>
      <c r="L28" s="110">
        <v>198</v>
      </c>
    </row>
    <row r="29" spans="2:25" ht="15.75" thickBot="1" x14ac:dyDescent="0.3">
      <c r="B29" s="111">
        <v>26</v>
      </c>
      <c r="C29" s="112">
        <v>165</v>
      </c>
      <c r="D29" s="94"/>
      <c r="E29" s="105">
        <v>71</v>
      </c>
      <c r="F29" s="106">
        <v>177</v>
      </c>
      <c r="G29" s="94"/>
      <c r="H29" s="107">
        <v>116</v>
      </c>
      <c r="I29" s="108">
        <v>189</v>
      </c>
      <c r="J29" s="94"/>
      <c r="K29" s="109">
        <v>161</v>
      </c>
      <c r="L29" s="110">
        <v>198</v>
      </c>
      <c r="N29" s="192" t="s">
        <v>89</v>
      </c>
      <c r="O29" s="192"/>
      <c r="P29" s="192"/>
      <c r="Q29" s="192"/>
      <c r="R29" s="192"/>
      <c r="S29" s="192"/>
      <c r="T29" s="192"/>
      <c r="U29" s="85"/>
      <c r="V29" s="85"/>
      <c r="W29" s="85"/>
      <c r="X29" s="85"/>
      <c r="Y29" s="85"/>
    </row>
    <row r="30" spans="2:25" ht="15.75" thickTop="1" x14ac:dyDescent="0.25">
      <c r="B30" s="111">
        <v>27</v>
      </c>
      <c r="C30" s="112">
        <v>165</v>
      </c>
      <c r="D30" s="94"/>
      <c r="E30" s="105">
        <v>72</v>
      </c>
      <c r="F30" s="106">
        <v>177</v>
      </c>
      <c r="G30" s="94"/>
      <c r="H30" s="107">
        <v>117</v>
      </c>
      <c r="I30" s="108">
        <v>189</v>
      </c>
      <c r="J30" s="94"/>
      <c r="K30" s="109">
        <v>162</v>
      </c>
      <c r="L30" s="110">
        <v>198</v>
      </c>
    </row>
    <row r="31" spans="2:25" x14ac:dyDescent="0.25">
      <c r="B31" s="111">
        <v>28</v>
      </c>
      <c r="C31" s="112">
        <v>165</v>
      </c>
      <c r="D31" s="94"/>
      <c r="E31" s="105">
        <v>73</v>
      </c>
      <c r="F31" s="106">
        <v>178</v>
      </c>
      <c r="G31" s="94"/>
      <c r="H31" s="107">
        <v>118</v>
      </c>
      <c r="I31" s="108">
        <v>189</v>
      </c>
      <c r="J31" s="94"/>
      <c r="K31" s="109">
        <v>163</v>
      </c>
      <c r="L31" s="110">
        <v>198</v>
      </c>
      <c r="N31" s="74" t="s">
        <v>20</v>
      </c>
      <c r="O31" s="76">
        <f>Podaci!C23</f>
        <v>180</v>
      </c>
      <c r="P31" s="15"/>
    </row>
    <row r="32" spans="2:25" x14ac:dyDescent="0.25">
      <c r="B32" s="111">
        <v>29</v>
      </c>
      <c r="C32" s="112">
        <v>166</v>
      </c>
      <c r="D32" s="94"/>
      <c r="E32" s="105">
        <v>74</v>
      </c>
      <c r="F32" s="106">
        <v>178</v>
      </c>
      <c r="G32" s="94"/>
      <c r="H32" s="107">
        <v>119</v>
      </c>
      <c r="I32" s="108">
        <v>189</v>
      </c>
      <c r="J32" s="94"/>
      <c r="K32" s="109">
        <v>164</v>
      </c>
      <c r="L32" s="110">
        <v>199</v>
      </c>
      <c r="N32" s="74" t="s">
        <v>86</v>
      </c>
      <c r="O32" s="76">
        <v>3</v>
      </c>
      <c r="P32" s="15"/>
    </row>
    <row r="33" spans="2:17" x14ac:dyDescent="0.25">
      <c r="B33" s="111">
        <v>30</v>
      </c>
      <c r="C33" s="112">
        <v>167</v>
      </c>
      <c r="D33" s="94"/>
      <c r="E33" s="105">
        <v>75</v>
      </c>
      <c r="F33" s="106">
        <v>178</v>
      </c>
      <c r="G33" s="94"/>
      <c r="H33" s="107">
        <v>120</v>
      </c>
      <c r="I33" s="108">
        <v>189</v>
      </c>
      <c r="J33" s="94"/>
      <c r="K33" s="109">
        <v>165</v>
      </c>
      <c r="L33" s="110">
        <v>199</v>
      </c>
      <c r="N33" s="75" t="s">
        <v>94</v>
      </c>
      <c r="O33" s="77">
        <f>O31/O32</f>
        <v>60</v>
      </c>
      <c r="P33" s="15"/>
    </row>
    <row r="34" spans="2:17" ht="15.75" thickBot="1" x14ac:dyDescent="0.3">
      <c r="B34" s="111">
        <v>31</v>
      </c>
      <c r="C34" s="112">
        <v>167</v>
      </c>
      <c r="D34" s="94"/>
      <c r="E34" s="105">
        <v>76</v>
      </c>
      <c r="F34" s="106">
        <v>178</v>
      </c>
      <c r="G34" s="94"/>
      <c r="H34" s="107">
        <v>121</v>
      </c>
      <c r="I34" s="108">
        <v>189</v>
      </c>
      <c r="J34" s="94"/>
      <c r="K34" s="109">
        <v>166</v>
      </c>
      <c r="L34" s="110">
        <v>199</v>
      </c>
      <c r="N34" s="15"/>
      <c r="O34" s="15"/>
      <c r="P34" s="15"/>
    </row>
    <row r="35" spans="2:17" ht="15.75" thickBot="1" x14ac:dyDescent="0.3">
      <c r="B35" s="111">
        <v>32</v>
      </c>
      <c r="C35" s="112">
        <v>167</v>
      </c>
      <c r="D35" s="94"/>
      <c r="E35" s="105">
        <v>77</v>
      </c>
      <c r="F35" s="106">
        <v>178</v>
      </c>
      <c r="G35" s="94"/>
      <c r="H35" s="107">
        <v>122</v>
      </c>
      <c r="I35" s="108">
        <v>190</v>
      </c>
      <c r="J35" s="94"/>
      <c r="K35" s="109">
        <v>167</v>
      </c>
      <c r="L35" s="110">
        <v>199</v>
      </c>
      <c r="N35" s="81" t="s">
        <v>95</v>
      </c>
      <c r="O35" s="82" t="s">
        <v>97</v>
      </c>
      <c r="P35" s="193" t="s">
        <v>96</v>
      </c>
      <c r="Q35" s="194"/>
    </row>
    <row r="36" spans="2:17" x14ac:dyDescent="0.25">
      <c r="B36" s="111">
        <v>33</v>
      </c>
      <c r="C36" s="112">
        <v>167</v>
      </c>
      <c r="D36" s="94"/>
      <c r="E36" s="105">
        <v>78</v>
      </c>
      <c r="F36" s="106">
        <v>179</v>
      </c>
      <c r="G36" s="94"/>
      <c r="H36" s="107">
        <v>123</v>
      </c>
      <c r="I36" s="108">
        <v>190</v>
      </c>
      <c r="J36" s="94"/>
      <c r="K36" s="109">
        <v>168</v>
      </c>
      <c r="L36" s="110">
        <v>199</v>
      </c>
      <c r="N36" s="78">
        <v>1</v>
      </c>
      <c r="O36" s="66">
        <f>N36*O$33</f>
        <v>60</v>
      </c>
      <c r="P36" s="66">
        <v>172</v>
      </c>
      <c r="Q36" s="84"/>
    </row>
    <row r="37" spans="2:17" x14ac:dyDescent="0.25">
      <c r="B37" s="111">
        <v>34</v>
      </c>
      <c r="C37" s="112">
        <v>168</v>
      </c>
      <c r="D37" s="94"/>
      <c r="E37" s="105">
        <v>79</v>
      </c>
      <c r="F37" s="106">
        <v>179</v>
      </c>
      <c r="G37" s="94"/>
      <c r="H37" s="107">
        <v>124</v>
      </c>
      <c r="I37" s="108">
        <v>190</v>
      </c>
      <c r="J37" s="94"/>
      <c r="K37" s="109">
        <v>169</v>
      </c>
      <c r="L37" s="110">
        <v>199</v>
      </c>
      <c r="N37" s="78">
        <v>2</v>
      </c>
      <c r="O37" s="66">
        <f>N37*O$33</f>
        <v>120</v>
      </c>
      <c r="P37" s="66">
        <v>189</v>
      </c>
      <c r="Q37" s="84"/>
    </row>
    <row r="38" spans="2:17" ht="15.75" thickBot="1" x14ac:dyDescent="0.3">
      <c r="B38" s="111">
        <v>35</v>
      </c>
      <c r="C38" s="112">
        <v>168</v>
      </c>
      <c r="D38" s="94"/>
      <c r="E38" s="105">
        <v>80</v>
      </c>
      <c r="F38" s="106">
        <v>180</v>
      </c>
      <c r="G38" s="94"/>
      <c r="H38" s="107">
        <v>125</v>
      </c>
      <c r="I38" s="108">
        <v>191</v>
      </c>
      <c r="J38" s="94"/>
      <c r="K38" s="109">
        <v>170</v>
      </c>
      <c r="L38" s="110">
        <v>199</v>
      </c>
      <c r="N38" s="79">
        <v>3</v>
      </c>
      <c r="O38" s="80">
        <f>N38*O$33</f>
        <v>180</v>
      </c>
      <c r="P38" s="80">
        <v>200</v>
      </c>
      <c r="Q38" s="39"/>
    </row>
    <row r="39" spans="2:17" x14ac:dyDescent="0.25">
      <c r="B39" s="111">
        <v>36</v>
      </c>
      <c r="C39" s="112">
        <v>168</v>
      </c>
      <c r="D39" s="94"/>
      <c r="E39" s="105">
        <v>81</v>
      </c>
      <c r="F39" s="106">
        <v>180</v>
      </c>
      <c r="G39" s="94"/>
      <c r="H39" s="107">
        <v>126</v>
      </c>
      <c r="I39" s="108">
        <v>191</v>
      </c>
      <c r="J39" s="94"/>
      <c r="K39" s="109">
        <v>171</v>
      </c>
      <c r="L39" s="110">
        <v>200</v>
      </c>
    </row>
    <row r="40" spans="2:17" x14ac:dyDescent="0.25">
      <c r="B40" s="111">
        <v>37</v>
      </c>
      <c r="C40" s="112">
        <v>168</v>
      </c>
      <c r="D40" s="94"/>
      <c r="E40" s="105">
        <v>82</v>
      </c>
      <c r="F40" s="106">
        <v>180</v>
      </c>
      <c r="G40" s="94"/>
      <c r="H40" s="107">
        <v>127</v>
      </c>
      <c r="I40" s="108">
        <v>191</v>
      </c>
      <c r="J40" s="94"/>
      <c r="K40" s="109">
        <v>172</v>
      </c>
      <c r="L40" s="110">
        <v>200</v>
      </c>
    </row>
    <row r="41" spans="2:17" x14ac:dyDescent="0.25">
      <c r="B41" s="111">
        <v>38</v>
      </c>
      <c r="C41" s="112">
        <v>169</v>
      </c>
      <c r="D41" s="94"/>
      <c r="E41" s="105">
        <v>83</v>
      </c>
      <c r="F41" s="106">
        <v>180</v>
      </c>
      <c r="G41" s="94"/>
      <c r="H41" s="107">
        <v>128</v>
      </c>
      <c r="I41" s="108">
        <v>192</v>
      </c>
      <c r="J41" s="94"/>
      <c r="K41" s="109">
        <v>173</v>
      </c>
      <c r="L41" s="110">
        <v>200</v>
      </c>
    </row>
    <row r="42" spans="2:17" x14ac:dyDescent="0.25">
      <c r="B42" s="111">
        <v>39</v>
      </c>
      <c r="C42" s="112">
        <v>169</v>
      </c>
      <c r="D42" s="94"/>
      <c r="E42" s="105">
        <v>84</v>
      </c>
      <c r="F42" s="106">
        <v>180</v>
      </c>
      <c r="G42" s="94"/>
      <c r="H42" s="107">
        <v>129</v>
      </c>
      <c r="I42" s="108">
        <v>192</v>
      </c>
      <c r="J42" s="94"/>
      <c r="K42" s="109">
        <v>174</v>
      </c>
      <c r="L42" s="110">
        <v>200</v>
      </c>
    </row>
    <row r="43" spans="2:17" x14ac:dyDescent="0.25">
      <c r="B43" s="111">
        <v>40</v>
      </c>
      <c r="C43" s="112">
        <v>169</v>
      </c>
      <c r="D43" s="94"/>
      <c r="E43" s="105">
        <v>85</v>
      </c>
      <c r="F43" s="106">
        <v>180</v>
      </c>
      <c r="G43" s="94"/>
      <c r="H43" s="107">
        <v>130</v>
      </c>
      <c r="I43" s="108">
        <v>192</v>
      </c>
      <c r="J43" s="94"/>
      <c r="K43" s="109">
        <v>175</v>
      </c>
      <c r="L43" s="110">
        <v>200</v>
      </c>
    </row>
    <row r="44" spans="2:17" x14ac:dyDescent="0.25">
      <c r="B44" s="111">
        <v>41</v>
      </c>
      <c r="C44" s="112">
        <v>169</v>
      </c>
      <c r="D44" s="94"/>
      <c r="E44" s="105">
        <v>86</v>
      </c>
      <c r="F44" s="106">
        <v>180</v>
      </c>
      <c r="G44" s="94"/>
      <c r="H44" s="107">
        <v>131</v>
      </c>
      <c r="I44" s="108">
        <v>193</v>
      </c>
      <c r="J44" s="94"/>
      <c r="K44" s="109">
        <v>176</v>
      </c>
      <c r="L44" s="110">
        <v>200</v>
      </c>
    </row>
    <row r="45" spans="2:17" x14ac:dyDescent="0.25">
      <c r="B45" s="111">
        <v>42</v>
      </c>
      <c r="C45" s="112">
        <v>169</v>
      </c>
      <c r="D45" s="94"/>
      <c r="E45" s="105">
        <v>87</v>
      </c>
      <c r="F45" s="106">
        <v>180</v>
      </c>
      <c r="G45" s="94"/>
      <c r="H45" s="107">
        <v>132</v>
      </c>
      <c r="I45" s="108">
        <v>193</v>
      </c>
      <c r="J45" s="94"/>
      <c r="K45" s="109">
        <v>177</v>
      </c>
      <c r="L45" s="110">
        <v>200</v>
      </c>
    </row>
    <row r="46" spans="2:17" x14ac:dyDescent="0.25">
      <c r="B46" s="111">
        <v>43</v>
      </c>
      <c r="C46" s="112">
        <v>170</v>
      </c>
      <c r="D46" s="94"/>
      <c r="E46" s="105">
        <v>88</v>
      </c>
      <c r="F46" s="106">
        <v>181</v>
      </c>
      <c r="G46" s="94"/>
      <c r="H46" s="107">
        <v>133</v>
      </c>
      <c r="I46" s="108">
        <v>193</v>
      </c>
      <c r="J46" s="94"/>
      <c r="K46" s="109">
        <v>178</v>
      </c>
      <c r="L46" s="110">
        <v>200</v>
      </c>
    </row>
    <row r="47" spans="2:17" x14ac:dyDescent="0.25">
      <c r="B47" s="111">
        <v>44</v>
      </c>
      <c r="C47" s="112">
        <v>170</v>
      </c>
      <c r="D47" s="94"/>
      <c r="E47" s="105">
        <v>89</v>
      </c>
      <c r="F47" s="106">
        <v>181</v>
      </c>
      <c r="G47" s="94"/>
      <c r="H47" s="107">
        <v>134</v>
      </c>
      <c r="I47" s="108">
        <v>194</v>
      </c>
      <c r="J47" s="94"/>
      <c r="K47" s="109">
        <v>179</v>
      </c>
      <c r="L47" s="110">
        <v>200</v>
      </c>
    </row>
    <row r="48" spans="2:17" ht="15.75" thickBot="1" x14ac:dyDescent="0.3">
      <c r="B48" s="113">
        <v>45</v>
      </c>
      <c r="C48" s="114">
        <v>170</v>
      </c>
      <c r="D48" s="94"/>
      <c r="E48" s="115">
        <v>90</v>
      </c>
      <c r="F48" s="116">
        <v>181</v>
      </c>
      <c r="G48" s="94"/>
      <c r="H48" s="117">
        <v>135</v>
      </c>
      <c r="I48" s="118">
        <v>194</v>
      </c>
      <c r="J48" s="94"/>
      <c r="K48" s="119">
        <v>180</v>
      </c>
      <c r="L48" s="120">
        <v>200</v>
      </c>
    </row>
    <row r="49" spans="2:20" ht="22.5" customHeight="1" thickBot="1" x14ac:dyDescent="0.3">
      <c r="B49" s="190" t="s">
        <v>80</v>
      </c>
      <c r="C49" s="191"/>
      <c r="D49" s="73"/>
      <c r="E49" s="188" t="s">
        <v>81</v>
      </c>
      <c r="F49" s="189"/>
      <c r="G49" s="73"/>
      <c r="H49" s="186" t="s">
        <v>82</v>
      </c>
      <c r="I49" s="187"/>
      <c r="J49" s="73"/>
      <c r="K49" s="184" t="s">
        <v>83</v>
      </c>
      <c r="L49" s="185"/>
    </row>
    <row r="54" spans="2:20" x14ac:dyDescent="0.25">
      <c r="N54" s="195" t="s">
        <v>90</v>
      </c>
      <c r="O54" s="195"/>
      <c r="P54" s="195"/>
      <c r="Q54" s="195"/>
      <c r="R54" s="195"/>
      <c r="S54" s="195"/>
      <c r="T54" s="195"/>
    </row>
  </sheetData>
  <mergeCells count="16">
    <mergeCell ref="N29:T29"/>
    <mergeCell ref="P35:Q35"/>
    <mergeCell ref="N54:T54"/>
    <mergeCell ref="P8:Q8"/>
    <mergeCell ref="P9:Q9"/>
    <mergeCell ref="P10:Q10"/>
    <mergeCell ref="P11:Q11"/>
    <mergeCell ref="P12:Q12"/>
    <mergeCell ref="B2:C2"/>
    <mergeCell ref="E2:F2"/>
    <mergeCell ref="H2:I2"/>
    <mergeCell ref="K2:L2"/>
    <mergeCell ref="K49:L49"/>
    <mergeCell ref="H49:I49"/>
    <mergeCell ref="E49:F49"/>
    <mergeCell ref="B49:C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Postavka</vt:lpstr>
      <vt:lpstr>Podaci</vt:lpstr>
      <vt:lpstr>Frekvencije</vt:lpstr>
      <vt:lpstr>Grupe</vt:lpstr>
      <vt:lpstr>Stratumi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</dc:creator>
  <cp:lastModifiedBy>Larisa Tipura</cp:lastModifiedBy>
  <dcterms:created xsi:type="dcterms:W3CDTF">2012-11-29T14:41:05Z</dcterms:created>
  <dcterms:modified xsi:type="dcterms:W3CDTF">2012-11-30T12:15:33Z</dcterms:modified>
</cp:coreProperties>
</file>