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Administrator\Desktop\자산관리\"/>
    </mc:Choice>
  </mc:AlternateContent>
  <xr:revisionPtr revIDLastSave="0" documentId="13_ncr:1_{C9D591C0-1544-4F1C-BC68-8332ED2716F0}" xr6:coauthVersionLast="47" xr6:coauthVersionMax="47" xr10:uidLastSave="{00000000-0000-0000-0000-000000000000}"/>
  <bookViews>
    <workbookView xWindow="1170" yWindow="1170" windowWidth="18030" windowHeight="9030" activeTab="3" xr2:uid="{00000000-000D-0000-FFFF-FFFF00000000}"/>
  </bookViews>
  <sheets>
    <sheet name="포트폴리오" sheetId="1" r:id="rId1"/>
    <sheet name="주식" sheetId="2" r:id="rId2"/>
    <sheet name="채권" sheetId="3" r:id="rId3"/>
    <sheet name="제출사항" sheetId="4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3" i="4" l="1"/>
  <c r="Y48" i="3"/>
  <c r="V48" i="3"/>
  <c r="U48" i="3"/>
  <c r="N48" i="3"/>
  <c r="I48" i="3"/>
  <c r="H48" i="3"/>
  <c r="G48" i="3"/>
  <c r="F48" i="3"/>
  <c r="A48" i="3"/>
  <c r="Y47" i="3"/>
  <c r="V47" i="3"/>
  <c r="U47" i="3"/>
  <c r="N47" i="3"/>
  <c r="I47" i="3"/>
  <c r="H47" i="3"/>
  <c r="G47" i="3"/>
  <c r="F47" i="3"/>
  <c r="A47" i="3"/>
  <c r="Y46" i="3"/>
  <c r="V46" i="3"/>
  <c r="U46" i="3"/>
  <c r="N46" i="3"/>
  <c r="I46" i="3"/>
  <c r="H46" i="3"/>
  <c r="G46" i="3"/>
  <c r="X46" i="3" s="1"/>
  <c r="Z46" i="3" s="1"/>
  <c r="F46" i="3"/>
  <c r="A46" i="3"/>
  <c r="Y45" i="3"/>
  <c r="V45" i="3"/>
  <c r="U45" i="3"/>
  <c r="N45" i="3"/>
  <c r="I45" i="3"/>
  <c r="H45" i="3"/>
  <c r="G45" i="3"/>
  <c r="F45" i="3"/>
  <c r="X45" i="3" s="1"/>
  <c r="M48" i="1" s="1"/>
  <c r="A45" i="3"/>
  <c r="Y44" i="3"/>
  <c r="Z44" i="3" s="1"/>
  <c r="V44" i="3"/>
  <c r="U44" i="3"/>
  <c r="N44" i="3"/>
  <c r="I44" i="3"/>
  <c r="H44" i="3"/>
  <c r="G44" i="3"/>
  <c r="X44" i="3" s="1"/>
  <c r="F44" i="3"/>
  <c r="A44" i="3"/>
  <c r="Y43" i="3"/>
  <c r="P46" i="1" s="1"/>
  <c r="X43" i="3"/>
  <c r="M46" i="1" s="1"/>
  <c r="V43" i="3"/>
  <c r="U43" i="3"/>
  <c r="N43" i="3"/>
  <c r="I43" i="3"/>
  <c r="H43" i="3"/>
  <c r="G43" i="3"/>
  <c r="F43" i="3"/>
  <c r="A43" i="3"/>
  <c r="Y42" i="3"/>
  <c r="X42" i="3"/>
  <c r="M45" i="1" s="1"/>
  <c r="N45" i="1" s="1"/>
  <c r="V42" i="3"/>
  <c r="U42" i="3"/>
  <c r="N42" i="3"/>
  <c r="I42" i="3"/>
  <c r="H42" i="3"/>
  <c r="G42" i="3"/>
  <c r="F42" i="3"/>
  <c r="A42" i="3"/>
  <c r="Z41" i="3"/>
  <c r="Y41" i="3"/>
  <c r="X41" i="3"/>
  <c r="V41" i="3"/>
  <c r="U41" i="3"/>
  <c r="N41" i="3"/>
  <c r="I41" i="3"/>
  <c r="H41" i="3"/>
  <c r="G41" i="3"/>
  <c r="F41" i="3"/>
  <c r="A41" i="3"/>
  <c r="Y40" i="3"/>
  <c r="Z40" i="3" s="1"/>
  <c r="X40" i="3"/>
  <c r="M43" i="1" s="1"/>
  <c r="N43" i="1" s="1"/>
  <c r="S43" i="1" s="1"/>
  <c r="V40" i="3"/>
  <c r="U40" i="3"/>
  <c r="N40" i="3"/>
  <c r="I40" i="3"/>
  <c r="H40" i="3"/>
  <c r="G40" i="3"/>
  <c r="F40" i="3"/>
  <c r="A40" i="3"/>
  <c r="Y39" i="3"/>
  <c r="V39" i="3"/>
  <c r="U39" i="3"/>
  <c r="N39" i="3"/>
  <c r="I39" i="3"/>
  <c r="H39" i="3"/>
  <c r="G39" i="3"/>
  <c r="F39" i="3"/>
  <c r="A39" i="3"/>
  <c r="Y38" i="3"/>
  <c r="V38" i="3"/>
  <c r="U38" i="3"/>
  <c r="N38" i="3"/>
  <c r="I38" i="3"/>
  <c r="H38" i="3"/>
  <c r="G38" i="3"/>
  <c r="X38" i="3" s="1"/>
  <c r="F38" i="3"/>
  <c r="A38" i="3"/>
  <c r="Y37" i="3"/>
  <c r="V37" i="3"/>
  <c r="U37" i="3"/>
  <c r="N37" i="3"/>
  <c r="I37" i="3"/>
  <c r="H37" i="3"/>
  <c r="G37" i="3"/>
  <c r="F37" i="3"/>
  <c r="X37" i="3" s="1"/>
  <c r="Z37" i="3" s="1"/>
  <c r="A37" i="3"/>
  <c r="Y36" i="3"/>
  <c r="V36" i="3"/>
  <c r="U36" i="3"/>
  <c r="N36" i="3"/>
  <c r="I36" i="3"/>
  <c r="H36" i="3"/>
  <c r="G36" i="3"/>
  <c r="X36" i="3" s="1"/>
  <c r="Z36" i="3" s="1"/>
  <c r="F36" i="3"/>
  <c r="A36" i="3"/>
  <c r="Y35" i="3"/>
  <c r="V35" i="3"/>
  <c r="U35" i="3"/>
  <c r="N35" i="3"/>
  <c r="I35" i="3"/>
  <c r="H35" i="3"/>
  <c r="G35" i="3"/>
  <c r="F35" i="3"/>
  <c r="X35" i="3" s="1"/>
  <c r="Z35" i="3" s="1"/>
  <c r="A35" i="3"/>
  <c r="Y34" i="3"/>
  <c r="V34" i="3"/>
  <c r="U34" i="3"/>
  <c r="N34" i="3"/>
  <c r="I34" i="3"/>
  <c r="H34" i="3"/>
  <c r="G34" i="3"/>
  <c r="F34" i="3"/>
  <c r="A34" i="3"/>
  <c r="Y33" i="3"/>
  <c r="V33" i="3"/>
  <c r="U33" i="3"/>
  <c r="N33" i="3"/>
  <c r="I33" i="3"/>
  <c r="H33" i="3"/>
  <c r="G33" i="3"/>
  <c r="F33" i="3"/>
  <c r="A33" i="3"/>
  <c r="Y32" i="3"/>
  <c r="V32" i="3"/>
  <c r="U32" i="3"/>
  <c r="N32" i="3"/>
  <c r="I32" i="3"/>
  <c r="H32" i="3"/>
  <c r="G32" i="3"/>
  <c r="F32" i="3"/>
  <c r="X32" i="3" s="1"/>
  <c r="M35" i="1" s="1"/>
  <c r="N35" i="1" s="1"/>
  <c r="A32" i="3"/>
  <c r="Y31" i="3"/>
  <c r="V31" i="3"/>
  <c r="U31" i="3"/>
  <c r="N31" i="3"/>
  <c r="I31" i="3"/>
  <c r="H31" i="3"/>
  <c r="G31" i="3"/>
  <c r="F31" i="3"/>
  <c r="X31" i="3" s="1"/>
  <c r="Z31" i="3" s="1"/>
  <c r="A31" i="3"/>
  <c r="Y30" i="3"/>
  <c r="X30" i="3"/>
  <c r="V30" i="3"/>
  <c r="U30" i="3"/>
  <c r="N30" i="3"/>
  <c r="I30" i="3"/>
  <c r="H30" i="3"/>
  <c r="G30" i="3"/>
  <c r="F30" i="3"/>
  <c r="A30" i="3"/>
  <c r="Z29" i="3"/>
  <c r="Y29" i="3"/>
  <c r="V29" i="3"/>
  <c r="U29" i="3"/>
  <c r="N29" i="3"/>
  <c r="I29" i="3"/>
  <c r="H29" i="3"/>
  <c r="G29" i="3"/>
  <c r="F29" i="3"/>
  <c r="X29" i="3" s="1"/>
  <c r="A29" i="3"/>
  <c r="Y28" i="3"/>
  <c r="V28" i="3"/>
  <c r="U28" i="3"/>
  <c r="N28" i="3"/>
  <c r="I28" i="3"/>
  <c r="H28" i="3"/>
  <c r="G28" i="3"/>
  <c r="X28" i="3" s="1"/>
  <c r="F28" i="3"/>
  <c r="A28" i="3"/>
  <c r="Y27" i="3"/>
  <c r="P30" i="1" s="1"/>
  <c r="V27" i="3"/>
  <c r="U27" i="3"/>
  <c r="N27" i="3"/>
  <c r="I27" i="3"/>
  <c r="H27" i="3"/>
  <c r="G27" i="3"/>
  <c r="F27" i="3"/>
  <c r="X27" i="3" s="1"/>
  <c r="M30" i="1" s="1"/>
  <c r="A27" i="3"/>
  <c r="Y26" i="3"/>
  <c r="X26" i="3"/>
  <c r="M29" i="1" s="1"/>
  <c r="V26" i="3"/>
  <c r="U26" i="3"/>
  <c r="N26" i="3"/>
  <c r="I26" i="3"/>
  <c r="H26" i="3"/>
  <c r="G26" i="3"/>
  <c r="F26" i="3"/>
  <c r="A26" i="3"/>
  <c r="Y25" i="3"/>
  <c r="V25" i="3"/>
  <c r="U25" i="3"/>
  <c r="N25" i="3"/>
  <c r="I25" i="3"/>
  <c r="H25" i="3"/>
  <c r="G25" i="3"/>
  <c r="F25" i="3"/>
  <c r="X25" i="3" s="1"/>
  <c r="M28" i="1" s="1"/>
  <c r="A25" i="3"/>
  <c r="Y24" i="3"/>
  <c r="P27" i="1" s="1"/>
  <c r="V24" i="3"/>
  <c r="U24" i="3"/>
  <c r="N24" i="3"/>
  <c r="I24" i="3"/>
  <c r="H24" i="3"/>
  <c r="G24" i="3"/>
  <c r="F24" i="3"/>
  <c r="X24" i="3" s="1"/>
  <c r="M27" i="1" s="1"/>
  <c r="N27" i="1" s="1"/>
  <c r="A24" i="3"/>
  <c r="Y23" i="3"/>
  <c r="P26" i="1" s="1"/>
  <c r="V23" i="3"/>
  <c r="U23" i="3"/>
  <c r="N23" i="3"/>
  <c r="I23" i="3"/>
  <c r="H23" i="3"/>
  <c r="G23" i="3"/>
  <c r="F23" i="3"/>
  <c r="X23" i="3" s="1"/>
  <c r="M26" i="1" s="1"/>
  <c r="A23" i="3"/>
  <c r="Y22" i="3"/>
  <c r="X22" i="3"/>
  <c r="Z22" i="3" s="1"/>
  <c r="V22" i="3"/>
  <c r="U22" i="3"/>
  <c r="N22" i="3"/>
  <c r="I22" i="3"/>
  <c r="H22" i="3"/>
  <c r="G22" i="3"/>
  <c r="F22" i="3"/>
  <c r="A22" i="3"/>
  <c r="Y21" i="3"/>
  <c r="P24" i="1" s="1"/>
  <c r="V21" i="3"/>
  <c r="U21" i="3"/>
  <c r="N21" i="3"/>
  <c r="I21" i="3"/>
  <c r="H21" i="3"/>
  <c r="G21" i="3"/>
  <c r="F21" i="3"/>
  <c r="X21" i="3" s="1"/>
  <c r="A21" i="3"/>
  <c r="Y20" i="3"/>
  <c r="X20" i="3"/>
  <c r="V20" i="3"/>
  <c r="U20" i="3"/>
  <c r="N20" i="3"/>
  <c r="I20" i="3"/>
  <c r="H20" i="3"/>
  <c r="G20" i="3"/>
  <c r="F20" i="3"/>
  <c r="A20" i="3"/>
  <c r="Y19" i="3"/>
  <c r="Z19" i="3" s="1"/>
  <c r="X19" i="3"/>
  <c r="M22" i="1" s="1"/>
  <c r="V19" i="3"/>
  <c r="U19" i="3"/>
  <c r="N19" i="3"/>
  <c r="I19" i="3"/>
  <c r="H19" i="3"/>
  <c r="G19" i="3"/>
  <c r="F19" i="3"/>
  <c r="A19" i="3"/>
  <c r="Y18" i="3"/>
  <c r="X18" i="3"/>
  <c r="M21" i="1" s="1"/>
  <c r="N21" i="1" s="1"/>
  <c r="S21" i="1" s="1"/>
  <c r="V18" i="3"/>
  <c r="U18" i="3"/>
  <c r="N18" i="3"/>
  <c r="I18" i="3"/>
  <c r="H18" i="3"/>
  <c r="G18" i="3"/>
  <c r="F18" i="3"/>
  <c r="A18" i="3"/>
  <c r="Y17" i="3"/>
  <c r="Z17" i="3" s="1"/>
  <c r="X17" i="3"/>
  <c r="M20" i="1" s="1"/>
  <c r="V17" i="3"/>
  <c r="U17" i="3"/>
  <c r="N17" i="3"/>
  <c r="I17" i="3"/>
  <c r="H17" i="3"/>
  <c r="G17" i="3"/>
  <c r="F17" i="3"/>
  <c r="A17" i="3"/>
  <c r="Y16" i="3"/>
  <c r="P19" i="1" s="1"/>
  <c r="X16" i="3"/>
  <c r="M19" i="1" s="1"/>
  <c r="N19" i="1" s="1"/>
  <c r="V16" i="3"/>
  <c r="U16" i="3"/>
  <c r="N16" i="3"/>
  <c r="I16" i="3"/>
  <c r="H16" i="3"/>
  <c r="G16" i="3"/>
  <c r="F16" i="3"/>
  <c r="A16" i="3"/>
  <c r="Y15" i="3"/>
  <c r="V15" i="3"/>
  <c r="U15" i="3"/>
  <c r="N15" i="3"/>
  <c r="I15" i="3"/>
  <c r="H15" i="3"/>
  <c r="G15" i="3"/>
  <c r="F15" i="3"/>
  <c r="A15" i="3"/>
  <c r="Y14" i="3"/>
  <c r="V14" i="3"/>
  <c r="U14" i="3"/>
  <c r="N14" i="3"/>
  <c r="I14" i="3"/>
  <c r="H14" i="3"/>
  <c r="G14" i="3"/>
  <c r="X14" i="3" s="1"/>
  <c r="Z14" i="3" s="1"/>
  <c r="F14" i="3"/>
  <c r="A14" i="3"/>
  <c r="Y13" i="3"/>
  <c r="V13" i="3"/>
  <c r="U13" i="3"/>
  <c r="N13" i="3"/>
  <c r="I13" i="3"/>
  <c r="H13" i="3"/>
  <c r="G13" i="3"/>
  <c r="F13" i="3"/>
  <c r="X13" i="3" s="1"/>
  <c r="M16" i="1" s="1"/>
  <c r="A13" i="3"/>
  <c r="Y12" i="3"/>
  <c r="V12" i="3"/>
  <c r="U12" i="3"/>
  <c r="N12" i="3"/>
  <c r="I12" i="3"/>
  <c r="H12" i="3"/>
  <c r="G12" i="3"/>
  <c r="F12" i="3"/>
  <c r="A12" i="3"/>
  <c r="Y11" i="3"/>
  <c r="Z11" i="3" s="1"/>
  <c r="V11" i="3"/>
  <c r="U11" i="3"/>
  <c r="N11" i="3"/>
  <c r="I11" i="3"/>
  <c r="H11" i="3"/>
  <c r="G11" i="3"/>
  <c r="F11" i="3"/>
  <c r="X11" i="3" s="1"/>
  <c r="A11" i="3"/>
  <c r="Y10" i="3"/>
  <c r="V10" i="3"/>
  <c r="U10" i="3"/>
  <c r="N10" i="3"/>
  <c r="I10" i="3"/>
  <c r="H10" i="3"/>
  <c r="G10" i="3"/>
  <c r="F10" i="3"/>
  <c r="A10" i="3"/>
  <c r="Y9" i="3"/>
  <c r="V9" i="3"/>
  <c r="U9" i="3"/>
  <c r="N9" i="3"/>
  <c r="I9" i="3"/>
  <c r="H9" i="3"/>
  <c r="G9" i="3"/>
  <c r="F9" i="3"/>
  <c r="A9" i="3"/>
  <c r="Y8" i="3"/>
  <c r="V8" i="3"/>
  <c r="U8" i="3"/>
  <c r="N8" i="3"/>
  <c r="I8" i="3"/>
  <c r="H8" i="3"/>
  <c r="G8" i="3"/>
  <c r="F8" i="3"/>
  <c r="X8" i="3" s="1"/>
  <c r="M11" i="1" s="1"/>
  <c r="N11" i="1" s="1"/>
  <c r="S11" i="1" s="1"/>
  <c r="A8" i="3"/>
  <c r="Y7" i="3"/>
  <c r="V7" i="3"/>
  <c r="U7" i="3"/>
  <c r="I7" i="3"/>
  <c r="H7" i="3"/>
  <c r="G7" i="3"/>
  <c r="F7" i="3"/>
  <c r="X7" i="3" s="1"/>
  <c r="Z7" i="3" s="1"/>
  <c r="A7" i="3"/>
  <c r="Y6" i="3"/>
  <c r="X6" i="3"/>
  <c r="Z6" i="3" s="1"/>
  <c r="V6" i="3"/>
  <c r="U6" i="3"/>
  <c r="I6" i="3"/>
  <c r="H6" i="3"/>
  <c r="G6" i="3"/>
  <c r="F6" i="3"/>
  <c r="A6" i="3"/>
  <c r="X5" i="3"/>
  <c r="M8" i="1" s="1"/>
  <c r="V5" i="3"/>
  <c r="U5" i="3"/>
  <c r="I5" i="3"/>
  <c r="H5" i="3"/>
  <c r="G5" i="3"/>
  <c r="F5" i="3"/>
  <c r="A5" i="3"/>
  <c r="V4" i="3"/>
  <c r="U4" i="3"/>
  <c r="N4" i="3"/>
  <c r="I4" i="3"/>
  <c r="H4" i="3"/>
  <c r="G4" i="3"/>
  <c r="F4" i="3"/>
  <c r="X4" i="3" s="1"/>
  <c r="A4" i="3"/>
  <c r="V3" i="3"/>
  <c r="W3" i="3" s="1"/>
  <c r="O3" i="3"/>
  <c r="O4" i="3" s="1"/>
  <c r="T4" i="3" s="1"/>
  <c r="A3" i="3"/>
  <c r="N48" i="2"/>
  <c r="M48" i="2"/>
  <c r="O51" i="1" s="1"/>
  <c r="J48" i="2"/>
  <c r="I48" i="2"/>
  <c r="A48" i="2"/>
  <c r="M47" i="2"/>
  <c r="N47" i="2" s="1"/>
  <c r="J47" i="2"/>
  <c r="I47" i="2"/>
  <c r="A47" i="2"/>
  <c r="N46" i="2"/>
  <c r="M46" i="2"/>
  <c r="J46" i="2"/>
  <c r="I46" i="2"/>
  <c r="A46" i="2"/>
  <c r="N45" i="2"/>
  <c r="M45" i="2"/>
  <c r="J45" i="2"/>
  <c r="I45" i="2"/>
  <c r="A45" i="2"/>
  <c r="M44" i="2"/>
  <c r="N44" i="2" s="1"/>
  <c r="J44" i="2"/>
  <c r="I44" i="2"/>
  <c r="A44" i="2"/>
  <c r="M43" i="2"/>
  <c r="O46" i="1" s="1"/>
  <c r="J43" i="2"/>
  <c r="I43" i="2"/>
  <c r="A43" i="2"/>
  <c r="N42" i="2"/>
  <c r="M42" i="2"/>
  <c r="J42" i="2"/>
  <c r="I42" i="2"/>
  <c r="A42" i="2"/>
  <c r="N41" i="2"/>
  <c r="M41" i="2"/>
  <c r="J41" i="2"/>
  <c r="I41" i="2"/>
  <c r="A41" i="2"/>
  <c r="M40" i="2"/>
  <c r="O43" i="1" s="1"/>
  <c r="J40" i="2"/>
  <c r="I40" i="2"/>
  <c r="A40" i="2"/>
  <c r="M39" i="2"/>
  <c r="N39" i="2" s="1"/>
  <c r="J39" i="2"/>
  <c r="I39" i="2"/>
  <c r="A39" i="2"/>
  <c r="N38" i="2"/>
  <c r="M38" i="2"/>
  <c r="J38" i="2"/>
  <c r="I38" i="2"/>
  <c r="A38" i="2"/>
  <c r="N37" i="2"/>
  <c r="M37" i="2"/>
  <c r="J37" i="2"/>
  <c r="I37" i="2"/>
  <c r="A37" i="2"/>
  <c r="M36" i="2"/>
  <c r="O39" i="1" s="1"/>
  <c r="J36" i="2"/>
  <c r="I36" i="2"/>
  <c r="A36" i="2"/>
  <c r="M35" i="2"/>
  <c r="O38" i="1" s="1"/>
  <c r="J35" i="2"/>
  <c r="I35" i="2"/>
  <c r="A35" i="2"/>
  <c r="N34" i="2"/>
  <c r="M34" i="2"/>
  <c r="J34" i="2"/>
  <c r="I34" i="2"/>
  <c r="A34" i="2"/>
  <c r="N33" i="2"/>
  <c r="M33" i="2"/>
  <c r="J33" i="2"/>
  <c r="I33" i="2"/>
  <c r="A33" i="2"/>
  <c r="N32" i="2"/>
  <c r="M32" i="2"/>
  <c r="J32" i="2"/>
  <c r="I32" i="2"/>
  <c r="A32" i="2"/>
  <c r="N31" i="2"/>
  <c r="M31" i="2"/>
  <c r="O34" i="1" s="1"/>
  <c r="J31" i="2"/>
  <c r="I31" i="2"/>
  <c r="A31" i="2"/>
  <c r="N30" i="2"/>
  <c r="M30" i="2"/>
  <c r="J30" i="2"/>
  <c r="I30" i="2"/>
  <c r="A30" i="2"/>
  <c r="N29" i="2"/>
  <c r="M29" i="2"/>
  <c r="J29" i="2"/>
  <c r="I29" i="2"/>
  <c r="A29" i="2"/>
  <c r="M28" i="2"/>
  <c r="N28" i="2" s="1"/>
  <c r="J28" i="2"/>
  <c r="I28" i="2"/>
  <c r="A28" i="2"/>
  <c r="N27" i="2"/>
  <c r="M27" i="2"/>
  <c r="O30" i="1" s="1"/>
  <c r="J27" i="2"/>
  <c r="I27" i="2"/>
  <c r="A27" i="2"/>
  <c r="N26" i="2"/>
  <c r="M26" i="2"/>
  <c r="J26" i="2"/>
  <c r="I26" i="2"/>
  <c r="A26" i="2"/>
  <c r="N25" i="2"/>
  <c r="M25" i="2"/>
  <c r="J25" i="2"/>
  <c r="I25" i="2"/>
  <c r="A25" i="2"/>
  <c r="M24" i="2"/>
  <c r="O27" i="1" s="1"/>
  <c r="J24" i="2"/>
  <c r="I24" i="2"/>
  <c r="A24" i="2"/>
  <c r="M23" i="2"/>
  <c r="N23" i="2" s="1"/>
  <c r="J23" i="2"/>
  <c r="I23" i="2"/>
  <c r="A23" i="2"/>
  <c r="N22" i="2"/>
  <c r="M22" i="2"/>
  <c r="J22" i="2"/>
  <c r="I22" i="2"/>
  <c r="A22" i="2"/>
  <c r="N21" i="2"/>
  <c r="M21" i="2"/>
  <c r="J21" i="2"/>
  <c r="I21" i="2"/>
  <c r="A21" i="2"/>
  <c r="M20" i="2"/>
  <c r="O23" i="1" s="1"/>
  <c r="J20" i="2"/>
  <c r="I20" i="2"/>
  <c r="A20" i="2"/>
  <c r="M19" i="2"/>
  <c r="O22" i="1" s="1"/>
  <c r="J19" i="2"/>
  <c r="I19" i="2"/>
  <c r="A19" i="2"/>
  <c r="N18" i="2"/>
  <c r="M18" i="2"/>
  <c r="J18" i="2"/>
  <c r="I18" i="2"/>
  <c r="A18" i="2"/>
  <c r="N17" i="2"/>
  <c r="M17" i="2"/>
  <c r="J17" i="2"/>
  <c r="I17" i="2"/>
  <c r="A17" i="2"/>
  <c r="M16" i="2"/>
  <c r="N16" i="2" s="1"/>
  <c r="J16" i="2"/>
  <c r="I16" i="2"/>
  <c r="A16" i="2"/>
  <c r="N15" i="2"/>
  <c r="M15" i="2"/>
  <c r="J15" i="2"/>
  <c r="I15" i="2"/>
  <c r="A15" i="2"/>
  <c r="N14" i="2"/>
  <c r="M14" i="2"/>
  <c r="J14" i="2"/>
  <c r="I14" i="2"/>
  <c r="A14" i="2"/>
  <c r="N13" i="2"/>
  <c r="M13" i="2"/>
  <c r="J13" i="2"/>
  <c r="I13" i="2"/>
  <c r="A13" i="2"/>
  <c r="M12" i="2"/>
  <c r="N12" i="2" s="1"/>
  <c r="J12" i="2"/>
  <c r="I12" i="2"/>
  <c r="A12" i="2"/>
  <c r="N11" i="2"/>
  <c r="M11" i="2"/>
  <c r="O14" i="1" s="1"/>
  <c r="J11" i="2"/>
  <c r="I11" i="2"/>
  <c r="A11" i="2"/>
  <c r="N10" i="2"/>
  <c r="M10" i="2"/>
  <c r="J10" i="2"/>
  <c r="I10" i="2"/>
  <c r="A10" i="2"/>
  <c r="N9" i="2"/>
  <c r="M9" i="2"/>
  <c r="J9" i="2"/>
  <c r="I9" i="2"/>
  <c r="A9" i="2"/>
  <c r="M8" i="2"/>
  <c r="O11" i="1" s="1"/>
  <c r="J8" i="2"/>
  <c r="I8" i="2"/>
  <c r="A8" i="2"/>
  <c r="N7" i="2"/>
  <c r="M7" i="2"/>
  <c r="J7" i="2"/>
  <c r="I7" i="2"/>
  <c r="A7" i="2"/>
  <c r="N6" i="2"/>
  <c r="M6" i="2"/>
  <c r="J6" i="2"/>
  <c r="I6" i="2"/>
  <c r="A6" i="2"/>
  <c r="J5" i="2"/>
  <c r="A5" i="2"/>
  <c r="J4" i="2"/>
  <c r="I4" i="2"/>
  <c r="A4" i="2"/>
  <c r="A3" i="2"/>
  <c r="R51" i="1"/>
  <c r="P51" i="1"/>
  <c r="L51" i="1"/>
  <c r="R50" i="1"/>
  <c r="P50" i="1"/>
  <c r="L50" i="1"/>
  <c r="R49" i="1"/>
  <c r="P49" i="1"/>
  <c r="O49" i="1"/>
  <c r="L49" i="1"/>
  <c r="R48" i="1"/>
  <c r="P48" i="1"/>
  <c r="O48" i="1"/>
  <c r="L48" i="1"/>
  <c r="R47" i="1"/>
  <c r="P47" i="1"/>
  <c r="O47" i="1"/>
  <c r="M47" i="1"/>
  <c r="N47" i="1" s="1"/>
  <c r="L47" i="1"/>
  <c r="R46" i="1"/>
  <c r="L46" i="1"/>
  <c r="R45" i="1"/>
  <c r="P45" i="1"/>
  <c r="O45" i="1"/>
  <c r="L45" i="1"/>
  <c r="R44" i="1"/>
  <c r="P44" i="1"/>
  <c r="O44" i="1"/>
  <c r="M44" i="1"/>
  <c r="L44" i="1"/>
  <c r="R43" i="1"/>
  <c r="P43" i="1"/>
  <c r="L43" i="1"/>
  <c r="R42" i="1"/>
  <c r="P42" i="1"/>
  <c r="O42" i="1"/>
  <c r="L42" i="1"/>
  <c r="R41" i="1"/>
  <c r="P41" i="1"/>
  <c r="O41" i="1"/>
  <c r="L41" i="1"/>
  <c r="R40" i="1"/>
  <c r="P40" i="1"/>
  <c r="O40" i="1"/>
  <c r="L40" i="1"/>
  <c r="R39" i="1"/>
  <c r="P39" i="1"/>
  <c r="L39" i="1"/>
  <c r="R38" i="1"/>
  <c r="P38" i="1"/>
  <c r="M38" i="1"/>
  <c r="L38" i="1"/>
  <c r="N38" i="1" s="1"/>
  <c r="S38" i="1" s="1"/>
  <c r="R37" i="1"/>
  <c r="P37" i="1"/>
  <c r="O37" i="1"/>
  <c r="L37" i="1"/>
  <c r="R36" i="1"/>
  <c r="P36" i="1"/>
  <c r="O36" i="1"/>
  <c r="L36" i="1"/>
  <c r="R35" i="1"/>
  <c r="P35" i="1"/>
  <c r="O35" i="1"/>
  <c r="L35" i="1"/>
  <c r="R34" i="1"/>
  <c r="P34" i="1"/>
  <c r="M34" i="1"/>
  <c r="L34" i="1"/>
  <c r="N34" i="1" s="1"/>
  <c r="S34" i="1" s="1"/>
  <c r="R33" i="1"/>
  <c r="P33" i="1"/>
  <c r="O33" i="1"/>
  <c r="L33" i="1"/>
  <c r="R32" i="1"/>
  <c r="P32" i="1"/>
  <c r="O32" i="1"/>
  <c r="M32" i="1"/>
  <c r="L32" i="1"/>
  <c r="N32" i="1" s="1"/>
  <c r="S32" i="1" s="1"/>
  <c r="R31" i="1"/>
  <c r="P31" i="1"/>
  <c r="L31" i="1"/>
  <c r="R30" i="1"/>
  <c r="L30" i="1"/>
  <c r="R29" i="1"/>
  <c r="P29" i="1"/>
  <c r="O29" i="1"/>
  <c r="N29" i="1"/>
  <c r="S29" i="1" s="1"/>
  <c r="L29" i="1"/>
  <c r="R28" i="1"/>
  <c r="P28" i="1"/>
  <c r="O28" i="1"/>
  <c r="L28" i="1"/>
  <c r="R27" i="1"/>
  <c r="L27" i="1"/>
  <c r="R26" i="1"/>
  <c r="O26" i="1"/>
  <c r="N26" i="1"/>
  <c r="S26" i="1" s="1"/>
  <c r="L26" i="1"/>
  <c r="R25" i="1"/>
  <c r="P25" i="1"/>
  <c r="O25" i="1"/>
  <c r="L25" i="1"/>
  <c r="R24" i="1"/>
  <c r="O24" i="1"/>
  <c r="M24" i="1"/>
  <c r="L24" i="1"/>
  <c r="N24" i="1" s="1"/>
  <c r="S24" i="1" s="1"/>
  <c r="R23" i="1"/>
  <c r="P23" i="1"/>
  <c r="L23" i="1"/>
  <c r="R22" i="1"/>
  <c r="P22" i="1"/>
  <c r="L22" i="1"/>
  <c r="N22" i="1" s="1"/>
  <c r="S22" i="1" s="1"/>
  <c r="R21" i="1"/>
  <c r="P21" i="1"/>
  <c r="O21" i="1"/>
  <c r="L21" i="1"/>
  <c r="R20" i="1"/>
  <c r="P20" i="1"/>
  <c r="O20" i="1"/>
  <c r="L20" i="1"/>
  <c r="R19" i="1"/>
  <c r="S19" i="1" s="1"/>
  <c r="O19" i="1"/>
  <c r="L19" i="1"/>
  <c r="R18" i="1"/>
  <c r="P18" i="1"/>
  <c r="O18" i="1"/>
  <c r="L18" i="1"/>
  <c r="R17" i="1"/>
  <c r="P17" i="1"/>
  <c r="O17" i="1"/>
  <c r="L17" i="1"/>
  <c r="R16" i="1"/>
  <c r="O16" i="1"/>
  <c r="L16" i="1"/>
  <c r="R15" i="1"/>
  <c r="P15" i="1"/>
  <c r="O15" i="1"/>
  <c r="L15" i="1"/>
  <c r="R14" i="1"/>
  <c r="P14" i="1"/>
  <c r="M14" i="1"/>
  <c r="L14" i="1"/>
  <c r="N14" i="1" s="1"/>
  <c r="S14" i="1" s="1"/>
  <c r="R13" i="1"/>
  <c r="P13" i="1"/>
  <c r="O13" i="1"/>
  <c r="L13" i="1"/>
  <c r="R12" i="1"/>
  <c r="P12" i="1"/>
  <c r="O12" i="1"/>
  <c r="L12" i="1"/>
  <c r="R11" i="1"/>
  <c r="L11" i="1"/>
  <c r="R10" i="1"/>
  <c r="P10" i="1"/>
  <c r="O10" i="1"/>
  <c r="M10" i="1"/>
  <c r="L10" i="1"/>
  <c r="N10" i="1" s="1"/>
  <c r="S10" i="1" s="1"/>
  <c r="R9" i="1"/>
  <c r="P9" i="1"/>
  <c r="O9" i="1"/>
  <c r="M9" i="1"/>
  <c r="L9" i="1"/>
  <c r="N9" i="1" s="1"/>
  <c r="S9" i="1" s="1"/>
  <c r="R8" i="1"/>
  <c r="L8" i="1"/>
  <c r="H8" i="1"/>
  <c r="H9" i="1" s="1"/>
  <c r="H10" i="1" s="1"/>
  <c r="H11" i="1" s="1"/>
  <c r="M7" i="1"/>
  <c r="N7" i="1" s="1"/>
  <c r="L7" i="1"/>
  <c r="Q7" i="1" s="1"/>
  <c r="H7" i="1"/>
  <c r="P6" i="1"/>
  <c r="O6" i="1"/>
  <c r="M6" i="1"/>
  <c r="N6" i="1" s="1"/>
  <c r="L6" i="1"/>
  <c r="J6" i="1"/>
  <c r="I6" i="1"/>
  <c r="N33" i="1" l="1"/>
  <c r="S33" i="1" s="1"/>
  <c r="Z25" i="3"/>
  <c r="Z8" i="3"/>
  <c r="N25" i="1"/>
  <c r="S25" i="1" s="1"/>
  <c r="N42" i="1"/>
  <c r="S42" i="1" s="1"/>
  <c r="Z28" i="3"/>
  <c r="M31" i="1"/>
  <c r="N31" i="1" s="1"/>
  <c r="S31" i="1" s="1"/>
  <c r="N17" i="1"/>
  <c r="S47" i="1"/>
  <c r="N40" i="2"/>
  <c r="Z23" i="3"/>
  <c r="Z27" i="3"/>
  <c r="Z38" i="3"/>
  <c r="M41" i="1"/>
  <c r="N41" i="1" s="1"/>
  <c r="S41" i="1" s="1"/>
  <c r="N36" i="2"/>
  <c r="L6" i="3"/>
  <c r="L5" i="3"/>
  <c r="M6" i="3"/>
  <c r="K5" i="3"/>
  <c r="K6" i="3"/>
  <c r="J5" i="3"/>
  <c r="J6" i="3"/>
  <c r="S35" i="1"/>
  <c r="Z43" i="3"/>
  <c r="M5" i="3"/>
  <c r="Z18" i="3"/>
  <c r="X48" i="3"/>
  <c r="X12" i="3"/>
  <c r="Z26" i="3"/>
  <c r="Z42" i="3"/>
  <c r="Z30" i="3"/>
  <c r="M33" i="1"/>
  <c r="N24" i="2"/>
  <c r="Z21" i="3"/>
  <c r="S27" i="1"/>
  <c r="J3" i="2"/>
  <c r="K6" i="1"/>
  <c r="N28" i="1"/>
  <c r="S28" i="1" s="1"/>
  <c r="N46" i="1"/>
  <c r="S46" i="1" s="1"/>
  <c r="N43" i="2"/>
  <c r="P4" i="3"/>
  <c r="M17" i="1"/>
  <c r="N8" i="2"/>
  <c r="Z20" i="3"/>
  <c r="M23" i="1"/>
  <c r="N23" i="1" s="1"/>
  <c r="S23" i="1" s="1"/>
  <c r="Q4" i="3"/>
  <c r="X34" i="3"/>
  <c r="S17" i="1"/>
  <c r="P11" i="1"/>
  <c r="N16" i="1"/>
  <c r="S16" i="1" s="1"/>
  <c r="O31" i="1"/>
  <c r="R4" i="3"/>
  <c r="X10" i="3"/>
  <c r="X47" i="3"/>
  <c r="N20" i="2"/>
  <c r="S4" i="3"/>
  <c r="S45" i="1"/>
  <c r="M39" i="1"/>
  <c r="N39" i="1" s="1"/>
  <c r="S39" i="1" s="1"/>
  <c r="N40" i="1"/>
  <c r="S40" i="1" s="1"/>
  <c r="Z32" i="3"/>
  <c r="M49" i="1"/>
  <c r="N49" i="1" s="1"/>
  <c r="S49" i="1" s="1"/>
  <c r="M25" i="1"/>
  <c r="M40" i="1"/>
  <c r="N20" i="1"/>
  <c r="S20" i="1" s="1"/>
  <c r="N19" i="2"/>
  <c r="W4" i="3"/>
  <c r="J7" i="1" s="1"/>
  <c r="X9" i="3"/>
  <c r="Z13" i="3"/>
  <c r="X15" i="3"/>
  <c r="M18" i="1" s="1"/>
  <c r="N18" i="1" s="1"/>
  <c r="S18" i="1" s="1"/>
  <c r="Z24" i="3"/>
  <c r="X33" i="3"/>
  <c r="Z45" i="3"/>
  <c r="H12" i="1"/>
  <c r="O50" i="1"/>
  <c r="N30" i="1"/>
  <c r="S30" i="1" s="1"/>
  <c r="N8" i="1"/>
  <c r="S8" i="1" s="1"/>
  <c r="P16" i="1"/>
  <c r="N35" i="2"/>
  <c r="Z16" i="3"/>
  <c r="N44" i="1"/>
  <c r="S44" i="1" s="1"/>
  <c r="N48" i="1"/>
  <c r="S48" i="1" s="1"/>
  <c r="X39" i="3"/>
  <c r="M42" i="1" s="1"/>
  <c r="M12" i="1" l="1"/>
  <c r="N12" i="1" s="1"/>
  <c r="S12" i="1" s="1"/>
  <c r="Z9" i="3"/>
  <c r="M51" i="1"/>
  <c r="N51" i="1" s="1"/>
  <c r="S51" i="1" s="1"/>
  <c r="Z48" i="3"/>
  <c r="K3" i="2"/>
  <c r="E3" i="2"/>
  <c r="E4" i="2" s="1"/>
  <c r="H13" i="1"/>
  <c r="Z39" i="3"/>
  <c r="N6" i="3"/>
  <c r="N7" i="3"/>
  <c r="Y4" i="3"/>
  <c r="N5" i="3"/>
  <c r="O5" i="3" s="1"/>
  <c r="M37" i="1"/>
  <c r="N37" i="1" s="1"/>
  <c r="S37" i="1" s="1"/>
  <c r="Z34" i="3"/>
  <c r="Z33" i="3"/>
  <c r="M36" i="1"/>
  <c r="N36" i="1" s="1"/>
  <c r="S36" i="1" s="1"/>
  <c r="Z47" i="3"/>
  <c r="M50" i="1"/>
  <c r="N50" i="1" s="1"/>
  <c r="S50" i="1" s="1"/>
  <c r="Z15" i="3"/>
  <c r="M13" i="1"/>
  <c r="N13" i="1" s="1"/>
  <c r="S13" i="1" s="1"/>
  <c r="Z10" i="3"/>
  <c r="E3" i="1" a="1"/>
  <c r="E3" i="1" s="1"/>
  <c r="Z12" i="3"/>
  <c r="M15" i="1"/>
  <c r="N15" i="1" s="1"/>
  <c r="S15" i="1" s="1"/>
  <c r="K4" i="2" l="1"/>
  <c r="H4" i="2"/>
  <c r="E5" i="2"/>
  <c r="H14" i="1"/>
  <c r="W5" i="3"/>
  <c r="T5" i="3"/>
  <c r="O6" i="3"/>
  <c r="P7" i="1"/>
  <c r="Z4" i="3"/>
  <c r="O7" i="3" l="1"/>
  <c r="W6" i="3"/>
  <c r="H15" i="1"/>
  <c r="J8" i="1"/>
  <c r="Y5" i="3"/>
  <c r="K5" i="2"/>
  <c r="E6" i="2"/>
  <c r="H5" i="2"/>
  <c r="M4" i="2"/>
  <c r="G4" i="2"/>
  <c r="O5" i="2" s="1"/>
  <c r="I7" i="1"/>
  <c r="F4" i="2"/>
  <c r="Z5" i="3" l="1"/>
  <c r="L3" i="1" s="1" a="1"/>
  <c r="L3" i="1" s="1"/>
  <c r="P8" i="1"/>
  <c r="O7" i="1"/>
  <c r="N4" i="2"/>
  <c r="M5" i="2"/>
  <c r="G5" i="2"/>
  <c r="O6" i="2" s="1"/>
  <c r="P6" i="2" s="1"/>
  <c r="F5" i="2"/>
  <c r="I8" i="1"/>
  <c r="H16" i="1"/>
  <c r="K7" i="1"/>
  <c r="D7" i="1" s="1"/>
  <c r="K6" i="2"/>
  <c r="E7" i="2"/>
  <c r="S7" i="3"/>
  <c r="R7" i="3"/>
  <c r="Q7" i="3"/>
  <c r="P7" i="3"/>
  <c r="J9" i="1"/>
  <c r="W7" i="3"/>
  <c r="T7" i="3"/>
  <c r="O8" i="3"/>
  <c r="H17" i="1" l="1"/>
  <c r="G6" i="2"/>
  <c r="O7" i="2" s="1"/>
  <c r="P7" i="2" s="1"/>
  <c r="F6" i="2"/>
  <c r="I9" i="1"/>
  <c r="J10" i="1"/>
  <c r="R8" i="3"/>
  <c r="Q8" i="3"/>
  <c r="S8" i="3"/>
  <c r="P8" i="3"/>
  <c r="K8" i="1"/>
  <c r="E8" i="1" s="1"/>
  <c r="O8" i="1"/>
  <c r="N5" i="2"/>
  <c r="P5" i="2" s="1"/>
  <c r="H6" i="2"/>
  <c r="O9" i="3"/>
  <c r="W8" i="3"/>
  <c r="T8" i="3"/>
  <c r="K7" i="2"/>
  <c r="E8" i="2"/>
  <c r="H7" i="2"/>
  <c r="R7" i="1"/>
  <c r="E7" i="1"/>
  <c r="Q8" i="1" s="1"/>
  <c r="D8" i="1" l="1"/>
  <c r="Q9" i="1" s="1"/>
  <c r="D9" i="1"/>
  <c r="Q10" i="1" s="1"/>
  <c r="K9" i="1"/>
  <c r="E9" i="1" s="1"/>
  <c r="D3" i="1" a="1"/>
  <c r="D3" i="1" s="1"/>
  <c r="F3" i="1" s="1"/>
  <c r="S7" i="1"/>
  <c r="S9" i="3"/>
  <c r="P9" i="3"/>
  <c r="J11" i="1"/>
  <c r="Q9" i="3"/>
  <c r="R9" i="3"/>
  <c r="K8" i="2"/>
  <c r="H8" i="2" s="1"/>
  <c r="E9" i="2"/>
  <c r="I10" i="1"/>
  <c r="F7" i="2"/>
  <c r="G7" i="2"/>
  <c r="O8" i="2" s="1"/>
  <c r="P8" i="2" s="1"/>
  <c r="T9" i="3"/>
  <c r="W9" i="3"/>
  <c r="O10" i="3"/>
  <c r="H18" i="1"/>
  <c r="J3" i="1" a="1"/>
  <c r="J3" i="1" s="1"/>
  <c r="K9" i="2" l="1"/>
  <c r="H9" i="2"/>
  <c r="E10" i="2"/>
  <c r="H19" i="1"/>
  <c r="O11" i="3"/>
  <c r="W10" i="3"/>
  <c r="T10" i="3"/>
  <c r="R10" i="3"/>
  <c r="Q10" i="3"/>
  <c r="J12" i="1"/>
  <c r="P10" i="3"/>
  <c r="S10" i="3"/>
  <c r="K10" i="1"/>
  <c r="E10" i="1" s="1"/>
  <c r="G8" i="2"/>
  <c r="O9" i="2" s="1"/>
  <c r="P9" i="2" s="1"/>
  <c r="I11" i="1"/>
  <c r="F8" i="2"/>
  <c r="W11" i="3" l="1"/>
  <c r="T11" i="3"/>
  <c r="O12" i="3"/>
  <c r="D10" i="1"/>
  <c r="Q11" i="1" s="1"/>
  <c r="H20" i="1"/>
  <c r="P11" i="3"/>
  <c r="S11" i="3"/>
  <c r="R11" i="3"/>
  <c r="Q11" i="3"/>
  <c r="J13" i="1"/>
  <c r="K10" i="2"/>
  <c r="E11" i="2"/>
  <c r="D11" i="1"/>
  <c r="Q12" i="1" s="1"/>
  <c r="K11" i="1"/>
  <c r="E11" i="1" s="1"/>
  <c r="G9" i="2"/>
  <c r="O10" i="2" s="1"/>
  <c r="P10" i="2" s="1"/>
  <c r="I12" i="1"/>
  <c r="F9" i="2"/>
  <c r="G10" i="2" l="1"/>
  <c r="O11" i="2" s="1"/>
  <c r="P11" i="2" s="1"/>
  <c r="F10" i="2"/>
  <c r="I13" i="1"/>
  <c r="H10" i="2"/>
  <c r="K11" i="2"/>
  <c r="E12" i="2"/>
  <c r="H11" i="2"/>
  <c r="W12" i="3"/>
  <c r="T12" i="3"/>
  <c r="O13" i="3"/>
  <c r="J14" i="1"/>
  <c r="S12" i="3"/>
  <c r="R12" i="3"/>
  <c r="Q12" i="3"/>
  <c r="P12" i="3"/>
  <c r="H21" i="1"/>
  <c r="K12" i="1"/>
  <c r="E12" i="1" s="1"/>
  <c r="I14" i="1" l="1"/>
  <c r="F11" i="2"/>
  <c r="G11" i="2"/>
  <c r="O12" i="2" s="1"/>
  <c r="P12" i="2" s="1"/>
  <c r="S13" i="3"/>
  <c r="J15" i="1"/>
  <c r="R13" i="3"/>
  <c r="Q13" i="3"/>
  <c r="P13" i="3"/>
  <c r="K13" i="1"/>
  <c r="E13" i="1" s="1"/>
  <c r="W13" i="3"/>
  <c r="T13" i="3"/>
  <c r="O14" i="3"/>
  <c r="D12" i="1"/>
  <c r="Q13" i="1" s="1"/>
  <c r="H22" i="1"/>
  <c r="K12" i="2"/>
  <c r="H12" i="2" s="1"/>
  <c r="E13" i="2"/>
  <c r="H23" i="1" l="1"/>
  <c r="O15" i="3"/>
  <c r="W14" i="3"/>
  <c r="T14" i="3"/>
  <c r="D13" i="1"/>
  <c r="Q14" i="1" s="1"/>
  <c r="K13" i="2"/>
  <c r="H13" i="2"/>
  <c r="E14" i="2"/>
  <c r="K14" i="1"/>
  <c r="E14" i="1" s="1"/>
  <c r="Q14" i="3"/>
  <c r="S14" i="3"/>
  <c r="J16" i="1"/>
  <c r="R14" i="3"/>
  <c r="P14" i="3"/>
  <c r="G12" i="2"/>
  <c r="O13" i="2" s="1"/>
  <c r="P13" i="2" s="1"/>
  <c r="I15" i="1"/>
  <c r="F12" i="2"/>
  <c r="D14" i="1" l="1"/>
  <c r="Q15" i="1" s="1"/>
  <c r="G13" i="2"/>
  <c r="O14" i="2" s="1"/>
  <c r="P14" i="2" s="1"/>
  <c r="F13" i="2"/>
  <c r="I16" i="1"/>
  <c r="S15" i="3"/>
  <c r="P15" i="3"/>
  <c r="J17" i="1"/>
  <c r="Q15" i="3"/>
  <c r="R15" i="3"/>
  <c r="W15" i="3"/>
  <c r="T15" i="3"/>
  <c r="O16" i="3"/>
  <c r="K15" i="1"/>
  <c r="E15" i="1" s="1"/>
  <c r="H24" i="1"/>
  <c r="K14" i="2"/>
  <c r="E15" i="2"/>
  <c r="H14" i="2"/>
  <c r="D15" i="1" l="1"/>
  <c r="Q16" i="1" s="1"/>
  <c r="J18" i="1"/>
  <c r="R16" i="3"/>
  <c r="Q16" i="3"/>
  <c r="P16" i="3"/>
  <c r="S16" i="3"/>
  <c r="K16" i="1"/>
  <c r="E16" i="1" s="1"/>
  <c r="O17" i="3"/>
  <c r="W16" i="3"/>
  <c r="T16" i="3"/>
  <c r="K15" i="2"/>
  <c r="E16" i="2"/>
  <c r="G14" i="2"/>
  <c r="O15" i="2" s="1"/>
  <c r="I17" i="1"/>
  <c r="F14" i="2"/>
  <c r="H25" i="1"/>
  <c r="F15" i="2" l="1"/>
  <c r="I18" i="1"/>
  <c r="G15" i="2"/>
  <c r="O16" i="2" s="1"/>
  <c r="P16" i="2" s="1"/>
  <c r="H15" i="2"/>
  <c r="S17" i="3"/>
  <c r="P17" i="3"/>
  <c r="R17" i="3"/>
  <c r="Q17" i="3"/>
  <c r="J19" i="1"/>
  <c r="H26" i="1"/>
  <c r="E17" i="2"/>
  <c r="K16" i="2"/>
  <c r="H16" i="2" s="1"/>
  <c r="D16" i="1"/>
  <c r="Q17" i="1" s="1"/>
  <c r="P15" i="2"/>
  <c r="T17" i="3"/>
  <c r="O18" i="3"/>
  <c r="W17" i="3"/>
  <c r="K17" i="1"/>
  <c r="E17" i="1" s="1"/>
  <c r="D17" i="1" l="1"/>
  <c r="Q18" i="1" s="1"/>
  <c r="G16" i="2"/>
  <c r="O17" i="2" s="1"/>
  <c r="P17" i="2" s="1"/>
  <c r="I19" i="1"/>
  <c r="F16" i="2"/>
  <c r="R18" i="3"/>
  <c r="Q18" i="3"/>
  <c r="J20" i="1"/>
  <c r="S18" i="3"/>
  <c r="P18" i="3"/>
  <c r="O19" i="3"/>
  <c r="T18" i="3"/>
  <c r="W18" i="3"/>
  <c r="H27" i="1"/>
  <c r="K18" i="1"/>
  <c r="E18" i="1" s="1"/>
  <c r="K17" i="2"/>
  <c r="H17" i="2"/>
  <c r="E18" i="2"/>
  <c r="H28" i="1" l="1"/>
  <c r="K19" i="1"/>
  <c r="E19" i="1" s="1"/>
  <c r="P19" i="3"/>
  <c r="S19" i="3"/>
  <c r="R19" i="3"/>
  <c r="Q19" i="3"/>
  <c r="J21" i="1"/>
  <c r="W19" i="3"/>
  <c r="T19" i="3"/>
  <c r="O20" i="3"/>
  <c r="K18" i="2"/>
  <c r="E19" i="2"/>
  <c r="G17" i="2"/>
  <c r="O18" i="2" s="1"/>
  <c r="P18" i="2" s="1"/>
  <c r="I20" i="1"/>
  <c r="F17" i="2"/>
  <c r="D18" i="1"/>
  <c r="Q19" i="1" s="1"/>
  <c r="G18" i="2" l="1"/>
  <c r="O19" i="2" s="1"/>
  <c r="P19" i="2" s="1"/>
  <c r="I21" i="1"/>
  <c r="F18" i="2"/>
  <c r="D19" i="1"/>
  <c r="Q20" i="1" s="1"/>
  <c r="K20" i="1"/>
  <c r="E20" i="1" s="1"/>
  <c r="H29" i="1"/>
  <c r="O21" i="3"/>
  <c r="W20" i="3"/>
  <c r="T20" i="3"/>
  <c r="H18" i="2"/>
  <c r="J22" i="1"/>
  <c r="S20" i="3"/>
  <c r="R20" i="3"/>
  <c r="Q20" i="3"/>
  <c r="P20" i="3"/>
  <c r="K19" i="2"/>
  <c r="E20" i="2"/>
  <c r="H19" i="2"/>
  <c r="S21" i="3" l="1"/>
  <c r="R21" i="3"/>
  <c r="Q21" i="3"/>
  <c r="P21" i="3"/>
  <c r="J23" i="1"/>
  <c r="W21" i="3"/>
  <c r="O22" i="3"/>
  <c r="T21" i="3"/>
  <c r="D20" i="1"/>
  <c r="Q21" i="1" s="1"/>
  <c r="K20" i="2"/>
  <c r="H20" i="2" s="1"/>
  <c r="E21" i="2"/>
  <c r="K21" i="1"/>
  <c r="E21" i="1" s="1"/>
  <c r="H30" i="1"/>
  <c r="I22" i="1"/>
  <c r="G19" i="2"/>
  <c r="O20" i="2" s="1"/>
  <c r="F19" i="2"/>
  <c r="K21" i="2" l="1"/>
  <c r="H21" i="2"/>
  <c r="E22" i="2"/>
  <c r="O23" i="3"/>
  <c r="T22" i="3"/>
  <c r="W22" i="3"/>
  <c r="D21" i="1"/>
  <c r="Q22" i="1" s="1"/>
  <c r="P20" i="2"/>
  <c r="Q22" i="3"/>
  <c r="S22" i="3"/>
  <c r="R22" i="3"/>
  <c r="P22" i="3"/>
  <c r="J24" i="1"/>
  <c r="D22" i="1"/>
  <c r="Q23" i="1" s="1"/>
  <c r="K22" i="1"/>
  <c r="E22" i="1" s="1"/>
  <c r="G20" i="2"/>
  <c r="O21" i="2" s="1"/>
  <c r="P21" i="2" s="1"/>
  <c r="F20" i="2"/>
  <c r="I23" i="1"/>
  <c r="H31" i="1"/>
  <c r="S23" i="3" l="1"/>
  <c r="J25" i="1"/>
  <c r="R23" i="3"/>
  <c r="Q23" i="3"/>
  <c r="P23" i="3"/>
  <c r="H32" i="1"/>
  <c r="W23" i="3"/>
  <c r="T23" i="3"/>
  <c r="O24" i="3"/>
  <c r="K23" i="1"/>
  <c r="E23" i="1" s="1"/>
  <c r="K22" i="2"/>
  <c r="H22" i="2"/>
  <c r="E23" i="2"/>
  <c r="G21" i="2"/>
  <c r="O22" i="2" s="1"/>
  <c r="P22" i="2" s="1"/>
  <c r="I24" i="1"/>
  <c r="F21" i="2"/>
  <c r="G22" i="2" l="1"/>
  <c r="O23" i="2" s="1"/>
  <c r="P23" i="2" s="1"/>
  <c r="F22" i="2"/>
  <c r="I25" i="1"/>
  <c r="D23" i="1"/>
  <c r="Q24" i="1" s="1"/>
  <c r="K23" i="2"/>
  <c r="E24" i="2"/>
  <c r="H23" i="2"/>
  <c r="O25" i="3"/>
  <c r="W24" i="3"/>
  <c r="T24" i="3"/>
  <c r="H33" i="1"/>
  <c r="K24" i="1"/>
  <c r="E24" i="1" s="1"/>
  <c r="J26" i="1"/>
  <c r="R24" i="3"/>
  <c r="Q24" i="3"/>
  <c r="S24" i="3"/>
  <c r="P24" i="3"/>
  <c r="S25" i="3" l="1"/>
  <c r="P25" i="3"/>
  <c r="R25" i="3"/>
  <c r="Q25" i="3"/>
  <c r="J27" i="1"/>
  <c r="T25" i="3"/>
  <c r="O26" i="3"/>
  <c r="W25" i="3"/>
  <c r="D24" i="1"/>
  <c r="Q25" i="1" s="1"/>
  <c r="K25" i="1"/>
  <c r="E25" i="1" s="1"/>
  <c r="I26" i="1"/>
  <c r="F23" i="2"/>
  <c r="G23" i="2"/>
  <c r="O24" i="2" s="1"/>
  <c r="P24" i="2" s="1"/>
  <c r="H34" i="1"/>
  <c r="E25" i="2"/>
  <c r="K24" i="2"/>
  <c r="H24" i="2" s="1"/>
  <c r="D25" i="1" l="1"/>
  <c r="Q26" i="1" s="1"/>
  <c r="K26" i="1"/>
  <c r="E26" i="1" s="1"/>
  <c r="O27" i="3"/>
  <c r="T26" i="3"/>
  <c r="W26" i="3"/>
  <c r="K25" i="2"/>
  <c r="H25" i="2"/>
  <c r="E26" i="2"/>
  <c r="R26" i="3"/>
  <c r="Q26" i="3"/>
  <c r="J28" i="1"/>
  <c r="S26" i="3"/>
  <c r="P26" i="3"/>
  <c r="G24" i="2"/>
  <c r="O25" i="2" s="1"/>
  <c r="P25" i="2" s="1"/>
  <c r="I27" i="1"/>
  <c r="F24" i="2"/>
  <c r="H35" i="1"/>
  <c r="K26" i="2" l="1"/>
  <c r="E27" i="2"/>
  <c r="H26" i="2"/>
  <c r="W27" i="3"/>
  <c r="T27" i="3"/>
  <c r="O28" i="3"/>
  <c r="P27" i="3"/>
  <c r="S27" i="3"/>
  <c r="J29" i="1"/>
  <c r="Q27" i="3"/>
  <c r="R27" i="3"/>
  <c r="D26" i="1"/>
  <c r="Q27" i="1" s="1"/>
  <c r="G25" i="2"/>
  <c r="O26" i="2" s="1"/>
  <c r="P26" i="2" s="1"/>
  <c r="I28" i="1"/>
  <c r="F25" i="2"/>
  <c r="H36" i="1"/>
  <c r="K27" i="1"/>
  <c r="E27" i="1" s="1"/>
  <c r="K28" i="1" l="1"/>
  <c r="E28" i="1" s="1"/>
  <c r="J30" i="1"/>
  <c r="S28" i="3"/>
  <c r="R28" i="3"/>
  <c r="Q28" i="3"/>
  <c r="P28" i="3"/>
  <c r="D27" i="1"/>
  <c r="Q28" i="1" s="1"/>
  <c r="T28" i="3"/>
  <c r="O29" i="3"/>
  <c r="W28" i="3"/>
  <c r="K27" i="2"/>
  <c r="H27" i="2"/>
  <c r="E28" i="2"/>
  <c r="H37" i="1"/>
  <c r="G26" i="2"/>
  <c r="O27" i="2" s="1"/>
  <c r="P27" i="2" s="1"/>
  <c r="I29" i="1"/>
  <c r="F26" i="2"/>
  <c r="W29" i="3" l="1"/>
  <c r="T29" i="3"/>
  <c r="O30" i="3"/>
  <c r="E29" i="2"/>
  <c r="K28" i="2"/>
  <c r="G27" i="2"/>
  <c r="O28" i="2" s="1"/>
  <c r="P28" i="2" s="1"/>
  <c r="F27" i="2"/>
  <c r="I30" i="1"/>
  <c r="K29" i="1"/>
  <c r="E29" i="1" s="1"/>
  <c r="S29" i="3"/>
  <c r="R29" i="3"/>
  <c r="Q29" i="3"/>
  <c r="P29" i="3"/>
  <c r="J31" i="1"/>
  <c r="H38" i="1"/>
  <c r="D28" i="1"/>
  <c r="Q29" i="1" s="1"/>
  <c r="D29" i="1" l="1"/>
  <c r="Q30" i="1" s="1"/>
  <c r="G28" i="2"/>
  <c r="O29" i="2" s="1"/>
  <c r="P29" i="2" s="1"/>
  <c r="F28" i="2"/>
  <c r="I31" i="1"/>
  <c r="K30" i="1"/>
  <c r="E30" i="1" s="1"/>
  <c r="O31" i="3"/>
  <c r="T30" i="3"/>
  <c r="W30" i="3"/>
  <c r="H28" i="2"/>
  <c r="K29" i="2"/>
  <c r="H29" i="2"/>
  <c r="E30" i="2"/>
  <c r="H39" i="1"/>
  <c r="Q30" i="3"/>
  <c r="S30" i="3"/>
  <c r="R30" i="3"/>
  <c r="P30" i="3"/>
  <c r="J32" i="1"/>
  <c r="K30" i="2" l="1"/>
  <c r="H30" i="2" s="1"/>
  <c r="E31" i="2"/>
  <c r="S31" i="3"/>
  <c r="Q31" i="3"/>
  <c r="R31" i="3"/>
  <c r="J33" i="1"/>
  <c r="P31" i="3"/>
  <c r="D30" i="1"/>
  <c r="Q31" i="1" s="1"/>
  <c r="K31" i="1"/>
  <c r="E31" i="1" s="1"/>
  <c r="H40" i="1"/>
  <c r="W31" i="3"/>
  <c r="T31" i="3"/>
  <c r="O32" i="3"/>
  <c r="G29" i="2"/>
  <c r="O30" i="2" s="1"/>
  <c r="P30" i="2" s="1"/>
  <c r="F29" i="2"/>
  <c r="I32" i="1"/>
  <c r="J34" i="1" l="1"/>
  <c r="R32" i="3"/>
  <c r="Q32" i="3"/>
  <c r="S32" i="3"/>
  <c r="P32" i="3"/>
  <c r="H41" i="1"/>
  <c r="K31" i="2"/>
  <c r="H31" i="2" s="1"/>
  <c r="E32" i="2"/>
  <c r="D31" i="1"/>
  <c r="Q32" i="1" s="1"/>
  <c r="K32" i="1"/>
  <c r="E32" i="1" s="1"/>
  <c r="O33" i="3"/>
  <c r="W32" i="3"/>
  <c r="T32" i="3"/>
  <c r="G30" i="2"/>
  <c r="O31" i="2" s="1"/>
  <c r="P31" i="2" s="1"/>
  <c r="I33" i="1"/>
  <c r="F30" i="2"/>
  <c r="K32" i="2" l="1"/>
  <c r="E33" i="2"/>
  <c r="S33" i="3"/>
  <c r="P33" i="3"/>
  <c r="J35" i="1"/>
  <c r="Q33" i="3"/>
  <c r="R33" i="3"/>
  <c r="H42" i="1"/>
  <c r="K33" i="1"/>
  <c r="E33" i="1" s="1"/>
  <c r="D32" i="1"/>
  <c r="Q33" i="1" s="1"/>
  <c r="T33" i="3"/>
  <c r="W33" i="3"/>
  <c r="O34" i="3"/>
  <c r="F31" i="2"/>
  <c r="G31" i="2"/>
  <c r="O32" i="2" s="1"/>
  <c r="P32" i="2" s="1"/>
  <c r="I34" i="1"/>
  <c r="O35" i="3" l="1"/>
  <c r="W34" i="3"/>
  <c r="T34" i="3"/>
  <c r="H43" i="1"/>
  <c r="K34" i="1"/>
  <c r="E34" i="1" s="1"/>
  <c r="K33" i="2"/>
  <c r="H33" i="2"/>
  <c r="E34" i="2"/>
  <c r="R34" i="3"/>
  <c r="Q34" i="3"/>
  <c r="J36" i="1"/>
  <c r="P34" i="3"/>
  <c r="S34" i="3"/>
  <c r="G32" i="2"/>
  <c r="O33" i="2" s="1"/>
  <c r="P33" i="2" s="1"/>
  <c r="I35" i="1"/>
  <c r="F32" i="2"/>
  <c r="D33" i="1"/>
  <c r="Q34" i="1" s="1"/>
  <c r="H32" i="2"/>
  <c r="K34" i="2" l="1"/>
  <c r="H34" i="2"/>
  <c r="E35" i="2"/>
  <c r="H44" i="1"/>
  <c r="P35" i="3"/>
  <c r="J37" i="1"/>
  <c r="S35" i="3"/>
  <c r="R35" i="3"/>
  <c r="Q35" i="3"/>
  <c r="G33" i="2"/>
  <c r="O34" i="2" s="1"/>
  <c r="P34" i="2" s="1"/>
  <c r="I36" i="1"/>
  <c r="F33" i="2"/>
  <c r="K35" i="1"/>
  <c r="E35" i="1" s="1"/>
  <c r="W35" i="3"/>
  <c r="T35" i="3"/>
  <c r="O36" i="3"/>
  <c r="D34" i="1"/>
  <c r="Q35" i="1" s="1"/>
  <c r="D35" i="1" l="1"/>
  <c r="Q36" i="1" s="1"/>
  <c r="H45" i="1"/>
  <c r="K35" i="2"/>
  <c r="E36" i="2"/>
  <c r="H35" i="2"/>
  <c r="W36" i="3"/>
  <c r="T36" i="3"/>
  <c r="O37" i="3"/>
  <c r="K36" i="1"/>
  <c r="E36" i="1" s="1"/>
  <c r="J38" i="1"/>
  <c r="S36" i="3"/>
  <c r="R36" i="3"/>
  <c r="Q36" i="3"/>
  <c r="P36" i="3"/>
  <c r="G34" i="2"/>
  <c r="O35" i="2" s="1"/>
  <c r="P35" i="2" s="1"/>
  <c r="F34" i="2"/>
  <c r="I37" i="1"/>
  <c r="D36" i="1" l="1"/>
  <c r="Q37" i="1" s="1"/>
  <c r="W37" i="3"/>
  <c r="T37" i="3"/>
  <c r="O38" i="3"/>
  <c r="K36" i="2"/>
  <c r="H36" i="2" s="1"/>
  <c r="E37" i="2"/>
  <c r="K37" i="1"/>
  <c r="E37" i="1" s="1"/>
  <c r="F35" i="2"/>
  <c r="I38" i="1"/>
  <c r="G35" i="2"/>
  <c r="O36" i="2" s="1"/>
  <c r="P36" i="2" s="1"/>
  <c r="S37" i="3"/>
  <c r="J39" i="1"/>
  <c r="R37" i="3"/>
  <c r="Q37" i="3"/>
  <c r="P37" i="3"/>
  <c r="H46" i="1"/>
  <c r="K38" i="1" l="1"/>
  <c r="E38" i="1" s="1"/>
  <c r="D37" i="1"/>
  <c r="Q38" i="1" s="1"/>
  <c r="Q38" i="3"/>
  <c r="J40" i="1"/>
  <c r="S38" i="3"/>
  <c r="R38" i="3"/>
  <c r="P38" i="3"/>
  <c r="K37" i="2"/>
  <c r="H37" i="2"/>
  <c r="E38" i="2"/>
  <c r="H47" i="1"/>
  <c r="G36" i="2"/>
  <c r="O37" i="2" s="1"/>
  <c r="P37" i="2" s="1"/>
  <c r="I39" i="1"/>
  <c r="F36" i="2"/>
  <c r="O39" i="3"/>
  <c r="W38" i="3"/>
  <c r="T38" i="3"/>
  <c r="K38" i="2" l="1"/>
  <c r="H38" i="2"/>
  <c r="E39" i="2"/>
  <c r="K39" i="1"/>
  <c r="E39" i="1" s="1"/>
  <c r="G37" i="2"/>
  <c r="O38" i="2" s="1"/>
  <c r="P38" i="2" s="1"/>
  <c r="I40" i="1"/>
  <c r="F37" i="2"/>
  <c r="W39" i="3"/>
  <c r="T39" i="3"/>
  <c r="O40" i="3"/>
  <c r="D38" i="1"/>
  <c r="Q39" i="1" s="1"/>
  <c r="H48" i="1"/>
  <c r="S39" i="3"/>
  <c r="J41" i="1"/>
  <c r="Q39" i="3"/>
  <c r="P39" i="3"/>
  <c r="R39" i="3"/>
  <c r="H49" i="1" l="1"/>
  <c r="O41" i="3"/>
  <c r="T40" i="3"/>
  <c r="W40" i="3"/>
  <c r="J42" i="1"/>
  <c r="R40" i="3"/>
  <c r="Q40" i="3"/>
  <c r="S40" i="3"/>
  <c r="P40" i="3"/>
  <c r="K40" i="1"/>
  <c r="E40" i="1" s="1"/>
  <c r="K39" i="2"/>
  <c r="H39" i="2"/>
  <c r="E40" i="2"/>
  <c r="D39" i="1"/>
  <c r="Q40" i="1" s="1"/>
  <c r="G38" i="2"/>
  <c r="O39" i="2" s="1"/>
  <c r="P39" i="2" s="1"/>
  <c r="F38" i="2"/>
  <c r="I41" i="1"/>
  <c r="S41" i="3" l="1"/>
  <c r="P41" i="3"/>
  <c r="J43" i="1"/>
  <c r="Q41" i="3"/>
  <c r="R41" i="3"/>
  <c r="E41" i="2"/>
  <c r="K40" i="2"/>
  <c r="H40" i="2" s="1"/>
  <c r="K41" i="1"/>
  <c r="E41" i="1" s="1"/>
  <c r="T41" i="3"/>
  <c r="O42" i="3"/>
  <c r="W41" i="3"/>
  <c r="F39" i="2"/>
  <c r="G39" i="2"/>
  <c r="O40" i="2" s="1"/>
  <c r="I42" i="1"/>
  <c r="D40" i="1"/>
  <c r="Q41" i="1" s="1"/>
  <c r="H50" i="1"/>
  <c r="R42" i="3" l="1"/>
  <c r="Q42" i="3"/>
  <c r="J44" i="1"/>
  <c r="S42" i="3"/>
  <c r="P42" i="3"/>
  <c r="D41" i="1"/>
  <c r="Q42" i="1" s="1"/>
  <c r="O43" i="3"/>
  <c r="W42" i="3"/>
  <c r="T42" i="3"/>
  <c r="K41" i="2"/>
  <c r="H41" i="2"/>
  <c r="E42" i="2"/>
  <c r="P40" i="2"/>
  <c r="S3" i="2" s="1" a="1"/>
  <c r="S3" i="2" s="1"/>
  <c r="S2" i="2" a="1"/>
  <c r="S2" i="2" s="1"/>
  <c r="G40" i="2"/>
  <c r="O41" i="2" s="1"/>
  <c r="P41" i="2" s="1"/>
  <c r="I43" i="1"/>
  <c r="F40" i="2"/>
  <c r="H51" i="1"/>
  <c r="K42" i="1"/>
  <c r="E42" i="1" s="1"/>
  <c r="K42" i="2" l="1"/>
  <c r="E43" i="2"/>
  <c r="H42" i="2"/>
  <c r="P43" i="3"/>
  <c r="Q43" i="3"/>
  <c r="S43" i="3"/>
  <c r="R43" i="3"/>
  <c r="J45" i="1"/>
  <c r="D42" i="1"/>
  <c r="Q43" i="1" s="1"/>
  <c r="W43" i="3"/>
  <c r="O44" i="3"/>
  <c r="T43" i="3"/>
  <c r="G41" i="2"/>
  <c r="O42" i="2" s="1"/>
  <c r="P42" i="2" s="1"/>
  <c r="F41" i="2"/>
  <c r="I44" i="1"/>
  <c r="K43" i="1"/>
  <c r="E43" i="1" s="1"/>
  <c r="O45" i="3" l="1"/>
  <c r="T44" i="3"/>
  <c r="W44" i="3"/>
  <c r="J46" i="1"/>
  <c r="P44" i="3"/>
  <c r="S44" i="3"/>
  <c r="R44" i="3"/>
  <c r="Q44" i="3"/>
  <c r="D43" i="1"/>
  <c r="Q44" i="1" s="1"/>
  <c r="K43" i="2"/>
  <c r="E44" i="2"/>
  <c r="H43" i="2"/>
  <c r="D44" i="1"/>
  <c r="Q45" i="1" s="1"/>
  <c r="K44" i="1"/>
  <c r="E44" i="1" s="1"/>
  <c r="G42" i="2"/>
  <c r="O43" i="2" s="1"/>
  <c r="P43" i="2" s="1"/>
  <c r="I45" i="1"/>
  <c r="F42" i="2"/>
  <c r="F43" i="2" l="1"/>
  <c r="G43" i="2"/>
  <c r="O44" i="2" s="1"/>
  <c r="P44" i="2" s="1"/>
  <c r="I46" i="1"/>
  <c r="S45" i="3"/>
  <c r="P45" i="3"/>
  <c r="J47" i="1"/>
  <c r="R45" i="3"/>
  <c r="Q45" i="3"/>
  <c r="K44" i="2"/>
  <c r="H44" i="2" s="1"/>
  <c r="E45" i="2"/>
  <c r="K45" i="1"/>
  <c r="E45" i="1" s="1"/>
  <c r="W45" i="3"/>
  <c r="O46" i="3"/>
  <c r="T45" i="3"/>
  <c r="Q46" i="3" l="1"/>
  <c r="S46" i="3"/>
  <c r="R46" i="3"/>
  <c r="P46" i="3"/>
  <c r="J48" i="1"/>
  <c r="D45" i="1"/>
  <c r="Q46" i="1" s="1"/>
  <c r="G44" i="2"/>
  <c r="O45" i="2" s="1"/>
  <c r="P45" i="2" s="1"/>
  <c r="I47" i="1"/>
  <c r="F44" i="2"/>
  <c r="T46" i="3"/>
  <c r="O47" i="3"/>
  <c r="W46" i="3"/>
  <c r="K45" i="2"/>
  <c r="H45" i="2" s="1"/>
  <c r="E46" i="2"/>
  <c r="K46" i="1"/>
  <c r="E46" i="1" s="1"/>
  <c r="W47" i="3" l="1"/>
  <c r="T47" i="3"/>
  <c r="O48" i="3"/>
  <c r="D47" i="1"/>
  <c r="Q48" i="1" s="1"/>
  <c r="K47" i="1"/>
  <c r="E47" i="1" s="1"/>
  <c r="S47" i="3"/>
  <c r="Q47" i="3"/>
  <c r="R47" i="3"/>
  <c r="P47" i="3"/>
  <c r="J49" i="1"/>
  <c r="K46" i="2"/>
  <c r="H46" i="2"/>
  <c r="E47" i="2"/>
  <c r="G45" i="2"/>
  <c r="O46" i="2" s="1"/>
  <c r="P46" i="2" s="1"/>
  <c r="I48" i="1"/>
  <c r="F45" i="2"/>
  <c r="D46" i="1"/>
  <c r="Q47" i="1" s="1"/>
  <c r="K48" i="1" l="1"/>
  <c r="E48" i="1" s="1"/>
  <c r="I49" i="1"/>
  <c r="G46" i="2"/>
  <c r="O47" i="2" s="1"/>
  <c r="P47" i="2" s="1"/>
  <c r="F46" i="2"/>
  <c r="T48" i="3"/>
  <c r="W48" i="3"/>
  <c r="J51" i="1" s="1"/>
  <c r="K47" i="2"/>
  <c r="E48" i="2"/>
  <c r="H47" i="2"/>
  <c r="J50" i="1"/>
  <c r="R48" i="3"/>
  <c r="Q48" i="3"/>
  <c r="P48" i="3"/>
  <c r="S48" i="3"/>
  <c r="K48" i="2" l="1"/>
  <c r="I50" i="1"/>
  <c r="G47" i="2"/>
  <c r="O48" i="2" s="1"/>
  <c r="P48" i="2" s="1"/>
  <c r="F47" i="2"/>
  <c r="D48" i="1"/>
  <c r="Q49" i="1" s="1"/>
  <c r="K49" i="1"/>
  <c r="E49" i="1" s="1"/>
  <c r="D49" i="1" l="1"/>
  <c r="Q50" i="1" s="1"/>
  <c r="K50" i="1"/>
  <c r="E50" i="1" s="1"/>
  <c r="G48" i="2"/>
  <c r="I51" i="1"/>
  <c r="F48" i="2"/>
  <c r="H48" i="2"/>
  <c r="K51" i="1" l="1"/>
  <c r="E51" i="1" s="1"/>
  <c r="D50" i="1"/>
  <c r="Q51" i="1" s="1"/>
  <c r="H3" i="1" s="1" a="1"/>
  <c r="H3" i="1" s="1"/>
  <c r="I3" i="1" s="1"/>
  <c r="D51" i="1" l="1"/>
</calcChain>
</file>

<file path=xl/sharedStrings.xml><?xml version="1.0" encoding="utf-8"?>
<sst xmlns="http://schemas.openxmlformats.org/spreadsheetml/2006/main" count="122" uniqueCount="80">
  <si>
    <t># 첫날은 보고할 필요 없음</t>
  </si>
  <si>
    <t>신규투자 및 매도 현금</t>
  </si>
  <si>
    <t>날짜</t>
  </si>
  <si>
    <t>해당일</t>
  </si>
  <si>
    <t xml:space="preserve"> </t>
  </si>
  <si>
    <t>한도</t>
  </si>
  <si>
    <t>자산군</t>
  </si>
  <si>
    <t>채권</t>
  </si>
  <si>
    <t>상한</t>
  </si>
  <si>
    <t>알파</t>
  </si>
  <si>
    <t>현금</t>
  </si>
  <si>
    <t>SAA</t>
  </si>
  <si>
    <t>기금</t>
  </si>
  <si>
    <t>MP</t>
  </si>
  <si>
    <t>내용</t>
  </si>
  <si>
    <t>하한</t>
  </si>
  <si>
    <t>비중</t>
  </si>
  <si>
    <t>수익률</t>
  </si>
  <si>
    <t>TE</t>
  </si>
  <si>
    <t>제목</t>
  </si>
  <si>
    <t>주식</t>
  </si>
  <si>
    <t>지수</t>
  </si>
  <si>
    <t>매일 오전 9시 이전 KOSPI 수익률, 채권 가격지수를 공지사항에 올려놓을 예정</t>
  </si>
  <si>
    <t>운용전략실은 매일 모든 사항을 기록하고 있어야 함. 저도 보고사항을 입력해서 크로스 체크할 예정임</t>
  </si>
  <si>
    <t>매일 오후 4시 이후 - 저녁 9시까지 jaylee@ssu.ac.kr 로 아래 사항을 송부해야 함</t>
  </si>
  <si>
    <t>현금유입과 현금유출이 있는 경우</t>
  </si>
  <si>
    <t>위 양식의 엑셀파일을 매일 제출</t>
  </si>
  <si>
    <t># 첫날은 주식과 채권 비중과 단기자금을 입력해서 보고함</t>
  </si>
  <si>
    <t>투자금액(기말 평가)</t>
  </si>
  <si>
    <t>KOSPI수익률</t>
  </si>
  <si>
    <t>3. 채권운용팀</t>
  </si>
  <si>
    <t>1. 운용전략실</t>
  </si>
  <si>
    <t>2. 주식운용팀</t>
  </si>
  <si>
    <t>KODEX200</t>
  </si>
  <si>
    <t>주식현금유출</t>
  </si>
  <si>
    <t>기금수익률</t>
  </si>
  <si>
    <t>배분비중</t>
  </si>
  <si>
    <t xml:space="preserve"> 회사채 종합</t>
  </si>
  <si>
    <t>주식현금유입</t>
  </si>
  <si>
    <t>단기자금</t>
  </si>
  <si>
    <t>TAA수익률</t>
  </si>
  <si>
    <t>배분좌수</t>
  </si>
  <si>
    <t>채권수익률</t>
  </si>
  <si>
    <t>주식포트폴리오</t>
  </si>
  <si>
    <t>현금유출</t>
  </si>
  <si>
    <t>현금유입</t>
  </si>
  <si>
    <t>국고채 1년</t>
  </si>
  <si>
    <t>채권포트폴리오</t>
  </si>
  <si>
    <t>주식수익률</t>
  </si>
  <si>
    <t>투자비중</t>
  </si>
  <si>
    <t xml:space="preserve"> 국고채 5년</t>
  </si>
  <si>
    <t>벤치마크</t>
  </si>
  <si>
    <t>채권현금유입</t>
  </si>
  <si>
    <t>채권현금유출</t>
  </si>
  <si>
    <t>국고채 3년</t>
  </si>
  <si>
    <t>다음날 좌수</t>
  </si>
  <si>
    <t>SAA 수익률</t>
  </si>
  <si>
    <t>TAA효과</t>
  </si>
  <si>
    <t>채권TE</t>
  </si>
  <si>
    <t>주식벤치마크</t>
  </si>
  <si>
    <t>리서치성과</t>
  </si>
  <si>
    <t>국내채권</t>
  </si>
  <si>
    <t>배분기여</t>
  </si>
  <si>
    <t>주식현금</t>
  </si>
  <si>
    <t>매니저성과</t>
  </si>
  <si>
    <t>주식종목효과</t>
  </si>
  <si>
    <t>채권벤치마크</t>
  </si>
  <si>
    <t>국내주식</t>
  </si>
  <si>
    <t>MP 기여</t>
  </si>
  <si>
    <t>주식TE</t>
  </si>
  <si>
    <t>Alpha</t>
  </si>
  <si>
    <t>변경사유</t>
  </si>
  <si>
    <t>현금잔고</t>
  </si>
  <si>
    <t>채권현금</t>
  </si>
  <si>
    <t>채권종목효과</t>
  </si>
  <si>
    <t>SAA수익률</t>
  </si>
  <si>
    <t>해당일 평가액</t>
  </si>
  <si>
    <t># 기금 현금흐름 일정에 따라 모두 공통적임</t>
  </si>
  <si>
    <t>주식운용팀의 실수로 KODEX 비중이 다소 커지게되었습니다. 추후 추가적인 조정을 통해 비중을 조절할 예정입니다.</t>
    <phoneticPr fontId="4" type="noConversion"/>
  </si>
  <si>
    <t>특이사항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</si>
</sst>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1" formatCode="_-* #,##0_-;\-* #,##0_-;_-* &quot;-&quot;_-;_-@_-"/>
    <numFmt numFmtId="43" formatCode="_-* #,##0.00_-;\-* #,##0.00_-;_-* &quot;-&quot;??_-;_-@_-"/>
    <numFmt numFmtId="176" formatCode="_-* #,##0_-;\-* #,##0_-;_-* &quot;-&quot;?_-;_-@_-"/>
    <numFmt numFmtId="177" formatCode="0.0%"/>
  </numFmts>
  <fonts count="5" x14ac:knownFonts="1">
    <font>
      <sz val="11"/>
      <color rgb="FF000000"/>
      <name val="맑은 고딕"/>
    </font>
    <font>
      <sz val="10"/>
      <color rgb="FF000000"/>
      <name val="맑은 고딕"/>
      <family val="3"/>
      <charset val="129"/>
    </font>
    <font>
      <sz val="9"/>
      <color rgb="FF000000"/>
      <name val="맑은 고딕"/>
      <family val="3"/>
      <charset val="129"/>
    </font>
    <font>
      <sz val="11"/>
      <color rgb="FF000000"/>
      <name val="맑은 고딕"/>
      <family val="3"/>
      <charset val="129"/>
    </font>
    <font>
      <sz val="8"/>
      <name val="돋움"/>
      <family val="3"/>
      <charset val="129"/>
    </font>
  </fonts>
  <fills count="3">
    <fill>
      <patternFill patternType="none"/>
    </fill>
    <fill>
      <patternFill patternType="gray125"/>
    </fill>
    <fill>
      <patternFill patternType="solid">
        <fgColor rgb="FFDDEBF7"/>
      </patternFill>
    </fill>
  </fills>
  <borders count="7">
    <border>
      <left/>
      <right/>
      <top/>
      <bottom/>
      <diagonal/>
    </border>
    <border diagonalUp="1" diagonalDown="1"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 diagonalUp="1" diagonalDown="1">
      <left style="thin">
        <color rgb="FFE9E9E9"/>
      </left>
      <right/>
      <top style="thin">
        <color rgb="FFE9E9E9"/>
      </top>
      <bottom style="thin">
        <color rgb="FFBDC5CE"/>
      </bottom>
      <diagonal/>
    </border>
    <border diagonalUp="1" diagonalDown="1"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 diagonalUp="1" diagonalDown="1">
      <left style="thin">
        <color indexed="64"/>
      </left>
      <right/>
      <top style="thin">
        <color indexed="64"/>
      </top>
      <bottom style="thin">
        <color indexed="64"/>
      </bottom>
      <diagonal/>
    </border>
    <border diagonalUp="1" diagonalDown="1"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>
      <alignment vertical="center"/>
    </xf>
    <xf numFmtId="41" fontId="3" fillId="0" borderId="0">
      <alignment vertical="center"/>
    </xf>
    <xf numFmtId="9" fontId="3" fillId="0" borderId="0">
      <alignment vertical="center"/>
    </xf>
    <xf numFmtId="0" fontId="3" fillId="0" borderId="0">
      <alignment vertical="center"/>
    </xf>
  </cellStyleXfs>
  <cellXfs count="41">
    <xf numFmtId="0" fontId="0" fillId="0" borderId="0" xfId="0" applyNumberFormat="1">
      <alignment vertical="center"/>
    </xf>
    <xf numFmtId="0" fontId="1" fillId="0" borderId="0" xfId="0" applyNumberFormat="1" applyFont="1">
      <alignment vertical="center"/>
    </xf>
    <xf numFmtId="41" fontId="1" fillId="0" borderId="0" xfId="1" applyNumberFormat="1" applyFont="1">
      <alignment vertical="center"/>
    </xf>
    <xf numFmtId="41" fontId="1" fillId="0" borderId="0" xfId="0" applyNumberFormat="1" applyFont="1">
      <alignment vertical="center"/>
    </xf>
    <xf numFmtId="9" fontId="1" fillId="0" borderId="0" xfId="2" applyNumberFormat="1" applyFont="1">
      <alignment vertical="center"/>
    </xf>
    <xf numFmtId="177" fontId="1" fillId="0" borderId="0" xfId="2" applyNumberFormat="1" applyFont="1">
      <alignment vertical="center"/>
    </xf>
    <xf numFmtId="10" fontId="1" fillId="0" borderId="0" xfId="2" applyNumberFormat="1" applyFont="1">
      <alignment vertical="center"/>
    </xf>
    <xf numFmtId="0" fontId="1" fillId="0" borderId="0" xfId="0" applyNumberFormat="1" applyFont="1">
      <alignment vertical="center"/>
    </xf>
    <xf numFmtId="41" fontId="1" fillId="0" borderId="0" xfId="1" applyNumberFormat="1" applyFont="1">
      <alignment vertical="center"/>
    </xf>
    <xf numFmtId="41" fontId="1" fillId="0" borderId="0" xfId="0" applyNumberFormat="1" applyFont="1">
      <alignment vertical="center"/>
    </xf>
    <xf numFmtId="10" fontId="1" fillId="0" borderId="0" xfId="2" applyNumberFormat="1" applyFont="1">
      <alignment vertical="center"/>
    </xf>
    <xf numFmtId="177" fontId="1" fillId="0" borderId="0" xfId="2" applyNumberFormat="1" applyFont="1">
      <alignment vertical="center"/>
    </xf>
    <xf numFmtId="176" fontId="1" fillId="0" borderId="0" xfId="0" applyNumberFormat="1" applyFont="1">
      <alignment vertical="center"/>
    </xf>
    <xf numFmtId="43" fontId="1" fillId="0" borderId="0" xfId="0" applyNumberFormat="1" applyFont="1">
      <alignment vertical="center"/>
    </xf>
    <xf numFmtId="10" fontId="1" fillId="0" borderId="0" xfId="0" applyNumberFormat="1" applyFont="1">
      <alignment vertical="center"/>
    </xf>
    <xf numFmtId="177" fontId="1" fillId="0" borderId="0" xfId="0" applyNumberFormat="1" applyFont="1">
      <alignment vertical="center"/>
    </xf>
    <xf numFmtId="14" fontId="1" fillId="0" borderId="0" xfId="0" applyNumberFormat="1" applyFont="1">
      <alignment vertical="center"/>
    </xf>
    <xf numFmtId="41" fontId="1" fillId="2" borderId="0" xfId="1" applyNumberFormat="1" applyFont="1" applyFill="1">
      <alignment vertical="center"/>
    </xf>
    <xf numFmtId="41" fontId="1" fillId="2" borderId="0" xfId="1" applyNumberFormat="1" applyFont="1" applyFill="1">
      <alignment vertical="center"/>
    </xf>
    <xf numFmtId="41" fontId="1" fillId="0" borderId="0" xfId="1" applyNumberFormat="1" applyFont="1" applyFill="1">
      <alignment vertical="center"/>
    </xf>
    <xf numFmtId="177" fontId="1" fillId="2" borderId="0" xfId="0" applyNumberFormat="1" applyFont="1" applyFill="1">
      <alignment vertical="center"/>
    </xf>
    <xf numFmtId="41" fontId="1" fillId="0" borderId="0" xfId="1" applyNumberFormat="1" applyFont="1" applyFill="1">
      <alignment vertical="center"/>
    </xf>
    <xf numFmtId="41" fontId="1" fillId="2" borderId="0" xfId="0" applyNumberFormat="1" applyFont="1" applyFill="1">
      <alignment vertical="center"/>
    </xf>
    <xf numFmtId="9" fontId="1" fillId="0" borderId="0" xfId="0" applyNumberFormat="1" applyFont="1" applyFill="1">
      <alignment vertical="center"/>
    </xf>
    <xf numFmtId="0" fontId="1" fillId="0" borderId="1" xfId="0" applyNumberFormat="1" applyFont="1" applyBorder="1">
      <alignment vertical="center"/>
    </xf>
    <xf numFmtId="177" fontId="1" fillId="0" borderId="0" xfId="0" applyNumberFormat="1" applyFont="1" applyFill="1">
      <alignment vertical="center"/>
    </xf>
    <xf numFmtId="0" fontId="1" fillId="2" borderId="1" xfId="0" applyNumberFormat="1" applyFont="1" applyFill="1" applyBorder="1">
      <alignment vertical="center"/>
    </xf>
    <xf numFmtId="0" fontId="1" fillId="0" borderId="1" xfId="0" applyNumberFormat="1" applyFont="1" applyBorder="1">
      <alignment vertical="center"/>
    </xf>
    <xf numFmtId="14" fontId="2" fillId="0" borderId="2" xfId="3" applyNumberFormat="1" applyFont="1" applyBorder="1" applyAlignment="1">
      <alignment horizontal="center" vertical="center"/>
    </xf>
    <xf numFmtId="0" fontId="2" fillId="2" borderId="0" xfId="3" applyNumberFormat="1" applyFont="1" applyFill="1" applyBorder="1" applyAlignment="1">
      <alignment horizontal="right" vertical="center"/>
    </xf>
    <xf numFmtId="10" fontId="1" fillId="2" borderId="0" xfId="2" applyNumberFormat="1" applyFont="1" applyFill="1">
      <alignment vertical="center"/>
    </xf>
    <xf numFmtId="10" fontId="1" fillId="0" borderId="1" xfId="2" applyNumberFormat="1" applyFont="1" applyBorder="1">
      <alignment vertical="center"/>
    </xf>
    <xf numFmtId="10" fontId="1" fillId="0" borderId="1" xfId="0" applyNumberFormat="1" applyFont="1" applyBorder="1">
      <alignment vertical="center"/>
    </xf>
    <xf numFmtId="0" fontId="1" fillId="0" borderId="3" xfId="0" applyNumberFormat="1" applyFont="1" applyBorder="1" applyAlignment="1">
      <alignment horizontal="left" vertical="center" wrapText="1" readingOrder="1"/>
    </xf>
    <xf numFmtId="177" fontId="1" fillId="0" borderId="3" xfId="0" applyNumberFormat="1" applyFont="1" applyBorder="1" applyAlignment="1">
      <alignment horizontal="right" vertical="center" wrapText="1" readingOrder="1"/>
    </xf>
    <xf numFmtId="0" fontId="1" fillId="0" borderId="1" xfId="2" applyNumberFormat="1" applyFont="1" applyBorder="1">
      <alignment vertical="center"/>
    </xf>
    <xf numFmtId="3" fontId="1" fillId="2" borderId="1" xfId="0" applyNumberFormat="1" applyFont="1" applyFill="1" applyBorder="1">
      <alignment vertical="center"/>
    </xf>
    <xf numFmtId="41" fontId="1" fillId="2" borderId="6" xfId="1" applyNumberFormat="1" applyFont="1" applyFill="1" applyBorder="1">
      <alignment vertical="center"/>
    </xf>
    <xf numFmtId="0" fontId="1" fillId="0" borderId="0" xfId="0" applyNumberFormat="1" applyFont="1" applyAlignment="1">
      <alignment horizontal="center" vertical="center"/>
    </xf>
    <xf numFmtId="0" fontId="1" fillId="2" borderId="4" xfId="0" applyNumberFormat="1" applyFont="1" applyFill="1" applyBorder="1" applyAlignment="1">
      <alignment horizontal="center" vertical="center"/>
    </xf>
    <xf numFmtId="0" fontId="1" fillId="2" borderId="5" xfId="0" applyNumberFormat="1" applyFont="1" applyFill="1" applyBorder="1" applyAlignment="1">
      <alignment horizontal="center" vertical="center"/>
    </xf>
  </cellXfs>
  <cellStyles count="4">
    <cellStyle name="백분율" xfId="2" builtinId="5"/>
    <cellStyle name="쉼표 [0]" xfId="1" builtinId="6"/>
    <cellStyle name="표준" xfId="0" builtinId="0"/>
    <cellStyle name="표준 2" xfId="3" xr:uid="{00000000-0005-0000-0000-000003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428625</xdr:colOff>
      <xdr:row>53</xdr:row>
      <xdr:rowOff>114300</xdr:rowOff>
    </xdr:from>
    <xdr:to>
      <xdr:col>12</xdr:col>
      <xdr:colOff>133350</xdr:colOff>
      <xdr:row>79</xdr:row>
      <xdr:rowOff>28575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tretch>
          <a:fillRect/>
        </a:stretch>
      </xdr:blipFill>
      <xdr:spPr>
        <a:xfrm>
          <a:off x="7067550" y="9201150"/>
          <a:ext cx="2447925" cy="4371975"/>
        </a:xfrm>
        <a:prstGeom prst="rect">
          <a:avLst/>
        </a:prstGeom>
      </xdr:spPr>
    </xdr:pic>
    <xdr:clientData/>
  </xdr:twoCellAnchor>
  <xdr:twoCellAnchor editAs="oneCell">
    <xdr:from>
      <xdr:col>12</xdr:col>
      <xdr:colOff>133350</xdr:colOff>
      <xdr:row>53</xdr:row>
      <xdr:rowOff>133350</xdr:rowOff>
    </xdr:from>
    <xdr:to>
      <xdr:col>15</xdr:col>
      <xdr:colOff>657225</xdr:colOff>
      <xdr:row>79</xdr:row>
      <xdr:rowOff>47625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tretch>
          <a:fillRect/>
        </a:stretch>
      </xdr:blipFill>
      <xdr:spPr>
        <a:xfrm>
          <a:off x="9515475" y="9220200"/>
          <a:ext cx="2581275" cy="4371975"/>
        </a:xfrm>
        <a:prstGeom prst="rect">
          <a:avLst/>
        </a:prstGeom>
      </xdr:spPr>
    </xdr:pic>
    <xdr:clientData/>
  </xdr:twoCellAnchor>
  <xdr:twoCellAnchor editAs="oneCell">
    <xdr:from>
      <xdr:col>7</xdr:col>
      <xdr:colOff>523875</xdr:colOff>
      <xdr:row>5</xdr:row>
      <xdr:rowOff>57150</xdr:rowOff>
    </xdr:from>
    <xdr:to>
      <xdr:col>11</xdr:col>
      <xdr:colOff>523875</xdr:colOff>
      <xdr:row>45</xdr:row>
      <xdr:rowOff>152400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6448425" y="914400"/>
          <a:ext cx="2771775" cy="6953250"/>
        </a:xfrm>
        <a:prstGeom prst="rect">
          <a:avLst/>
        </a:prstGeom>
      </xdr:spPr>
    </xdr:pic>
    <xdr:clientData/>
  </xdr:twoCellAnchor>
  <xdr:twoCellAnchor editAs="oneCell">
    <xdr:from>
      <xdr:col>12</xdr:col>
      <xdr:colOff>142875</xdr:colOff>
      <xdr:row>5</xdr:row>
      <xdr:rowOff>57150</xdr:rowOff>
    </xdr:from>
    <xdr:to>
      <xdr:col>16</xdr:col>
      <xdr:colOff>161925</xdr:colOff>
      <xdr:row>46</xdr:row>
      <xdr:rowOff>9525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tretch>
          <a:fillRect/>
        </a:stretch>
      </xdr:blipFill>
      <xdr:spPr>
        <a:xfrm>
          <a:off x="9525000" y="914400"/>
          <a:ext cx="2762250" cy="69818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20000000000000000000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20000000000000000000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/>
        </a:ln>
        <a:ln w="12700" cap="flat" cmpd="sng" algn="ctr">
          <a:solidFill>
            <a:schemeClr val="phClr"/>
          </a:solidFill>
          <a:prstDash val="solid"/>
          <a:miter/>
        </a:ln>
        <a:ln w="19050" cap="flat" cmpd="sng" algn="ctr">
          <a:solidFill>
            <a:schemeClr val="phClr"/>
          </a:solidFill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52"/>
  <sheetViews>
    <sheetView zoomScaleNormal="100" zoomScaleSheetLayoutView="75" workbookViewId="0">
      <selection activeCell="G15" sqref="G15"/>
    </sheetView>
  </sheetViews>
  <sheetFormatPr defaultColWidth="9" defaultRowHeight="13.5" x14ac:dyDescent="0.3"/>
  <cols>
    <col min="1" max="1" width="11.125" style="1" customWidth="1"/>
    <col min="2" max="2" width="12.25" style="1" customWidth="1"/>
    <col min="3" max="3" width="13.375" style="1" customWidth="1"/>
    <col min="4" max="4" width="11.75" style="1" customWidth="1"/>
    <col min="5" max="7" width="12.125" style="1" customWidth="1"/>
    <col min="8" max="8" width="11.75" style="1" customWidth="1"/>
    <col min="9" max="9" width="14.75" style="1" bestFit="1" customWidth="1"/>
    <col min="10" max="10" width="11.5" style="1" bestFit="1" customWidth="1"/>
    <col min="11" max="11" width="13.625" style="1" customWidth="1"/>
    <col min="12" max="13" width="12.125" style="1" customWidth="1"/>
    <col min="14" max="14" width="10.125" style="1" customWidth="1"/>
    <col min="15" max="15" width="9" style="1"/>
    <col min="16" max="17" width="10" style="1" customWidth="1"/>
    <col min="18" max="18" width="10.125" style="1" customWidth="1"/>
    <col min="19" max="16384" width="9" style="1"/>
  </cols>
  <sheetData>
    <row r="1" spans="1:20" x14ac:dyDescent="0.3">
      <c r="A1" s="1" t="s">
        <v>11</v>
      </c>
      <c r="B1" s="1" t="s">
        <v>16</v>
      </c>
      <c r="O1" s="24" t="s">
        <v>5</v>
      </c>
      <c r="P1" s="32">
        <v>1.4999999999999999E-2</v>
      </c>
      <c r="Q1" s="33" t="s">
        <v>6</v>
      </c>
      <c r="R1" s="33" t="s">
        <v>11</v>
      </c>
      <c r="S1" s="33" t="s">
        <v>15</v>
      </c>
      <c r="T1" s="33" t="s">
        <v>8</v>
      </c>
    </row>
    <row r="2" spans="1:20" x14ac:dyDescent="0.3">
      <c r="A2" s="1" t="s">
        <v>20</v>
      </c>
      <c r="B2" s="20">
        <v>0.60798881296301377</v>
      </c>
      <c r="D2" s="24" t="s">
        <v>35</v>
      </c>
      <c r="E2" s="24" t="s">
        <v>56</v>
      </c>
      <c r="F2" s="24" t="s">
        <v>70</v>
      </c>
      <c r="G2" s="24" t="s">
        <v>18</v>
      </c>
      <c r="H2" s="24" t="s">
        <v>40</v>
      </c>
      <c r="I2" s="24" t="s">
        <v>57</v>
      </c>
      <c r="J2" s="24" t="s">
        <v>65</v>
      </c>
      <c r="K2" s="24" t="s">
        <v>69</v>
      </c>
      <c r="L2" s="24" t="s">
        <v>74</v>
      </c>
      <c r="M2" s="24" t="s">
        <v>58</v>
      </c>
      <c r="Q2" s="33" t="s">
        <v>67</v>
      </c>
      <c r="R2" s="34">
        <v>0.60798881296301377</v>
      </c>
      <c r="S2" s="34">
        <v>0.57292283645072406</v>
      </c>
      <c r="T2" s="34">
        <v>0.64305478947530348</v>
      </c>
    </row>
    <row r="3" spans="1:20" x14ac:dyDescent="0.3">
      <c r="A3" s="1" t="s">
        <v>7</v>
      </c>
      <c r="B3" s="20">
        <v>0.39201118703698618</v>
      </c>
      <c r="D3" s="31">
        <f t="array" ref="D3">PRODUCT(1+R7:R51)-1</f>
        <v>5.87495447323505E-4</v>
      </c>
      <c r="E3" s="31">
        <f t="array" ref="E3">PRODUCT(1+N6:N51)-1</f>
        <v>1.2021505343564387E-2</v>
      </c>
      <c r="F3" s="31">
        <f>D3-E3</f>
        <v>-1.1434009896240882E-2</v>
      </c>
      <c r="G3" s="31" t="e">
        <v>#DIV/0!</v>
      </c>
      <c r="H3" s="35">
        <f t="array" ref="H3">PRODUCT(1+Q7:Q51)-1</f>
        <v>1.1887441915972685E-2</v>
      </c>
      <c r="I3" s="31">
        <f>H3-E3</f>
        <v>-1.3406342759170187E-4</v>
      </c>
      <c r="J3" s="31">
        <f t="array" ref="J3">PRODUCT(1+주식!N4:N48)-1</f>
        <v>9.9109534732603422E-2</v>
      </c>
      <c r="K3" s="31" t="e">
        <v>#DIV/0!</v>
      </c>
      <c r="L3" s="31">
        <f t="array" ref="L3">PRODUCT(1+채권!Z4:Z48)-1</f>
        <v>-0.99999655645553398</v>
      </c>
      <c r="M3" s="31" t="e">
        <v>#DIV/0!</v>
      </c>
      <c r="Q3" s="33" t="s">
        <v>61</v>
      </c>
      <c r="R3" s="34">
        <v>0.39201118703698618</v>
      </c>
      <c r="S3" s="34">
        <v>0.35694521052469641</v>
      </c>
      <c r="T3" s="34">
        <v>0.42707716354927594</v>
      </c>
    </row>
    <row r="4" spans="1:20" x14ac:dyDescent="0.3">
      <c r="B4" s="23"/>
    </row>
    <row r="5" spans="1:20" x14ac:dyDescent="0.3">
      <c r="A5" s="1" t="s">
        <v>2</v>
      </c>
      <c r="B5" s="1" t="s">
        <v>45</v>
      </c>
      <c r="C5" s="1" t="s">
        <v>44</v>
      </c>
      <c r="D5" s="1" t="s">
        <v>20</v>
      </c>
      <c r="E5" s="1" t="s">
        <v>7</v>
      </c>
      <c r="F5" s="1" t="s">
        <v>63</v>
      </c>
      <c r="G5" s="1" t="s">
        <v>73</v>
      </c>
      <c r="H5" s="1" t="s">
        <v>39</v>
      </c>
      <c r="I5" s="1" t="s">
        <v>20</v>
      </c>
      <c r="J5" s="1" t="s">
        <v>7</v>
      </c>
      <c r="K5" s="1" t="s">
        <v>12</v>
      </c>
      <c r="L5" s="1" t="s">
        <v>59</v>
      </c>
      <c r="M5" s="1" t="s">
        <v>66</v>
      </c>
      <c r="N5" s="1" t="s">
        <v>75</v>
      </c>
      <c r="O5" s="1" t="s">
        <v>48</v>
      </c>
      <c r="P5" s="1" t="s">
        <v>42</v>
      </c>
      <c r="Q5" s="1" t="s">
        <v>40</v>
      </c>
      <c r="R5" s="1" t="s">
        <v>35</v>
      </c>
      <c r="S5" s="1" t="s">
        <v>9</v>
      </c>
    </row>
    <row r="6" spans="1:20" x14ac:dyDescent="0.3">
      <c r="A6" s="16">
        <v>44298</v>
      </c>
      <c r="B6" s="18">
        <v>400000000</v>
      </c>
      <c r="C6" s="1">
        <v>0</v>
      </c>
      <c r="D6" s="20">
        <v>0.6</v>
      </c>
      <c r="E6" s="20">
        <v>0.4</v>
      </c>
      <c r="F6" s="25"/>
      <c r="G6" s="25"/>
      <c r="H6" s="18">
        <v>3281572.5435630288</v>
      </c>
      <c r="I6" s="3">
        <f>(B6-H6)*D6</f>
        <v>238031056.4738622</v>
      </c>
      <c r="J6" s="3">
        <f>(B6-H6)*E6</f>
        <v>158687370.98257479</v>
      </c>
      <c r="K6" s="3">
        <f>H6+I6+J6</f>
        <v>400000000</v>
      </c>
      <c r="L6" s="6">
        <f>주식!L3</f>
        <v>0</v>
      </c>
      <c r="M6" s="6">
        <f>채권!X3</f>
        <v>0</v>
      </c>
      <c r="N6" s="6">
        <f>$B$2*L6+$B$3*M6</f>
        <v>0</v>
      </c>
      <c r="O6" s="14">
        <f>주식!M3</f>
        <v>0</v>
      </c>
      <c r="P6" s="6">
        <f>채권!Y3</f>
        <v>0</v>
      </c>
      <c r="Q6" s="6"/>
    </row>
    <row r="7" spans="1:20" x14ac:dyDescent="0.3">
      <c r="A7" s="16">
        <v>44299</v>
      </c>
      <c r="B7" s="22"/>
      <c r="C7" s="22"/>
      <c r="D7" s="15">
        <f>I7/(K7-H7)</f>
        <v>0.59964770970055303</v>
      </c>
      <c r="E7" s="15">
        <f>J7/(K7-H7)</f>
        <v>0.40035229029944702</v>
      </c>
      <c r="F7" s="18"/>
      <c r="G7" s="18"/>
      <c r="H7" s="3">
        <f>H6+B7-C7-F7-G7</f>
        <v>3281572.5435630288</v>
      </c>
      <c r="I7" s="3">
        <f>주식!K4</f>
        <v>238031056.4738622</v>
      </c>
      <c r="J7" s="3">
        <f>채권!W4</f>
        <v>158920441.25257477</v>
      </c>
      <c r="K7" s="3">
        <f>SUM(H7:J7)</f>
        <v>400233070.26999998</v>
      </c>
      <c r="L7" s="6">
        <f>주식!L4</f>
        <v>1.8599999999999998E-2</v>
      </c>
      <c r="M7" s="6">
        <f>채권!X4</f>
        <v>1.8186047899317881E-3</v>
      </c>
      <c r="N7" s="6">
        <f t="shared" ref="N7:N43" si="0">$B$2*L7+$B$3*M7</f>
        <v>1.2021505343564363E-2</v>
      </c>
      <c r="O7" s="14">
        <f>주식!M4</f>
        <v>0</v>
      </c>
      <c r="P7" s="6">
        <f>채권!Y4</f>
        <v>1.4687386183087625E-3</v>
      </c>
      <c r="Q7" s="6">
        <f>D6*L7+E6*M7</f>
        <v>1.1887441915972713E-2</v>
      </c>
      <c r="R7" s="6">
        <f>IF(주식!L4="",0,((K7-B7+C7)/K6-1)/((K6-H6)/K6))</f>
        <v>5.8749544732354588E-4</v>
      </c>
      <c r="S7" s="14">
        <f>R7-N7</f>
        <v>-1.1434009896240816E-2</v>
      </c>
    </row>
    <row r="8" spans="1:20" x14ac:dyDescent="0.3">
      <c r="A8" s="16">
        <v>44300</v>
      </c>
      <c r="B8" s="22"/>
      <c r="C8" s="22"/>
      <c r="D8" s="15">
        <f t="shared" ref="D8:D43" si="1">I8/(K8-H8)</f>
        <v>0.99999794643718698</v>
      </c>
      <c r="E8" s="15">
        <f t="shared" ref="E8:E43" si="2">J8/(K8-H8)</f>
        <v>2.0535628132428869E-6</v>
      </c>
      <c r="F8" s="18"/>
      <c r="G8" s="18"/>
      <c r="H8" s="3">
        <f t="shared" ref="H8:H43" si="3">H7+B8-C8-F8-G8</f>
        <v>3281572.5435630288</v>
      </c>
      <c r="I8" s="3">
        <f>주식!K5</f>
        <v>266580602.9477244</v>
      </c>
      <c r="J8" s="3">
        <f>채권!W5</f>
        <v>547.44113715007552</v>
      </c>
      <c r="K8" s="3">
        <f t="shared" ref="K8:K43" si="4">SUM(H8:J8)</f>
        <v>269862722.93242455</v>
      </c>
      <c r="L8" s="6">
        <f>주식!L5</f>
        <v>0</v>
      </c>
      <c r="M8" s="6">
        <f>채권!X5</f>
        <v>0</v>
      </c>
      <c r="N8" s="6">
        <f t="shared" si="0"/>
        <v>0</v>
      </c>
      <c r="O8" s="14">
        <f>주식!M5</f>
        <v>0.11994042666864013</v>
      </c>
      <c r="P8" s="6">
        <f>채권!Y5</f>
        <v>-0.9999965552503326</v>
      </c>
      <c r="Q8" s="6">
        <f t="shared" ref="Q8:Q43" si="5">D7*L8+E7*M8</f>
        <v>0</v>
      </c>
      <c r="R8" s="6">
        <f>IF(주식!L5="",0,((K8-B8+C8)/K7-1)/((K7-H7)/K7))</f>
        <v>0</v>
      </c>
      <c r="S8" s="14">
        <f t="shared" ref="S8:S43" si="6">R8-N8</f>
        <v>0</v>
      </c>
    </row>
    <row r="9" spans="1:20" x14ac:dyDescent="0.3">
      <c r="A9" s="16">
        <v>44301</v>
      </c>
      <c r="B9" s="22"/>
      <c r="C9" s="22"/>
      <c r="D9" s="15">
        <f t="shared" si="1"/>
        <v>1.0000020897220632</v>
      </c>
      <c r="E9" s="15">
        <f t="shared" si="2"/>
        <v>-2.0897220631623357E-6</v>
      </c>
      <c r="F9" s="18"/>
      <c r="G9" s="18"/>
      <c r="H9" s="3">
        <f t="shared" si="3"/>
        <v>3281572.5435630288</v>
      </c>
      <c r="I9" s="3">
        <f>주식!K6</f>
        <v>-261968943.5261378</v>
      </c>
      <c r="J9" s="3">
        <f>채권!W6</f>
        <v>547.44113715007552</v>
      </c>
      <c r="K9" s="3">
        <f t="shared" si="4"/>
        <v>-258686823.5414376</v>
      </c>
      <c r="L9" s="6">
        <f>주식!L6</f>
        <v>0</v>
      </c>
      <c r="M9" s="6">
        <f>채권!X6</f>
        <v>0</v>
      </c>
      <c r="N9" s="6">
        <f t="shared" si="0"/>
        <v>0</v>
      </c>
      <c r="O9" s="14">
        <f>주식!M6</f>
        <v>0</v>
      </c>
      <c r="P9" s="6">
        <f>채권!Y6</f>
        <v>0</v>
      </c>
      <c r="Q9" s="6">
        <f t="shared" si="5"/>
        <v>0</v>
      </c>
      <c r="R9" s="6">
        <f>IF(주식!L6="",0,((K9-B9+C9)/K8-1)/((K8-H8)/K8))</f>
        <v>0</v>
      </c>
      <c r="S9" s="14">
        <f t="shared" si="6"/>
        <v>0</v>
      </c>
    </row>
    <row r="10" spans="1:20" x14ac:dyDescent="0.3">
      <c r="A10" s="16">
        <v>44302</v>
      </c>
      <c r="B10" s="22"/>
      <c r="C10" s="22"/>
      <c r="D10" s="15">
        <f t="shared" si="1"/>
        <v>1.0000020897220632</v>
      </c>
      <c r="E10" s="15">
        <f t="shared" si="2"/>
        <v>-2.0897220631623357E-6</v>
      </c>
      <c r="F10" s="18"/>
      <c r="G10" s="18"/>
      <c r="H10" s="3">
        <f t="shared" si="3"/>
        <v>3281572.5435630288</v>
      </c>
      <c r="I10" s="3">
        <f>주식!K7</f>
        <v>-261968943.5261378</v>
      </c>
      <c r="J10" s="3">
        <f>채권!W7</f>
        <v>547.44113715007552</v>
      </c>
      <c r="K10" s="3">
        <f t="shared" si="4"/>
        <v>-258686823.5414376</v>
      </c>
      <c r="L10" s="6">
        <f>주식!L7</f>
        <v>0</v>
      </c>
      <c r="M10" s="6">
        <f>채권!X7</f>
        <v>0</v>
      </c>
      <c r="N10" s="6">
        <f t="shared" si="0"/>
        <v>0</v>
      </c>
      <c r="O10" s="14">
        <f>주식!M7</f>
        <v>0</v>
      </c>
      <c r="P10" s="6">
        <f>채권!Y7</f>
        <v>0</v>
      </c>
      <c r="Q10" s="6">
        <f t="shared" si="5"/>
        <v>0</v>
      </c>
      <c r="R10" s="6">
        <f>IF(주식!L7="",0,((K10-B10+C10)/K9-1)/((K9-H9)/K9))</f>
        <v>0</v>
      </c>
      <c r="S10" s="14">
        <f t="shared" si="6"/>
        <v>0</v>
      </c>
    </row>
    <row r="11" spans="1:20" x14ac:dyDescent="0.3">
      <c r="A11" s="16">
        <v>44303</v>
      </c>
      <c r="B11" s="22"/>
      <c r="C11" s="22"/>
      <c r="D11" s="15">
        <f t="shared" si="1"/>
        <v>1.0000020897220632</v>
      </c>
      <c r="E11" s="15">
        <f t="shared" si="2"/>
        <v>-2.0897220631623357E-6</v>
      </c>
      <c r="F11" s="18"/>
      <c r="G11" s="18"/>
      <c r="H11" s="3">
        <f t="shared" si="3"/>
        <v>3281572.5435630288</v>
      </c>
      <c r="I11" s="3">
        <f>주식!K8</f>
        <v>-261968943.5261378</v>
      </c>
      <c r="J11" s="3">
        <f>채권!W8</f>
        <v>547.44113715007552</v>
      </c>
      <c r="K11" s="3">
        <f t="shared" si="4"/>
        <v>-258686823.5414376</v>
      </c>
      <c r="L11" s="6">
        <f>주식!L8</f>
        <v>0</v>
      </c>
      <c r="M11" s="6">
        <f>채권!X8</f>
        <v>0</v>
      </c>
      <c r="N11" s="6">
        <f t="shared" si="0"/>
        <v>0</v>
      </c>
      <c r="O11" s="14">
        <f>주식!M8</f>
        <v>0</v>
      </c>
      <c r="P11" s="6">
        <f>채권!Y8</f>
        <v>0</v>
      </c>
      <c r="Q11" s="6">
        <f t="shared" si="5"/>
        <v>0</v>
      </c>
      <c r="R11" s="6">
        <f>IF(주식!L8="",0,((K11-B11+C11)/K10-1)/((K10-H10)/K10))</f>
        <v>0</v>
      </c>
      <c r="S11" s="14">
        <f t="shared" si="6"/>
        <v>0</v>
      </c>
    </row>
    <row r="12" spans="1:20" x14ac:dyDescent="0.3">
      <c r="A12" s="16">
        <v>44304</v>
      </c>
      <c r="B12" s="22"/>
      <c r="C12" s="22"/>
      <c r="D12" s="15">
        <f t="shared" si="1"/>
        <v>1.0000020897220632</v>
      </c>
      <c r="E12" s="15">
        <f t="shared" si="2"/>
        <v>-2.0897220631623357E-6</v>
      </c>
      <c r="F12" s="18"/>
      <c r="G12" s="18"/>
      <c r="H12" s="3">
        <f t="shared" si="3"/>
        <v>3281572.5435630288</v>
      </c>
      <c r="I12" s="3">
        <f>주식!K9</f>
        <v>-261968943.5261378</v>
      </c>
      <c r="J12" s="3">
        <f>채권!W9</f>
        <v>547.44113715007552</v>
      </c>
      <c r="K12" s="3">
        <f t="shared" si="4"/>
        <v>-258686823.5414376</v>
      </c>
      <c r="L12" s="6">
        <f>주식!L9</f>
        <v>0</v>
      </c>
      <c r="M12" s="6">
        <f>채권!X9</f>
        <v>0</v>
      </c>
      <c r="N12" s="6">
        <f t="shared" si="0"/>
        <v>0</v>
      </c>
      <c r="O12" s="14">
        <f>주식!M9</f>
        <v>0</v>
      </c>
      <c r="P12" s="6">
        <f>채권!Y9</f>
        <v>0</v>
      </c>
      <c r="Q12" s="6">
        <f t="shared" si="5"/>
        <v>0</v>
      </c>
      <c r="R12" s="6">
        <f>IF(주식!L9="",0,((K12-B12+C12)/K11-1)/((K11-H11)/K11))</f>
        <v>0</v>
      </c>
      <c r="S12" s="14">
        <f t="shared" si="6"/>
        <v>0</v>
      </c>
    </row>
    <row r="13" spans="1:20" x14ac:dyDescent="0.3">
      <c r="A13" s="16">
        <v>44305</v>
      </c>
      <c r="B13" s="22"/>
      <c r="C13" s="22"/>
      <c r="D13" s="15">
        <f t="shared" si="1"/>
        <v>1.0000020897220632</v>
      </c>
      <c r="E13" s="15">
        <f t="shared" si="2"/>
        <v>-2.0897220631623357E-6</v>
      </c>
      <c r="F13" s="18"/>
      <c r="G13" s="18"/>
      <c r="H13" s="3">
        <f t="shared" si="3"/>
        <v>3281572.5435630288</v>
      </c>
      <c r="I13" s="3">
        <f>주식!K10</f>
        <v>-261968943.5261378</v>
      </c>
      <c r="J13" s="3">
        <f>채권!W10</f>
        <v>547.44113715007552</v>
      </c>
      <c r="K13" s="3">
        <f t="shared" si="4"/>
        <v>-258686823.5414376</v>
      </c>
      <c r="L13" s="6">
        <f>주식!L10</f>
        <v>0</v>
      </c>
      <c r="M13" s="6">
        <f>채권!X10</f>
        <v>0</v>
      </c>
      <c r="N13" s="6">
        <f t="shared" si="0"/>
        <v>0</v>
      </c>
      <c r="O13" s="14">
        <f>주식!M10</f>
        <v>0</v>
      </c>
      <c r="P13" s="6">
        <f>채권!Y10</f>
        <v>0</v>
      </c>
      <c r="Q13" s="6">
        <f t="shared" si="5"/>
        <v>0</v>
      </c>
      <c r="R13" s="6">
        <f>IF(주식!L10="",0,((K13-B13+C13)/K12-1)/((K12-H12)/K12))</f>
        <v>0</v>
      </c>
      <c r="S13" s="14">
        <f t="shared" si="6"/>
        <v>0</v>
      </c>
    </row>
    <row r="14" spans="1:20" x14ac:dyDescent="0.3">
      <c r="A14" s="16">
        <v>44306</v>
      </c>
      <c r="B14" s="22"/>
      <c r="C14" s="22"/>
      <c r="D14" s="15">
        <f t="shared" si="1"/>
        <v>1.0000020897220632</v>
      </c>
      <c r="E14" s="15">
        <f t="shared" si="2"/>
        <v>-2.0897220631623357E-6</v>
      </c>
      <c r="F14" s="18"/>
      <c r="G14" s="18"/>
      <c r="H14" s="3">
        <f t="shared" si="3"/>
        <v>3281572.5435630288</v>
      </c>
      <c r="I14" s="3">
        <f>주식!K11</f>
        <v>-261968943.5261378</v>
      </c>
      <c r="J14" s="3">
        <f>채권!W11</f>
        <v>547.44113715007552</v>
      </c>
      <c r="K14" s="3">
        <f t="shared" si="4"/>
        <v>-258686823.5414376</v>
      </c>
      <c r="L14" s="6">
        <f>주식!L11</f>
        <v>0</v>
      </c>
      <c r="M14" s="6">
        <f>채권!X11</f>
        <v>0</v>
      </c>
      <c r="N14" s="6">
        <f t="shared" si="0"/>
        <v>0</v>
      </c>
      <c r="O14" s="14">
        <f>주식!M11</f>
        <v>0</v>
      </c>
      <c r="P14" s="6">
        <f>채권!Y11</f>
        <v>0</v>
      </c>
      <c r="Q14" s="6">
        <f t="shared" si="5"/>
        <v>0</v>
      </c>
      <c r="R14" s="6">
        <f>IF(주식!L11="",0,((K14-B14+C14)/K13-1)/((K13-H13)/K13))</f>
        <v>0</v>
      </c>
      <c r="S14" s="14">
        <f t="shared" si="6"/>
        <v>0</v>
      </c>
    </row>
    <row r="15" spans="1:20" x14ac:dyDescent="0.3">
      <c r="A15" s="16">
        <v>44307</v>
      </c>
      <c r="B15" s="22"/>
      <c r="C15" s="22"/>
      <c r="D15" s="15">
        <f t="shared" si="1"/>
        <v>1.0000020897220632</v>
      </c>
      <c r="E15" s="15">
        <f t="shared" si="2"/>
        <v>-2.0897220631623357E-6</v>
      </c>
      <c r="F15" s="18"/>
      <c r="G15" s="18"/>
      <c r="H15" s="3">
        <f t="shared" si="3"/>
        <v>3281572.5435630288</v>
      </c>
      <c r="I15" s="3">
        <f>주식!K12</f>
        <v>-261968943.5261378</v>
      </c>
      <c r="J15" s="3">
        <f>채권!W12</f>
        <v>547.44113715007552</v>
      </c>
      <c r="K15" s="3">
        <f t="shared" si="4"/>
        <v>-258686823.5414376</v>
      </c>
      <c r="L15" s="6">
        <f>주식!L12</f>
        <v>0</v>
      </c>
      <c r="M15" s="6">
        <f>채권!X12</f>
        <v>0</v>
      </c>
      <c r="N15" s="6">
        <f t="shared" si="0"/>
        <v>0</v>
      </c>
      <c r="O15" s="14">
        <f>주식!M12</f>
        <v>0</v>
      </c>
      <c r="P15" s="6">
        <f>채권!Y12</f>
        <v>0</v>
      </c>
      <c r="Q15" s="6">
        <f t="shared" si="5"/>
        <v>0</v>
      </c>
      <c r="R15" s="6">
        <f>IF(주식!L12="",0,((K15-B15+C15)/K14-1)/((K14-H14)/K14))</f>
        <v>0</v>
      </c>
      <c r="S15" s="14">
        <f t="shared" si="6"/>
        <v>0</v>
      </c>
    </row>
    <row r="16" spans="1:20" x14ac:dyDescent="0.3">
      <c r="A16" s="16">
        <v>44308</v>
      </c>
      <c r="B16" s="22"/>
      <c r="C16" s="22"/>
      <c r="D16" s="15">
        <f t="shared" si="1"/>
        <v>1.0000020897220632</v>
      </c>
      <c r="E16" s="15">
        <f t="shared" si="2"/>
        <v>-2.0897220631623357E-6</v>
      </c>
      <c r="F16" s="18"/>
      <c r="G16" s="18"/>
      <c r="H16" s="3">
        <f t="shared" si="3"/>
        <v>3281572.5435630288</v>
      </c>
      <c r="I16" s="3">
        <f>주식!K13</f>
        <v>-261968943.5261378</v>
      </c>
      <c r="J16" s="3">
        <f>채권!W13</f>
        <v>547.44113715007552</v>
      </c>
      <c r="K16" s="3">
        <f t="shared" si="4"/>
        <v>-258686823.5414376</v>
      </c>
      <c r="L16" s="6">
        <f>주식!L13</f>
        <v>0</v>
      </c>
      <c r="M16" s="6">
        <f>채권!X13</f>
        <v>0</v>
      </c>
      <c r="N16" s="6">
        <f t="shared" si="0"/>
        <v>0</v>
      </c>
      <c r="O16" s="14">
        <f>주식!M13</f>
        <v>0</v>
      </c>
      <c r="P16" s="6">
        <f>채권!Y13</f>
        <v>0</v>
      </c>
      <c r="Q16" s="6">
        <f t="shared" si="5"/>
        <v>0</v>
      </c>
      <c r="R16" s="6">
        <f>IF(주식!L13="",0,((K16-B16+C16)/K15-1)/((K15-H15)/K15))</f>
        <v>0</v>
      </c>
      <c r="S16" s="14">
        <f t="shared" si="6"/>
        <v>0</v>
      </c>
    </row>
    <row r="17" spans="1:19" x14ac:dyDescent="0.3">
      <c r="A17" s="16">
        <v>44309</v>
      </c>
      <c r="B17" s="22"/>
      <c r="C17" s="22"/>
      <c r="D17" s="15">
        <f t="shared" si="1"/>
        <v>1.0000020897220632</v>
      </c>
      <c r="E17" s="15">
        <f t="shared" si="2"/>
        <v>-2.0897220631623357E-6</v>
      </c>
      <c r="F17" s="18"/>
      <c r="G17" s="18"/>
      <c r="H17" s="3">
        <f t="shared" si="3"/>
        <v>3281572.5435630288</v>
      </c>
      <c r="I17" s="3">
        <f>주식!K14</f>
        <v>-261968943.5261378</v>
      </c>
      <c r="J17" s="3">
        <f>채권!W14</f>
        <v>547.44113715007552</v>
      </c>
      <c r="K17" s="3">
        <f t="shared" si="4"/>
        <v>-258686823.5414376</v>
      </c>
      <c r="L17" s="6">
        <f>주식!L14</f>
        <v>0</v>
      </c>
      <c r="M17" s="6">
        <f>채권!X14</f>
        <v>0</v>
      </c>
      <c r="N17" s="6">
        <f t="shared" si="0"/>
        <v>0</v>
      </c>
      <c r="O17" s="14">
        <f>주식!M14</f>
        <v>0</v>
      </c>
      <c r="P17" s="6">
        <f>채권!Y14</f>
        <v>0</v>
      </c>
      <c r="Q17" s="6">
        <f t="shared" si="5"/>
        <v>0</v>
      </c>
      <c r="R17" s="6">
        <f>IF(주식!L14="",0,((K17-B17+C17)/K16-1)/((K16-H16)/K16))</f>
        <v>0</v>
      </c>
      <c r="S17" s="14">
        <f t="shared" si="6"/>
        <v>0</v>
      </c>
    </row>
    <row r="18" spans="1:19" x14ac:dyDescent="0.3">
      <c r="A18" s="16">
        <v>44310</v>
      </c>
      <c r="B18" s="22"/>
      <c r="C18" s="22"/>
      <c r="D18" s="15">
        <f t="shared" si="1"/>
        <v>1.0000020897220632</v>
      </c>
      <c r="E18" s="15">
        <f t="shared" si="2"/>
        <v>-2.0897220631623357E-6</v>
      </c>
      <c r="F18" s="18"/>
      <c r="G18" s="18"/>
      <c r="H18" s="3">
        <f t="shared" si="3"/>
        <v>3281572.5435630288</v>
      </c>
      <c r="I18" s="3">
        <f>주식!K15</f>
        <v>-261968943.5261378</v>
      </c>
      <c r="J18" s="3">
        <f>채권!W15</f>
        <v>547.44113715007552</v>
      </c>
      <c r="K18" s="3">
        <f t="shared" si="4"/>
        <v>-258686823.5414376</v>
      </c>
      <c r="L18" s="6">
        <f>주식!L15</f>
        <v>0</v>
      </c>
      <c r="M18" s="6">
        <f>채권!X15</f>
        <v>0</v>
      </c>
      <c r="N18" s="6">
        <f t="shared" si="0"/>
        <v>0</v>
      </c>
      <c r="O18" s="14">
        <f>주식!M15</f>
        <v>0</v>
      </c>
      <c r="P18" s="6">
        <f>채권!Y15</f>
        <v>0</v>
      </c>
      <c r="Q18" s="6">
        <f t="shared" si="5"/>
        <v>0</v>
      </c>
      <c r="R18" s="6">
        <f>IF(주식!L15="",0,((K18-B18+C18)/K17-1)/((K17-H17)/K17))</f>
        <v>0</v>
      </c>
      <c r="S18" s="14">
        <f t="shared" si="6"/>
        <v>0</v>
      </c>
    </row>
    <row r="19" spans="1:19" x14ac:dyDescent="0.3">
      <c r="A19" s="16">
        <v>44311</v>
      </c>
      <c r="B19" s="22"/>
      <c r="C19" s="22"/>
      <c r="D19" s="15">
        <f t="shared" si="1"/>
        <v>1.0000020897220632</v>
      </c>
      <c r="E19" s="15">
        <f t="shared" si="2"/>
        <v>-2.0897220631623357E-6</v>
      </c>
      <c r="F19" s="18"/>
      <c r="G19" s="18"/>
      <c r="H19" s="3">
        <f t="shared" si="3"/>
        <v>3281572.5435630288</v>
      </c>
      <c r="I19" s="3">
        <f>주식!K16</f>
        <v>-261968943.5261378</v>
      </c>
      <c r="J19" s="3">
        <f>채권!W16</f>
        <v>547.44113715007552</v>
      </c>
      <c r="K19" s="3">
        <f t="shared" si="4"/>
        <v>-258686823.5414376</v>
      </c>
      <c r="L19" s="6">
        <f>주식!L16</f>
        <v>0</v>
      </c>
      <c r="M19" s="6">
        <f>채권!X16</f>
        <v>0</v>
      </c>
      <c r="N19" s="6">
        <f t="shared" si="0"/>
        <v>0</v>
      </c>
      <c r="O19" s="14">
        <f>주식!M16</f>
        <v>0</v>
      </c>
      <c r="P19" s="6">
        <f>채권!Y16</f>
        <v>0</v>
      </c>
      <c r="Q19" s="6">
        <f t="shared" si="5"/>
        <v>0</v>
      </c>
      <c r="R19" s="6">
        <f>IF(주식!L16="",0,((K19-B19+C19)/K18-1)/((K18-H18)/K18))</f>
        <v>0</v>
      </c>
      <c r="S19" s="14">
        <f t="shared" si="6"/>
        <v>0</v>
      </c>
    </row>
    <row r="20" spans="1:19" x14ac:dyDescent="0.3">
      <c r="A20" s="16">
        <v>44312</v>
      </c>
      <c r="B20" s="22"/>
      <c r="C20" s="22"/>
      <c r="D20" s="15">
        <f t="shared" si="1"/>
        <v>1.0000020897220632</v>
      </c>
      <c r="E20" s="15">
        <f t="shared" si="2"/>
        <v>-2.0897220631623357E-6</v>
      </c>
      <c r="F20" s="18"/>
      <c r="G20" s="18"/>
      <c r="H20" s="3">
        <f t="shared" si="3"/>
        <v>3281572.5435630288</v>
      </c>
      <c r="I20" s="3">
        <f>주식!K17</f>
        <v>-261968943.5261378</v>
      </c>
      <c r="J20" s="3">
        <f>채권!W17</f>
        <v>547.44113715007552</v>
      </c>
      <c r="K20" s="3">
        <f t="shared" si="4"/>
        <v>-258686823.5414376</v>
      </c>
      <c r="L20" s="6">
        <f>주식!L17</f>
        <v>0</v>
      </c>
      <c r="M20" s="6">
        <f>채권!X17</f>
        <v>0</v>
      </c>
      <c r="N20" s="6">
        <f t="shared" si="0"/>
        <v>0</v>
      </c>
      <c r="O20" s="14">
        <f>주식!M17</f>
        <v>0</v>
      </c>
      <c r="P20" s="6">
        <f>채권!Y17</f>
        <v>0</v>
      </c>
      <c r="Q20" s="6">
        <f t="shared" si="5"/>
        <v>0</v>
      </c>
      <c r="R20" s="6">
        <f>IF(주식!L17="",0,((K20-B20+C20)/K19-1)/((K19-H19)/K19))</f>
        <v>0</v>
      </c>
      <c r="S20" s="14">
        <f t="shared" si="6"/>
        <v>0</v>
      </c>
    </row>
    <row r="21" spans="1:19" x14ac:dyDescent="0.3">
      <c r="A21" s="16">
        <v>44313</v>
      </c>
      <c r="B21" s="22"/>
      <c r="C21" s="22"/>
      <c r="D21" s="15">
        <f t="shared" si="1"/>
        <v>1.0000020897220632</v>
      </c>
      <c r="E21" s="15">
        <f t="shared" si="2"/>
        <v>-2.0897220631623357E-6</v>
      </c>
      <c r="F21" s="18"/>
      <c r="G21" s="18"/>
      <c r="H21" s="3">
        <f t="shared" si="3"/>
        <v>3281572.5435630288</v>
      </c>
      <c r="I21" s="3">
        <f>주식!K18</f>
        <v>-261968943.5261378</v>
      </c>
      <c r="J21" s="3">
        <f>채권!W18</f>
        <v>547.44113715007552</v>
      </c>
      <c r="K21" s="3">
        <f t="shared" si="4"/>
        <v>-258686823.5414376</v>
      </c>
      <c r="L21" s="6">
        <f>주식!L18</f>
        <v>0</v>
      </c>
      <c r="M21" s="6">
        <f>채권!X18</f>
        <v>0</v>
      </c>
      <c r="N21" s="6">
        <f t="shared" si="0"/>
        <v>0</v>
      </c>
      <c r="O21" s="14">
        <f>주식!M18</f>
        <v>0</v>
      </c>
      <c r="P21" s="6">
        <f>채권!Y18</f>
        <v>0</v>
      </c>
      <c r="Q21" s="6">
        <f t="shared" si="5"/>
        <v>0</v>
      </c>
      <c r="R21" s="6">
        <f>IF(주식!L18="",0,((K21-B21+C21)/K20-1)/((K20-H20)/K20))</f>
        <v>0</v>
      </c>
      <c r="S21" s="14">
        <f t="shared" si="6"/>
        <v>0</v>
      </c>
    </row>
    <row r="22" spans="1:19" x14ac:dyDescent="0.3">
      <c r="A22" s="16">
        <v>44314</v>
      </c>
      <c r="B22" s="22"/>
      <c r="C22" s="22"/>
      <c r="D22" s="15">
        <f t="shared" si="1"/>
        <v>1.0000020897220632</v>
      </c>
      <c r="E22" s="15">
        <f t="shared" si="2"/>
        <v>-2.0897220631623357E-6</v>
      </c>
      <c r="F22" s="18"/>
      <c r="G22" s="18"/>
      <c r="H22" s="3">
        <f t="shared" si="3"/>
        <v>3281572.5435630288</v>
      </c>
      <c r="I22" s="3">
        <f>주식!K19</f>
        <v>-261968943.5261378</v>
      </c>
      <c r="J22" s="3">
        <f>채권!W19</f>
        <v>547.44113715007552</v>
      </c>
      <c r="K22" s="3">
        <f t="shared" si="4"/>
        <v>-258686823.5414376</v>
      </c>
      <c r="L22" s="6">
        <f>주식!L19</f>
        <v>0</v>
      </c>
      <c r="M22" s="6">
        <f>채권!X19</f>
        <v>0</v>
      </c>
      <c r="N22" s="6">
        <f t="shared" si="0"/>
        <v>0</v>
      </c>
      <c r="O22" s="14">
        <f>주식!M19</f>
        <v>0</v>
      </c>
      <c r="P22" s="6">
        <f>채권!Y19</f>
        <v>0</v>
      </c>
      <c r="Q22" s="6">
        <f t="shared" si="5"/>
        <v>0</v>
      </c>
      <c r="R22" s="6">
        <f>IF(주식!L19="",0,((K22-B22+C22)/K21-1)/((K21-H21)/K21))</f>
        <v>0</v>
      </c>
      <c r="S22" s="14">
        <f t="shared" si="6"/>
        <v>0</v>
      </c>
    </row>
    <row r="23" spans="1:19" x14ac:dyDescent="0.3">
      <c r="A23" s="16">
        <v>44315</v>
      </c>
      <c r="B23" s="22"/>
      <c r="C23" s="22"/>
      <c r="D23" s="15">
        <f t="shared" si="1"/>
        <v>1.0000020897220632</v>
      </c>
      <c r="E23" s="15">
        <f t="shared" si="2"/>
        <v>-2.0897220631623357E-6</v>
      </c>
      <c r="F23" s="18"/>
      <c r="G23" s="18"/>
      <c r="H23" s="3">
        <f t="shared" si="3"/>
        <v>3281572.5435630288</v>
      </c>
      <c r="I23" s="3">
        <f>주식!K20</f>
        <v>-261968943.5261378</v>
      </c>
      <c r="J23" s="3">
        <f>채권!W20</f>
        <v>547.44113715007552</v>
      </c>
      <c r="K23" s="3">
        <f t="shared" si="4"/>
        <v>-258686823.5414376</v>
      </c>
      <c r="L23" s="6">
        <f>주식!L20</f>
        <v>0</v>
      </c>
      <c r="M23" s="6">
        <f>채권!X20</f>
        <v>0</v>
      </c>
      <c r="N23" s="6">
        <f t="shared" si="0"/>
        <v>0</v>
      </c>
      <c r="O23" s="14">
        <f>주식!M20</f>
        <v>0</v>
      </c>
      <c r="P23" s="6">
        <f>채권!Y20</f>
        <v>0</v>
      </c>
      <c r="Q23" s="6">
        <f t="shared" si="5"/>
        <v>0</v>
      </c>
      <c r="R23" s="6">
        <f>IF(주식!L20="",0,((K23-B23+C23)/K22-1)/((K22-H22)/K22))</f>
        <v>0</v>
      </c>
      <c r="S23" s="14">
        <f t="shared" si="6"/>
        <v>0</v>
      </c>
    </row>
    <row r="24" spans="1:19" x14ac:dyDescent="0.3">
      <c r="A24" s="16">
        <v>44316</v>
      </c>
      <c r="B24" s="22"/>
      <c r="C24" s="22"/>
      <c r="D24" s="15">
        <f t="shared" si="1"/>
        <v>1.0000020897220632</v>
      </c>
      <c r="E24" s="15">
        <f t="shared" si="2"/>
        <v>-2.0897220631623357E-6</v>
      </c>
      <c r="F24" s="18"/>
      <c r="G24" s="18"/>
      <c r="H24" s="3">
        <f t="shared" si="3"/>
        <v>3281572.5435630288</v>
      </c>
      <c r="I24" s="3">
        <f>주식!K21</f>
        <v>-261968943.5261378</v>
      </c>
      <c r="J24" s="3">
        <f>채권!W21</f>
        <v>547.44113715007552</v>
      </c>
      <c r="K24" s="3">
        <f t="shared" si="4"/>
        <v>-258686823.5414376</v>
      </c>
      <c r="L24" s="6">
        <f>주식!L21</f>
        <v>0</v>
      </c>
      <c r="M24" s="6">
        <f>채권!X21</f>
        <v>0</v>
      </c>
      <c r="N24" s="6">
        <f t="shared" si="0"/>
        <v>0</v>
      </c>
      <c r="O24" s="14">
        <f>주식!M21</f>
        <v>0</v>
      </c>
      <c r="P24" s="6">
        <f>채권!Y21</f>
        <v>0</v>
      </c>
      <c r="Q24" s="6">
        <f t="shared" si="5"/>
        <v>0</v>
      </c>
      <c r="R24" s="6">
        <f>IF(주식!L21="",0,((K24-B24+C24)/K23-1)/((K23-H23)/K23))</f>
        <v>0</v>
      </c>
      <c r="S24" s="14">
        <f t="shared" si="6"/>
        <v>0</v>
      </c>
    </row>
    <row r="25" spans="1:19" x14ac:dyDescent="0.3">
      <c r="A25" s="16">
        <v>44317</v>
      </c>
      <c r="B25" s="22"/>
      <c r="C25" s="22"/>
      <c r="D25" s="15">
        <f t="shared" si="1"/>
        <v>1.0000020897220632</v>
      </c>
      <c r="E25" s="15">
        <f t="shared" si="2"/>
        <v>-2.0897220631623357E-6</v>
      </c>
      <c r="F25" s="18"/>
      <c r="G25" s="18"/>
      <c r="H25" s="3">
        <f t="shared" si="3"/>
        <v>3281572.5435630288</v>
      </c>
      <c r="I25" s="3">
        <f>주식!K22</f>
        <v>-261968943.5261378</v>
      </c>
      <c r="J25" s="3">
        <f>채권!W22</f>
        <v>547.44113715007552</v>
      </c>
      <c r="K25" s="3">
        <f t="shared" si="4"/>
        <v>-258686823.5414376</v>
      </c>
      <c r="L25" s="6">
        <f>주식!L22</f>
        <v>0</v>
      </c>
      <c r="M25" s="6">
        <f>채권!X22</f>
        <v>0</v>
      </c>
      <c r="N25" s="6">
        <f t="shared" si="0"/>
        <v>0</v>
      </c>
      <c r="O25" s="14">
        <f>주식!M22</f>
        <v>0</v>
      </c>
      <c r="P25" s="6">
        <f>채권!Y22</f>
        <v>0</v>
      </c>
      <c r="Q25" s="6">
        <f t="shared" si="5"/>
        <v>0</v>
      </c>
      <c r="R25" s="6">
        <f>IF(주식!L22="",0,((K25-B25+C25)/K24-1)/((K24-H24)/K24))</f>
        <v>0</v>
      </c>
      <c r="S25" s="14">
        <f t="shared" si="6"/>
        <v>0</v>
      </c>
    </row>
    <row r="26" spans="1:19" x14ac:dyDescent="0.3">
      <c r="A26" s="16">
        <v>44318</v>
      </c>
      <c r="B26" s="22"/>
      <c r="C26" s="22"/>
      <c r="D26" s="15">
        <f t="shared" si="1"/>
        <v>1.0000020897220632</v>
      </c>
      <c r="E26" s="15">
        <f t="shared" si="2"/>
        <v>-2.0897220631623357E-6</v>
      </c>
      <c r="F26" s="18"/>
      <c r="G26" s="18"/>
      <c r="H26" s="3">
        <f t="shared" si="3"/>
        <v>3281572.5435630288</v>
      </c>
      <c r="I26" s="3">
        <f>주식!K23</f>
        <v>-261968943.5261378</v>
      </c>
      <c r="J26" s="3">
        <f>채권!W23</f>
        <v>547.44113715007552</v>
      </c>
      <c r="K26" s="3">
        <f t="shared" si="4"/>
        <v>-258686823.5414376</v>
      </c>
      <c r="L26" s="6">
        <f>주식!L23</f>
        <v>0</v>
      </c>
      <c r="M26" s="6">
        <f>채권!X23</f>
        <v>0</v>
      </c>
      <c r="N26" s="6">
        <f t="shared" si="0"/>
        <v>0</v>
      </c>
      <c r="O26" s="14">
        <f>주식!M23</f>
        <v>0</v>
      </c>
      <c r="P26" s="6">
        <f>채권!Y23</f>
        <v>0</v>
      </c>
      <c r="Q26" s="6">
        <f t="shared" si="5"/>
        <v>0</v>
      </c>
      <c r="R26" s="6">
        <f>IF(주식!L23="",0,((K26-B26+C26)/K25-1)/((K25-H25)/K25))</f>
        <v>0</v>
      </c>
      <c r="S26" s="14">
        <f t="shared" si="6"/>
        <v>0</v>
      </c>
    </row>
    <row r="27" spans="1:19" x14ac:dyDescent="0.3">
      <c r="A27" s="16">
        <v>44319</v>
      </c>
      <c r="B27" s="22"/>
      <c r="C27" s="22"/>
      <c r="D27" s="15">
        <f t="shared" si="1"/>
        <v>1.0000020897220632</v>
      </c>
      <c r="E27" s="15">
        <f t="shared" si="2"/>
        <v>-2.0897220631623357E-6</v>
      </c>
      <c r="F27" s="18"/>
      <c r="G27" s="18"/>
      <c r="H27" s="3">
        <f t="shared" si="3"/>
        <v>3281572.5435630288</v>
      </c>
      <c r="I27" s="3">
        <f>주식!K24</f>
        <v>-261968943.5261378</v>
      </c>
      <c r="J27" s="3">
        <f>채권!W24</f>
        <v>547.44113715007552</v>
      </c>
      <c r="K27" s="3">
        <f t="shared" si="4"/>
        <v>-258686823.5414376</v>
      </c>
      <c r="L27" s="6">
        <f>주식!L24</f>
        <v>0</v>
      </c>
      <c r="M27" s="6">
        <f>채권!X24</f>
        <v>0</v>
      </c>
      <c r="N27" s="6">
        <f t="shared" si="0"/>
        <v>0</v>
      </c>
      <c r="O27" s="14">
        <f>주식!M24</f>
        <v>0</v>
      </c>
      <c r="P27" s="6">
        <f>채권!Y24</f>
        <v>0</v>
      </c>
      <c r="Q27" s="6">
        <f t="shared" si="5"/>
        <v>0</v>
      </c>
      <c r="R27" s="6">
        <f>IF(주식!L24="",0,((K27-B27+C27)/K26-1)/((K26-H26)/K26))</f>
        <v>0</v>
      </c>
      <c r="S27" s="14">
        <f t="shared" si="6"/>
        <v>0</v>
      </c>
    </row>
    <row r="28" spans="1:19" x14ac:dyDescent="0.3">
      <c r="A28" s="16">
        <v>44320</v>
      </c>
      <c r="B28" s="22"/>
      <c r="C28" s="22"/>
      <c r="D28" s="15">
        <f t="shared" si="1"/>
        <v>1.0000020897220632</v>
      </c>
      <c r="E28" s="15">
        <f t="shared" si="2"/>
        <v>-2.0897220631623357E-6</v>
      </c>
      <c r="F28" s="18"/>
      <c r="G28" s="18"/>
      <c r="H28" s="3">
        <f t="shared" si="3"/>
        <v>3281572.5435630288</v>
      </c>
      <c r="I28" s="3">
        <f>주식!K25</f>
        <v>-261968943.5261378</v>
      </c>
      <c r="J28" s="3">
        <f>채권!W25</f>
        <v>547.44113715007552</v>
      </c>
      <c r="K28" s="3">
        <f t="shared" si="4"/>
        <v>-258686823.5414376</v>
      </c>
      <c r="L28" s="6">
        <f>주식!L25</f>
        <v>0</v>
      </c>
      <c r="M28" s="6">
        <f>채권!X25</f>
        <v>0</v>
      </c>
      <c r="N28" s="6">
        <f t="shared" si="0"/>
        <v>0</v>
      </c>
      <c r="O28" s="14">
        <f>주식!M25</f>
        <v>0</v>
      </c>
      <c r="P28" s="6">
        <f>채권!Y25</f>
        <v>0</v>
      </c>
      <c r="Q28" s="6">
        <f t="shared" si="5"/>
        <v>0</v>
      </c>
      <c r="R28" s="6">
        <f>IF(주식!L25="",0,((K28-B28+C28)/K27-1)/((K27-H27)/K27))</f>
        <v>0</v>
      </c>
      <c r="S28" s="14">
        <f t="shared" si="6"/>
        <v>0</v>
      </c>
    </row>
    <row r="29" spans="1:19" x14ac:dyDescent="0.3">
      <c r="A29" s="16">
        <v>44321</v>
      </c>
      <c r="B29" s="22"/>
      <c r="C29" s="22"/>
      <c r="D29" s="15">
        <f t="shared" si="1"/>
        <v>1.0000020897220632</v>
      </c>
      <c r="E29" s="15">
        <f t="shared" si="2"/>
        <v>-2.0897220631623357E-6</v>
      </c>
      <c r="F29" s="18"/>
      <c r="G29" s="18"/>
      <c r="H29" s="3">
        <f t="shared" si="3"/>
        <v>3281572.5435630288</v>
      </c>
      <c r="I29" s="3">
        <f>주식!K26</f>
        <v>-261968943.5261378</v>
      </c>
      <c r="J29" s="3">
        <f>채권!W26</f>
        <v>547.44113715007552</v>
      </c>
      <c r="K29" s="3">
        <f t="shared" si="4"/>
        <v>-258686823.5414376</v>
      </c>
      <c r="L29" s="6">
        <f>주식!L26</f>
        <v>0</v>
      </c>
      <c r="M29" s="6">
        <f>채권!X26</f>
        <v>0</v>
      </c>
      <c r="N29" s="6">
        <f t="shared" si="0"/>
        <v>0</v>
      </c>
      <c r="O29" s="14">
        <f>주식!M26</f>
        <v>0</v>
      </c>
      <c r="P29" s="6">
        <f>채권!Y26</f>
        <v>0</v>
      </c>
      <c r="Q29" s="6">
        <f t="shared" si="5"/>
        <v>0</v>
      </c>
      <c r="R29" s="6">
        <f>IF(주식!L26="",0,((K29-B29+C29)/K28-1)/((K28-H28)/K28))</f>
        <v>0</v>
      </c>
      <c r="S29" s="14">
        <f t="shared" si="6"/>
        <v>0</v>
      </c>
    </row>
    <row r="30" spans="1:19" x14ac:dyDescent="0.3">
      <c r="A30" s="16">
        <v>44322</v>
      </c>
      <c r="B30" s="22"/>
      <c r="C30" s="22"/>
      <c r="D30" s="15">
        <f t="shared" si="1"/>
        <v>1.0000020897220632</v>
      </c>
      <c r="E30" s="15">
        <f t="shared" si="2"/>
        <v>-2.0897220631623357E-6</v>
      </c>
      <c r="F30" s="18"/>
      <c r="G30" s="18"/>
      <c r="H30" s="3">
        <f t="shared" si="3"/>
        <v>3281572.5435630288</v>
      </c>
      <c r="I30" s="3">
        <f>주식!K27</f>
        <v>-261968943.5261378</v>
      </c>
      <c r="J30" s="3">
        <f>채권!W27</f>
        <v>547.44113715007552</v>
      </c>
      <c r="K30" s="3">
        <f t="shared" si="4"/>
        <v>-258686823.5414376</v>
      </c>
      <c r="L30" s="6">
        <f>주식!L27</f>
        <v>0</v>
      </c>
      <c r="M30" s="6">
        <f>채권!X27</f>
        <v>0</v>
      </c>
      <c r="N30" s="6">
        <f t="shared" si="0"/>
        <v>0</v>
      </c>
      <c r="O30" s="14">
        <f>주식!M27</f>
        <v>0</v>
      </c>
      <c r="P30" s="6">
        <f>채권!Y27</f>
        <v>0</v>
      </c>
      <c r="Q30" s="6">
        <f t="shared" si="5"/>
        <v>0</v>
      </c>
      <c r="R30" s="6">
        <f>IF(주식!L27="",0,((K30-B30+C30)/K29-1)/((K29-H29)/K29))</f>
        <v>0</v>
      </c>
      <c r="S30" s="14">
        <f t="shared" si="6"/>
        <v>0</v>
      </c>
    </row>
    <row r="31" spans="1:19" x14ac:dyDescent="0.3">
      <c r="A31" s="16">
        <v>44323</v>
      </c>
      <c r="B31" s="22"/>
      <c r="C31" s="22"/>
      <c r="D31" s="15">
        <f t="shared" si="1"/>
        <v>1.0000020897220632</v>
      </c>
      <c r="E31" s="15">
        <f t="shared" si="2"/>
        <v>-2.0897220631623357E-6</v>
      </c>
      <c r="F31" s="18"/>
      <c r="G31" s="18"/>
      <c r="H31" s="3">
        <f t="shared" si="3"/>
        <v>3281572.5435630288</v>
      </c>
      <c r="I31" s="3">
        <f>주식!K28</f>
        <v>-261968943.5261378</v>
      </c>
      <c r="J31" s="3">
        <f>채권!W28</f>
        <v>547.44113715007552</v>
      </c>
      <c r="K31" s="3">
        <f t="shared" si="4"/>
        <v>-258686823.5414376</v>
      </c>
      <c r="L31" s="6">
        <f>주식!L28</f>
        <v>0</v>
      </c>
      <c r="M31" s="6">
        <f>채권!X28</f>
        <v>0</v>
      </c>
      <c r="N31" s="6">
        <f t="shared" si="0"/>
        <v>0</v>
      </c>
      <c r="O31" s="14">
        <f>주식!M28</f>
        <v>0</v>
      </c>
      <c r="P31" s="6">
        <f>채권!Y28</f>
        <v>0</v>
      </c>
      <c r="Q31" s="6">
        <f t="shared" si="5"/>
        <v>0</v>
      </c>
      <c r="R31" s="6">
        <f>IF(주식!L28="",0,((K31-B31+C31)/K30-1)/((K30-H30)/K30))</f>
        <v>0</v>
      </c>
      <c r="S31" s="14">
        <f t="shared" si="6"/>
        <v>0</v>
      </c>
    </row>
    <row r="32" spans="1:19" x14ac:dyDescent="0.3">
      <c r="A32" s="16">
        <v>44324</v>
      </c>
      <c r="B32" s="22"/>
      <c r="C32" s="22"/>
      <c r="D32" s="15">
        <f t="shared" si="1"/>
        <v>1.0000020897220632</v>
      </c>
      <c r="E32" s="15">
        <f t="shared" si="2"/>
        <v>-2.0897220631623357E-6</v>
      </c>
      <c r="F32" s="18"/>
      <c r="G32" s="18"/>
      <c r="H32" s="3">
        <f t="shared" si="3"/>
        <v>3281572.5435630288</v>
      </c>
      <c r="I32" s="3">
        <f>주식!K29</f>
        <v>-261968943.5261378</v>
      </c>
      <c r="J32" s="3">
        <f>채권!W29</f>
        <v>547.44113715007552</v>
      </c>
      <c r="K32" s="3">
        <f t="shared" si="4"/>
        <v>-258686823.5414376</v>
      </c>
      <c r="L32" s="6">
        <f>주식!L29</f>
        <v>0</v>
      </c>
      <c r="M32" s="6">
        <f>채권!X29</f>
        <v>0</v>
      </c>
      <c r="N32" s="6">
        <f t="shared" si="0"/>
        <v>0</v>
      </c>
      <c r="O32" s="14">
        <f>주식!M29</f>
        <v>0</v>
      </c>
      <c r="P32" s="6">
        <f>채권!Y29</f>
        <v>0</v>
      </c>
      <c r="Q32" s="6">
        <f t="shared" si="5"/>
        <v>0</v>
      </c>
      <c r="R32" s="6">
        <f>IF(주식!L29="",0,((K32-B32+C32)/K31-1)/((K31-H31)/K31))</f>
        <v>0</v>
      </c>
      <c r="S32" s="14">
        <f t="shared" si="6"/>
        <v>0</v>
      </c>
    </row>
    <row r="33" spans="1:19" x14ac:dyDescent="0.3">
      <c r="A33" s="16">
        <v>44325</v>
      </c>
      <c r="B33" s="22"/>
      <c r="C33" s="22"/>
      <c r="D33" s="15">
        <f t="shared" si="1"/>
        <v>1.0000020897220632</v>
      </c>
      <c r="E33" s="15">
        <f t="shared" si="2"/>
        <v>-2.0897220631623357E-6</v>
      </c>
      <c r="F33" s="18"/>
      <c r="G33" s="18"/>
      <c r="H33" s="3">
        <f t="shared" si="3"/>
        <v>3281572.5435630288</v>
      </c>
      <c r="I33" s="3">
        <f>주식!K30</f>
        <v>-261968943.5261378</v>
      </c>
      <c r="J33" s="3">
        <f>채권!W30</f>
        <v>547.44113715007552</v>
      </c>
      <c r="K33" s="3">
        <f t="shared" si="4"/>
        <v>-258686823.5414376</v>
      </c>
      <c r="L33" s="6">
        <f>주식!L30</f>
        <v>0</v>
      </c>
      <c r="M33" s="6">
        <f>채권!X30</f>
        <v>0</v>
      </c>
      <c r="N33" s="6">
        <f t="shared" si="0"/>
        <v>0</v>
      </c>
      <c r="O33" s="14">
        <f>주식!M30</f>
        <v>0</v>
      </c>
      <c r="P33" s="6">
        <f>채권!Y30</f>
        <v>0</v>
      </c>
      <c r="Q33" s="6">
        <f t="shared" si="5"/>
        <v>0</v>
      </c>
      <c r="R33" s="6">
        <f>IF(주식!L30="",0,((K33-B33+C33)/K32-1)/((K32-H32)/K32))</f>
        <v>0</v>
      </c>
      <c r="S33" s="14">
        <f t="shared" si="6"/>
        <v>0</v>
      </c>
    </row>
    <row r="34" spans="1:19" x14ac:dyDescent="0.3">
      <c r="A34" s="16">
        <v>44326</v>
      </c>
      <c r="B34" s="22"/>
      <c r="C34" s="22"/>
      <c r="D34" s="15">
        <f t="shared" si="1"/>
        <v>1.0000020897220632</v>
      </c>
      <c r="E34" s="15">
        <f t="shared" si="2"/>
        <v>-2.0897220631623357E-6</v>
      </c>
      <c r="F34" s="18"/>
      <c r="G34" s="18"/>
      <c r="H34" s="3">
        <f t="shared" si="3"/>
        <v>3281572.5435630288</v>
      </c>
      <c r="I34" s="3">
        <f>주식!K31</f>
        <v>-261968943.5261378</v>
      </c>
      <c r="J34" s="3">
        <f>채권!W31</f>
        <v>547.44113715007552</v>
      </c>
      <c r="K34" s="3">
        <f t="shared" si="4"/>
        <v>-258686823.5414376</v>
      </c>
      <c r="L34" s="6">
        <f>주식!L31</f>
        <v>0</v>
      </c>
      <c r="M34" s="6">
        <f>채권!X31</f>
        <v>0</v>
      </c>
      <c r="N34" s="6">
        <f t="shared" si="0"/>
        <v>0</v>
      </c>
      <c r="O34" s="14">
        <f>주식!M31</f>
        <v>0</v>
      </c>
      <c r="P34" s="6">
        <f>채권!Y31</f>
        <v>0</v>
      </c>
      <c r="Q34" s="6">
        <f t="shared" si="5"/>
        <v>0</v>
      </c>
      <c r="R34" s="6">
        <f>IF(주식!L31="",0,((K34-B34+C34)/K33-1)/((K33-H33)/K33))</f>
        <v>0</v>
      </c>
      <c r="S34" s="14">
        <f t="shared" si="6"/>
        <v>0</v>
      </c>
    </row>
    <row r="35" spans="1:19" x14ac:dyDescent="0.3">
      <c r="A35" s="16">
        <v>44327</v>
      </c>
      <c r="B35" s="22"/>
      <c r="C35" s="22"/>
      <c r="D35" s="15">
        <f t="shared" si="1"/>
        <v>1.0000020897220632</v>
      </c>
      <c r="E35" s="15">
        <f t="shared" si="2"/>
        <v>-2.0897220631623357E-6</v>
      </c>
      <c r="F35" s="18"/>
      <c r="G35" s="18"/>
      <c r="H35" s="3">
        <f t="shared" si="3"/>
        <v>3281572.5435630288</v>
      </c>
      <c r="I35" s="3">
        <f>주식!K32</f>
        <v>-261968943.5261378</v>
      </c>
      <c r="J35" s="3">
        <f>채권!W32</f>
        <v>547.44113715007552</v>
      </c>
      <c r="K35" s="3">
        <f t="shared" si="4"/>
        <v>-258686823.5414376</v>
      </c>
      <c r="L35" s="6">
        <f>주식!L32</f>
        <v>0</v>
      </c>
      <c r="M35" s="6">
        <f>채권!X32</f>
        <v>0</v>
      </c>
      <c r="N35" s="6">
        <f t="shared" si="0"/>
        <v>0</v>
      </c>
      <c r="O35" s="14">
        <f>주식!M32</f>
        <v>0</v>
      </c>
      <c r="P35" s="6">
        <f>채권!Y32</f>
        <v>0</v>
      </c>
      <c r="Q35" s="6">
        <f t="shared" si="5"/>
        <v>0</v>
      </c>
      <c r="R35" s="6">
        <f>IF(주식!L32="",0,((K35-B35+C35)/K34-1)/((K34-H34)/K34))</f>
        <v>0</v>
      </c>
      <c r="S35" s="14">
        <f t="shared" si="6"/>
        <v>0</v>
      </c>
    </row>
    <row r="36" spans="1:19" x14ac:dyDescent="0.3">
      <c r="A36" s="16">
        <v>44328</v>
      </c>
      <c r="B36" s="22"/>
      <c r="C36" s="22"/>
      <c r="D36" s="15">
        <f t="shared" si="1"/>
        <v>1.0000020897220632</v>
      </c>
      <c r="E36" s="15">
        <f t="shared" si="2"/>
        <v>-2.0897220631623357E-6</v>
      </c>
      <c r="F36" s="18"/>
      <c r="G36" s="18"/>
      <c r="H36" s="3">
        <f t="shared" si="3"/>
        <v>3281572.5435630288</v>
      </c>
      <c r="I36" s="3">
        <f>주식!K33</f>
        <v>-261968943.5261378</v>
      </c>
      <c r="J36" s="3">
        <f>채권!W33</f>
        <v>547.44113715007552</v>
      </c>
      <c r="K36" s="3">
        <f t="shared" si="4"/>
        <v>-258686823.5414376</v>
      </c>
      <c r="L36" s="6">
        <f>주식!L33</f>
        <v>0</v>
      </c>
      <c r="M36" s="6">
        <f>채권!X33</f>
        <v>0</v>
      </c>
      <c r="N36" s="6">
        <f t="shared" si="0"/>
        <v>0</v>
      </c>
      <c r="O36" s="14">
        <f>주식!M33</f>
        <v>0</v>
      </c>
      <c r="P36" s="6">
        <f>채권!Y33</f>
        <v>0</v>
      </c>
      <c r="Q36" s="6">
        <f t="shared" si="5"/>
        <v>0</v>
      </c>
      <c r="R36" s="6">
        <f>IF(주식!L33="",0,((K36-B36+C36)/K35-1)/((K35-H35)/K35))</f>
        <v>0</v>
      </c>
      <c r="S36" s="14">
        <f t="shared" si="6"/>
        <v>0</v>
      </c>
    </row>
    <row r="37" spans="1:19" x14ac:dyDescent="0.3">
      <c r="A37" s="16">
        <v>44329</v>
      </c>
      <c r="B37" s="22"/>
      <c r="C37" s="22"/>
      <c r="D37" s="15">
        <f t="shared" si="1"/>
        <v>1.0000020897220632</v>
      </c>
      <c r="E37" s="15">
        <f t="shared" si="2"/>
        <v>-2.0897220631623357E-6</v>
      </c>
      <c r="F37" s="18"/>
      <c r="G37" s="18"/>
      <c r="H37" s="3">
        <f t="shared" si="3"/>
        <v>3281572.5435630288</v>
      </c>
      <c r="I37" s="3">
        <f>주식!K34</f>
        <v>-261968943.5261378</v>
      </c>
      <c r="J37" s="3">
        <f>채권!W34</f>
        <v>547.44113715007552</v>
      </c>
      <c r="K37" s="3">
        <f t="shared" si="4"/>
        <v>-258686823.5414376</v>
      </c>
      <c r="L37" s="6">
        <f>주식!L34</f>
        <v>0</v>
      </c>
      <c r="M37" s="6">
        <f>채권!X34</f>
        <v>0</v>
      </c>
      <c r="N37" s="6">
        <f t="shared" si="0"/>
        <v>0</v>
      </c>
      <c r="O37" s="14">
        <f>주식!M34</f>
        <v>0</v>
      </c>
      <c r="P37" s="6">
        <f>채권!Y34</f>
        <v>0</v>
      </c>
      <c r="Q37" s="6">
        <f t="shared" si="5"/>
        <v>0</v>
      </c>
      <c r="R37" s="6">
        <f>IF(주식!L34="",0,((K37-B37+C37)/K36-1)/((K36-H36)/K36))</f>
        <v>0</v>
      </c>
      <c r="S37" s="14">
        <f t="shared" si="6"/>
        <v>0</v>
      </c>
    </row>
    <row r="38" spans="1:19" x14ac:dyDescent="0.3">
      <c r="A38" s="16">
        <v>44330</v>
      </c>
      <c r="B38" s="22"/>
      <c r="C38" s="22"/>
      <c r="D38" s="15">
        <f t="shared" si="1"/>
        <v>1.0000020897220632</v>
      </c>
      <c r="E38" s="15">
        <f t="shared" si="2"/>
        <v>-2.0897220631623357E-6</v>
      </c>
      <c r="F38" s="18"/>
      <c r="G38" s="18"/>
      <c r="H38" s="3">
        <f t="shared" si="3"/>
        <v>3281572.5435630288</v>
      </c>
      <c r="I38" s="3">
        <f>주식!K35</f>
        <v>-261968943.5261378</v>
      </c>
      <c r="J38" s="3">
        <f>채권!W35</f>
        <v>547.44113715007552</v>
      </c>
      <c r="K38" s="3">
        <f t="shared" si="4"/>
        <v>-258686823.5414376</v>
      </c>
      <c r="L38" s="6">
        <f>주식!L35</f>
        <v>0</v>
      </c>
      <c r="M38" s="6">
        <f>채권!X35</f>
        <v>0</v>
      </c>
      <c r="N38" s="6">
        <f t="shared" si="0"/>
        <v>0</v>
      </c>
      <c r="O38" s="14">
        <f>주식!M35</f>
        <v>0</v>
      </c>
      <c r="P38" s="6">
        <f>채권!Y35</f>
        <v>0</v>
      </c>
      <c r="Q38" s="6">
        <f t="shared" si="5"/>
        <v>0</v>
      </c>
      <c r="R38" s="6">
        <f>IF(주식!L35="",0,((K38-B38+C38)/K37-1)/((K37-H37)/K37))</f>
        <v>0</v>
      </c>
      <c r="S38" s="14">
        <f t="shared" si="6"/>
        <v>0</v>
      </c>
    </row>
    <row r="39" spans="1:19" x14ac:dyDescent="0.3">
      <c r="A39" s="16">
        <v>44331</v>
      </c>
      <c r="B39" s="22"/>
      <c r="C39" s="22"/>
      <c r="D39" s="15">
        <f t="shared" si="1"/>
        <v>1.0000020897220632</v>
      </c>
      <c r="E39" s="15">
        <f t="shared" si="2"/>
        <v>-2.0897220631623357E-6</v>
      </c>
      <c r="F39" s="18"/>
      <c r="G39" s="18"/>
      <c r="H39" s="3">
        <f t="shared" si="3"/>
        <v>3281572.5435630288</v>
      </c>
      <c r="I39" s="3">
        <f>주식!K36</f>
        <v>-261968943.5261378</v>
      </c>
      <c r="J39" s="3">
        <f>채권!W36</f>
        <v>547.44113715007552</v>
      </c>
      <c r="K39" s="3">
        <f t="shared" si="4"/>
        <v>-258686823.5414376</v>
      </c>
      <c r="L39" s="6">
        <f>주식!L36</f>
        <v>0</v>
      </c>
      <c r="M39" s="6">
        <f>채권!X36</f>
        <v>0</v>
      </c>
      <c r="N39" s="6">
        <f t="shared" si="0"/>
        <v>0</v>
      </c>
      <c r="O39" s="14">
        <f>주식!M36</f>
        <v>0</v>
      </c>
      <c r="P39" s="6">
        <f>채권!Y36</f>
        <v>0</v>
      </c>
      <c r="Q39" s="6">
        <f t="shared" si="5"/>
        <v>0</v>
      </c>
      <c r="R39" s="6">
        <f>IF(주식!L36="",0,((K39-B39+C39)/K38-1)/((K38-H38)/K38))</f>
        <v>0</v>
      </c>
      <c r="S39" s="14">
        <f t="shared" si="6"/>
        <v>0</v>
      </c>
    </row>
    <row r="40" spans="1:19" x14ac:dyDescent="0.3">
      <c r="A40" s="16">
        <v>44332</v>
      </c>
      <c r="B40" s="22"/>
      <c r="C40" s="22"/>
      <c r="D40" s="15">
        <f t="shared" si="1"/>
        <v>1.0000020897220632</v>
      </c>
      <c r="E40" s="15">
        <f t="shared" si="2"/>
        <v>-2.0897220631623357E-6</v>
      </c>
      <c r="F40" s="18"/>
      <c r="G40" s="18"/>
      <c r="H40" s="3">
        <f t="shared" si="3"/>
        <v>3281572.5435630288</v>
      </c>
      <c r="I40" s="3">
        <f>주식!K37</f>
        <v>-261968943.5261378</v>
      </c>
      <c r="J40" s="3">
        <f>채권!W37</f>
        <v>547.44113715007552</v>
      </c>
      <c r="K40" s="3">
        <f t="shared" si="4"/>
        <v>-258686823.5414376</v>
      </c>
      <c r="L40" s="6">
        <f>주식!L37</f>
        <v>0</v>
      </c>
      <c r="M40" s="6">
        <f>채권!X37</f>
        <v>0</v>
      </c>
      <c r="N40" s="6">
        <f t="shared" si="0"/>
        <v>0</v>
      </c>
      <c r="O40" s="14">
        <f>주식!M37</f>
        <v>0</v>
      </c>
      <c r="P40" s="6">
        <f>채권!Y37</f>
        <v>0</v>
      </c>
      <c r="Q40" s="6">
        <f t="shared" si="5"/>
        <v>0</v>
      </c>
      <c r="R40" s="6">
        <f>IF(주식!L37="",0,((K40-B40+C40)/K39-1)/((K39-H39)/K39))</f>
        <v>0</v>
      </c>
      <c r="S40" s="14">
        <f t="shared" si="6"/>
        <v>0</v>
      </c>
    </row>
    <row r="41" spans="1:19" x14ac:dyDescent="0.3">
      <c r="A41" s="16">
        <v>44333</v>
      </c>
      <c r="B41" s="22"/>
      <c r="C41" s="22"/>
      <c r="D41" s="15">
        <f t="shared" si="1"/>
        <v>1.0000020897220632</v>
      </c>
      <c r="E41" s="15">
        <f t="shared" si="2"/>
        <v>-2.0897220631623357E-6</v>
      </c>
      <c r="F41" s="18"/>
      <c r="G41" s="18"/>
      <c r="H41" s="3">
        <f t="shared" si="3"/>
        <v>3281572.5435630288</v>
      </c>
      <c r="I41" s="3">
        <f>주식!K38</f>
        <v>-261968943.5261378</v>
      </c>
      <c r="J41" s="3">
        <f>채권!W38</f>
        <v>547.44113715007552</v>
      </c>
      <c r="K41" s="3">
        <f t="shared" si="4"/>
        <v>-258686823.5414376</v>
      </c>
      <c r="L41" s="6">
        <f>주식!L38</f>
        <v>0</v>
      </c>
      <c r="M41" s="6">
        <f>채권!X38</f>
        <v>0</v>
      </c>
      <c r="N41" s="6">
        <f t="shared" si="0"/>
        <v>0</v>
      </c>
      <c r="O41" s="14">
        <f>주식!M38</f>
        <v>0</v>
      </c>
      <c r="P41" s="6">
        <f>채권!Y38</f>
        <v>0</v>
      </c>
      <c r="Q41" s="6">
        <f t="shared" si="5"/>
        <v>0</v>
      </c>
      <c r="R41" s="6">
        <f>IF(주식!L38="",0,((K41-B41+C41)/K40-1)/((K40-H40)/K40))</f>
        <v>0</v>
      </c>
      <c r="S41" s="14">
        <f t="shared" si="6"/>
        <v>0</v>
      </c>
    </row>
    <row r="42" spans="1:19" x14ac:dyDescent="0.3">
      <c r="A42" s="16">
        <v>44334</v>
      </c>
      <c r="B42" s="22"/>
      <c r="C42" s="22"/>
      <c r="D42" s="15">
        <f t="shared" si="1"/>
        <v>1.0000020897220632</v>
      </c>
      <c r="E42" s="15">
        <f t="shared" si="2"/>
        <v>-2.0897220631623357E-6</v>
      </c>
      <c r="F42" s="18"/>
      <c r="G42" s="18"/>
      <c r="H42" s="3">
        <f t="shared" si="3"/>
        <v>3281572.5435630288</v>
      </c>
      <c r="I42" s="3">
        <f>주식!K39</f>
        <v>-261968943.5261378</v>
      </c>
      <c r="J42" s="3">
        <f>채권!W39</f>
        <v>547.44113715007552</v>
      </c>
      <c r="K42" s="3">
        <f t="shared" si="4"/>
        <v>-258686823.5414376</v>
      </c>
      <c r="L42" s="6">
        <f>주식!L39</f>
        <v>0</v>
      </c>
      <c r="M42" s="6">
        <f>채권!X39</f>
        <v>0</v>
      </c>
      <c r="N42" s="6">
        <f t="shared" si="0"/>
        <v>0</v>
      </c>
      <c r="O42" s="14">
        <f>주식!M39</f>
        <v>0</v>
      </c>
      <c r="P42" s="6">
        <f>채권!Y39</f>
        <v>0</v>
      </c>
      <c r="Q42" s="6">
        <f t="shared" si="5"/>
        <v>0</v>
      </c>
      <c r="R42" s="6">
        <f>IF(주식!L39="",0,((K42-B42+C42)/K41-1)/((K41-H41)/K41))</f>
        <v>0</v>
      </c>
      <c r="S42" s="14">
        <f t="shared" si="6"/>
        <v>0</v>
      </c>
    </row>
    <row r="43" spans="1:19" x14ac:dyDescent="0.3">
      <c r="A43" s="16">
        <v>44335</v>
      </c>
      <c r="B43" s="22"/>
      <c r="C43" s="22"/>
      <c r="D43" s="15">
        <f t="shared" si="1"/>
        <v>1.0000020897220632</v>
      </c>
      <c r="E43" s="15">
        <f t="shared" si="2"/>
        <v>-2.0897220631623357E-6</v>
      </c>
      <c r="F43" s="18"/>
      <c r="G43" s="18"/>
      <c r="H43" s="3">
        <f t="shared" si="3"/>
        <v>3281572.5435630288</v>
      </c>
      <c r="I43" s="3">
        <f>주식!K40</f>
        <v>-261968943.5261378</v>
      </c>
      <c r="J43" s="3">
        <f>채권!W40</f>
        <v>547.44113715007552</v>
      </c>
      <c r="K43" s="3">
        <f t="shared" si="4"/>
        <v>-258686823.5414376</v>
      </c>
      <c r="L43" s="6">
        <f>주식!L40</f>
        <v>0</v>
      </c>
      <c r="M43" s="6">
        <f>채권!X40</f>
        <v>0</v>
      </c>
      <c r="N43" s="6">
        <f t="shared" si="0"/>
        <v>0</v>
      </c>
      <c r="O43" s="14">
        <f>주식!M40</f>
        <v>0</v>
      </c>
      <c r="P43" s="6">
        <f>채권!Y40</f>
        <v>0</v>
      </c>
      <c r="Q43" s="6">
        <f t="shared" si="5"/>
        <v>0</v>
      </c>
      <c r="R43" s="6">
        <f>IF(주식!L40="",0,((K43-B43+C43)/K42-1)/((K42-H42)/K42))</f>
        <v>0</v>
      </c>
      <c r="S43" s="14">
        <f t="shared" si="6"/>
        <v>0</v>
      </c>
    </row>
    <row r="44" spans="1:19" x14ac:dyDescent="0.3">
      <c r="A44" s="16">
        <v>44336</v>
      </c>
      <c r="B44" s="22"/>
      <c r="C44" s="22"/>
      <c r="D44" s="15">
        <f t="shared" ref="D44:D51" si="7">I44/(K44-H44)</f>
        <v>1.0000020897220632</v>
      </c>
      <c r="E44" s="15">
        <f t="shared" ref="E44:E51" si="8">J44/(K44-H44)</f>
        <v>-2.0897220631623357E-6</v>
      </c>
      <c r="F44" s="18"/>
      <c r="G44" s="18"/>
      <c r="H44" s="3">
        <f t="shared" ref="H44:H51" si="9">H43+B44-C44-F44-G44</f>
        <v>3281572.5435630288</v>
      </c>
      <c r="I44" s="3">
        <f>주식!K41</f>
        <v>-261968943.5261378</v>
      </c>
      <c r="J44" s="3">
        <f>채권!W41</f>
        <v>547.44113715007552</v>
      </c>
      <c r="K44" s="3">
        <f t="shared" ref="K44:K51" si="10">SUM(H44:J44)</f>
        <v>-258686823.5414376</v>
      </c>
      <c r="L44" s="6">
        <f>주식!L41</f>
        <v>0</v>
      </c>
      <c r="M44" s="6">
        <f>채권!X41</f>
        <v>0</v>
      </c>
      <c r="N44" s="6">
        <f t="shared" ref="N44:N51" si="11">$B$2*L44+$B$3*M44</f>
        <v>0</v>
      </c>
      <c r="O44" s="14">
        <f>주식!M41</f>
        <v>0</v>
      </c>
      <c r="P44" s="6">
        <f>채권!Y41</f>
        <v>0</v>
      </c>
      <c r="Q44" s="6">
        <f t="shared" ref="Q44:Q51" si="12">D43*L44+E43*M44</f>
        <v>0</v>
      </c>
      <c r="R44" s="6">
        <f>IF(주식!L41="",0,((K44-B44+C44)/K43-1)/((K43-H43)/K43))</f>
        <v>0</v>
      </c>
      <c r="S44" s="14">
        <f t="shared" ref="S44:S51" si="13">R44-N44</f>
        <v>0</v>
      </c>
    </row>
    <row r="45" spans="1:19" x14ac:dyDescent="0.3">
      <c r="A45" s="16">
        <v>44337</v>
      </c>
      <c r="B45" s="22"/>
      <c r="C45" s="22"/>
      <c r="D45" s="15">
        <f t="shared" si="7"/>
        <v>1.0000020897220632</v>
      </c>
      <c r="E45" s="15">
        <f t="shared" si="8"/>
        <v>-2.0897220631623357E-6</v>
      </c>
      <c r="F45" s="18"/>
      <c r="G45" s="18"/>
      <c r="H45" s="3">
        <f t="shared" si="9"/>
        <v>3281572.5435630288</v>
      </c>
      <c r="I45" s="3">
        <f>주식!K42</f>
        <v>-261968943.5261378</v>
      </c>
      <c r="J45" s="3">
        <f>채권!W42</f>
        <v>547.44113715007552</v>
      </c>
      <c r="K45" s="3">
        <f t="shared" si="10"/>
        <v>-258686823.5414376</v>
      </c>
      <c r="L45" s="6">
        <f>주식!L42</f>
        <v>0</v>
      </c>
      <c r="M45" s="6">
        <f>채권!X42</f>
        <v>0</v>
      </c>
      <c r="N45" s="6">
        <f t="shared" si="11"/>
        <v>0</v>
      </c>
      <c r="O45" s="14">
        <f>주식!M42</f>
        <v>0</v>
      </c>
      <c r="P45" s="6">
        <f>채권!Y42</f>
        <v>0</v>
      </c>
      <c r="Q45" s="6">
        <f t="shared" si="12"/>
        <v>0</v>
      </c>
      <c r="R45" s="6">
        <f>IF(주식!L42="",0,((K45-B45+C45)/K44-1)/((K44-H44)/K44))</f>
        <v>0</v>
      </c>
      <c r="S45" s="14">
        <f t="shared" si="13"/>
        <v>0</v>
      </c>
    </row>
    <row r="46" spans="1:19" x14ac:dyDescent="0.3">
      <c r="A46" s="16">
        <v>44338</v>
      </c>
      <c r="B46" s="22"/>
      <c r="C46" s="22"/>
      <c r="D46" s="15">
        <f t="shared" si="7"/>
        <v>1.0000020897220632</v>
      </c>
      <c r="E46" s="15">
        <f t="shared" si="8"/>
        <v>-2.0897220631623357E-6</v>
      </c>
      <c r="F46" s="18"/>
      <c r="G46" s="18"/>
      <c r="H46" s="3">
        <f t="shared" si="9"/>
        <v>3281572.5435630288</v>
      </c>
      <c r="I46" s="3">
        <f>주식!K43</f>
        <v>-261968943.5261378</v>
      </c>
      <c r="J46" s="3">
        <f>채권!W43</f>
        <v>547.44113715007552</v>
      </c>
      <c r="K46" s="3">
        <f t="shared" si="10"/>
        <v>-258686823.5414376</v>
      </c>
      <c r="L46" s="6">
        <f>주식!L43</f>
        <v>0</v>
      </c>
      <c r="M46" s="6">
        <f>채권!X43</f>
        <v>0</v>
      </c>
      <c r="N46" s="6">
        <f t="shared" si="11"/>
        <v>0</v>
      </c>
      <c r="O46" s="14">
        <f>주식!M43</f>
        <v>0</v>
      </c>
      <c r="P46" s="6">
        <f>채권!Y43</f>
        <v>0</v>
      </c>
      <c r="Q46" s="6">
        <f t="shared" si="12"/>
        <v>0</v>
      </c>
      <c r="R46" s="6">
        <f>IF(주식!L43="",0,((K46-B46+C46)/K45-1)/((K45-H45)/K45))</f>
        <v>0</v>
      </c>
      <c r="S46" s="14">
        <f t="shared" si="13"/>
        <v>0</v>
      </c>
    </row>
    <row r="47" spans="1:19" x14ac:dyDescent="0.3">
      <c r="A47" s="16">
        <v>44339</v>
      </c>
      <c r="B47" s="22"/>
      <c r="C47" s="22"/>
      <c r="D47" s="15">
        <f t="shared" si="7"/>
        <v>1.0000020897220632</v>
      </c>
      <c r="E47" s="15">
        <f t="shared" si="8"/>
        <v>-2.0897220631623357E-6</v>
      </c>
      <c r="F47" s="18"/>
      <c r="G47" s="18"/>
      <c r="H47" s="3">
        <f t="shared" si="9"/>
        <v>3281572.5435630288</v>
      </c>
      <c r="I47" s="3">
        <f>주식!K44</f>
        <v>-261968943.5261378</v>
      </c>
      <c r="J47" s="3">
        <f>채권!W44</f>
        <v>547.44113715007552</v>
      </c>
      <c r="K47" s="3">
        <f t="shared" si="10"/>
        <v>-258686823.5414376</v>
      </c>
      <c r="L47" s="6">
        <f>주식!L44</f>
        <v>0</v>
      </c>
      <c r="M47" s="6">
        <f>채권!X44</f>
        <v>0</v>
      </c>
      <c r="N47" s="6">
        <f t="shared" si="11"/>
        <v>0</v>
      </c>
      <c r="O47" s="14">
        <f>주식!M44</f>
        <v>0</v>
      </c>
      <c r="P47" s="6">
        <f>채권!Y44</f>
        <v>0</v>
      </c>
      <c r="Q47" s="6">
        <f t="shared" si="12"/>
        <v>0</v>
      </c>
      <c r="R47" s="6">
        <f>IF(주식!L44="",0,((K47-B47+C47)/K46-1)/((K46-H46)/K46))</f>
        <v>0</v>
      </c>
      <c r="S47" s="14">
        <f t="shared" si="13"/>
        <v>0</v>
      </c>
    </row>
    <row r="48" spans="1:19" x14ac:dyDescent="0.3">
      <c r="A48" s="16">
        <v>44340</v>
      </c>
      <c r="B48" s="22"/>
      <c r="C48" s="22"/>
      <c r="D48" s="15">
        <f t="shared" si="7"/>
        <v>1.0000020897220632</v>
      </c>
      <c r="E48" s="15">
        <f t="shared" si="8"/>
        <v>-2.0897220631623357E-6</v>
      </c>
      <c r="F48" s="18"/>
      <c r="G48" s="18"/>
      <c r="H48" s="3">
        <f t="shared" si="9"/>
        <v>3281572.5435630288</v>
      </c>
      <c r="I48" s="3">
        <f>주식!K45</f>
        <v>-261968943.5261378</v>
      </c>
      <c r="J48" s="3">
        <f>채권!W45</f>
        <v>547.44113715007552</v>
      </c>
      <c r="K48" s="3">
        <f t="shared" si="10"/>
        <v>-258686823.5414376</v>
      </c>
      <c r="L48" s="6">
        <f>주식!L45</f>
        <v>0</v>
      </c>
      <c r="M48" s="6">
        <f>채권!X45</f>
        <v>0</v>
      </c>
      <c r="N48" s="6">
        <f t="shared" si="11"/>
        <v>0</v>
      </c>
      <c r="O48" s="14">
        <f>주식!M45</f>
        <v>0</v>
      </c>
      <c r="P48" s="6">
        <f>채권!Y45</f>
        <v>0</v>
      </c>
      <c r="Q48" s="6">
        <f t="shared" si="12"/>
        <v>0</v>
      </c>
      <c r="R48" s="6">
        <f>IF(주식!L45="",0,((K48-B48+C48)/K47-1)/((K47-H47)/K47))</f>
        <v>0</v>
      </c>
      <c r="S48" s="14">
        <f t="shared" si="13"/>
        <v>0</v>
      </c>
    </row>
    <row r="49" spans="1:19" x14ac:dyDescent="0.3">
      <c r="A49" s="16">
        <v>44341</v>
      </c>
      <c r="B49" s="22"/>
      <c r="C49" s="22"/>
      <c r="D49" s="15">
        <f t="shared" si="7"/>
        <v>1.0000020897220632</v>
      </c>
      <c r="E49" s="15">
        <f t="shared" si="8"/>
        <v>-2.0897220631623357E-6</v>
      </c>
      <c r="F49" s="18"/>
      <c r="G49" s="18"/>
      <c r="H49" s="3">
        <f t="shared" si="9"/>
        <v>3281572.5435630288</v>
      </c>
      <c r="I49" s="3">
        <f>주식!K46</f>
        <v>-261968943.5261378</v>
      </c>
      <c r="J49" s="3">
        <f>채권!W46</f>
        <v>547.44113715007552</v>
      </c>
      <c r="K49" s="3">
        <f t="shared" si="10"/>
        <v>-258686823.5414376</v>
      </c>
      <c r="L49" s="6">
        <f>주식!L46</f>
        <v>0</v>
      </c>
      <c r="M49" s="6">
        <f>채권!X46</f>
        <v>0</v>
      </c>
      <c r="N49" s="6">
        <f t="shared" si="11"/>
        <v>0</v>
      </c>
      <c r="O49" s="14">
        <f>주식!M46</f>
        <v>0</v>
      </c>
      <c r="P49" s="6">
        <f>채권!Y46</f>
        <v>0</v>
      </c>
      <c r="Q49" s="6">
        <f t="shared" si="12"/>
        <v>0</v>
      </c>
      <c r="R49" s="6">
        <f>IF(주식!L46="",0,((K49-B49+C49)/K48-1)/((K48-H48)/K48))</f>
        <v>0</v>
      </c>
      <c r="S49" s="14">
        <f t="shared" si="13"/>
        <v>0</v>
      </c>
    </row>
    <row r="50" spans="1:19" x14ac:dyDescent="0.3">
      <c r="A50" s="16">
        <v>44342</v>
      </c>
      <c r="B50" s="22"/>
      <c r="C50" s="22"/>
      <c r="D50" s="15">
        <f t="shared" si="7"/>
        <v>1.0000020897220632</v>
      </c>
      <c r="E50" s="15">
        <f t="shared" si="8"/>
        <v>-2.0897220631623357E-6</v>
      </c>
      <c r="F50" s="18"/>
      <c r="G50" s="18"/>
      <c r="H50" s="3">
        <f t="shared" si="9"/>
        <v>3281572.5435630288</v>
      </c>
      <c r="I50" s="3">
        <f>주식!K47</f>
        <v>-261968943.5261378</v>
      </c>
      <c r="J50" s="3">
        <f>채권!W47</f>
        <v>547.44113715007552</v>
      </c>
      <c r="K50" s="3">
        <f t="shared" si="10"/>
        <v>-258686823.5414376</v>
      </c>
      <c r="L50" s="6">
        <f>주식!L47</f>
        <v>0</v>
      </c>
      <c r="M50" s="6">
        <f>채권!X47</f>
        <v>0</v>
      </c>
      <c r="N50" s="6">
        <f t="shared" si="11"/>
        <v>0</v>
      </c>
      <c r="O50" s="14">
        <f>주식!M47</f>
        <v>0</v>
      </c>
      <c r="P50" s="6">
        <f>채권!Y47</f>
        <v>0</v>
      </c>
      <c r="Q50" s="6">
        <f t="shared" si="12"/>
        <v>0</v>
      </c>
      <c r="R50" s="6">
        <f>IF(주식!L47="",0,((K50-B50+C50)/K49-1)/((K49-H49)/K49))</f>
        <v>0</v>
      </c>
      <c r="S50" s="14">
        <f t="shared" si="13"/>
        <v>0</v>
      </c>
    </row>
    <row r="51" spans="1:19" x14ac:dyDescent="0.3">
      <c r="A51" s="16">
        <v>44343</v>
      </c>
      <c r="B51" s="22"/>
      <c r="C51" s="22"/>
      <c r="D51" s="15">
        <f t="shared" si="7"/>
        <v>1.0000020897220632</v>
      </c>
      <c r="E51" s="15">
        <f t="shared" si="8"/>
        <v>-2.0897220631623357E-6</v>
      </c>
      <c r="F51" s="18"/>
      <c r="G51" s="18"/>
      <c r="H51" s="3">
        <f t="shared" si="9"/>
        <v>3281572.5435630288</v>
      </c>
      <c r="I51" s="3">
        <f>주식!K48</f>
        <v>-261968943.5261378</v>
      </c>
      <c r="J51" s="3">
        <f>채권!W48</f>
        <v>547.44113715007552</v>
      </c>
      <c r="K51" s="3">
        <f t="shared" si="10"/>
        <v>-258686823.5414376</v>
      </c>
      <c r="L51" s="6">
        <f>주식!L48</f>
        <v>0</v>
      </c>
      <c r="M51" s="6">
        <f>채권!X48</f>
        <v>0</v>
      </c>
      <c r="N51" s="6">
        <f t="shared" si="11"/>
        <v>0</v>
      </c>
      <c r="O51" s="14">
        <f>주식!M48</f>
        <v>0</v>
      </c>
      <c r="P51" s="6">
        <f>채권!Y48</f>
        <v>0</v>
      </c>
      <c r="Q51" s="6">
        <f t="shared" si="12"/>
        <v>0</v>
      </c>
      <c r="R51" s="6">
        <f>IF(주식!L48="",0,((K51-B51+C51)/K50-1)/((K50-H50)/K50))</f>
        <v>0</v>
      </c>
      <c r="S51" s="14">
        <f t="shared" si="13"/>
        <v>0</v>
      </c>
    </row>
    <row r="52" spans="1:19" x14ac:dyDescent="0.3">
      <c r="A52" s="16"/>
    </row>
  </sheetData>
  <phoneticPr fontId="4" type="noConversion"/>
  <pageMargins left="0.69999998807907104" right="0.69999998807907104" top="0.75" bottom="0.75" header="0.30000001192092896" footer="0.30000001192092896"/>
  <pageSetup paperSize="9" orientation="portrait" horizontalDpi="4294967293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S49"/>
  <sheetViews>
    <sheetView zoomScaleNormal="100" zoomScaleSheetLayoutView="75" workbookViewId="0">
      <selection activeCell="B5" sqref="B5:D5"/>
    </sheetView>
  </sheetViews>
  <sheetFormatPr defaultColWidth="9" defaultRowHeight="13.5" x14ac:dyDescent="0.3"/>
  <cols>
    <col min="1" max="1" width="9.625" style="1" customWidth="1"/>
    <col min="2" max="2" width="13" style="1" customWidth="1"/>
    <col min="3" max="4" width="14.625" style="1" customWidth="1"/>
    <col min="5" max="5" width="10.875" style="1" customWidth="1"/>
    <col min="6" max="8" width="10.25" style="1" customWidth="1"/>
    <col min="9" max="9" width="11.375" style="1" bestFit="1" customWidth="1"/>
    <col min="10" max="10" width="10.875" style="1" customWidth="1"/>
    <col min="11" max="11" width="11.375" style="1" customWidth="1"/>
    <col min="12" max="12" width="11" style="1" bestFit="1" customWidth="1"/>
    <col min="13" max="13" width="13.125" style="1" bestFit="1" customWidth="1"/>
    <col min="14" max="14" width="9" style="1"/>
    <col min="15" max="15" width="11" style="1" bestFit="1" customWidth="1"/>
    <col min="16" max="16" width="9.375" style="1" bestFit="1" customWidth="1"/>
    <col min="17" max="17" width="11.5" style="1" bestFit="1" customWidth="1"/>
    <col min="18" max="16384" width="9" style="1"/>
  </cols>
  <sheetData>
    <row r="1" spans="1:19" x14ac:dyDescent="0.3">
      <c r="B1" s="38" t="s">
        <v>28</v>
      </c>
      <c r="C1" s="38"/>
      <c r="D1" s="38"/>
      <c r="E1" s="38"/>
      <c r="F1" s="38" t="s">
        <v>49</v>
      </c>
      <c r="G1" s="38"/>
      <c r="H1" s="38"/>
    </row>
    <row r="2" spans="1:19" x14ac:dyDescent="0.3">
      <c r="A2" s="1" t="s">
        <v>2</v>
      </c>
      <c r="B2" s="1" t="s">
        <v>33</v>
      </c>
      <c r="C2" s="1" t="s">
        <v>13</v>
      </c>
      <c r="D2" s="1" t="s">
        <v>72</v>
      </c>
      <c r="E2" s="1" t="s">
        <v>10</v>
      </c>
      <c r="F2" s="1" t="s">
        <v>33</v>
      </c>
      <c r="G2" s="1" t="s">
        <v>13</v>
      </c>
      <c r="H2" s="1" t="s">
        <v>10</v>
      </c>
      <c r="I2" s="7" t="s">
        <v>34</v>
      </c>
      <c r="J2" s="7" t="s">
        <v>38</v>
      </c>
      <c r="K2" s="1" t="s">
        <v>43</v>
      </c>
      <c r="L2" s="1" t="s">
        <v>29</v>
      </c>
      <c r="M2" s="1" t="s">
        <v>48</v>
      </c>
      <c r="N2" s="1" t="s">
        <v>9</v>
      </c>
      <c r="O2" s="1" t="s">
        <v>68</v>
      </c>
      <c r="P2" s="14" t="s">
        <v>62</v>
      </c>
      <c r="R2" s="1" t="s">
        <v>60</v>
      </c>
      <c r="S2" s="6">
        <f t="array" ref="S2">PRODUCT(1+O15:O40)-1</f>
        <v>0</v>
      </c>
    </row>
    <row r="3" spans="1:19" x14ac:dyDescent="0.3">
      <c r="A3" s="16">
        <f>포트폴리오!A6</f>
        <v>44298</v>
      </c>
      <c r="B3" s="2"/>
      <c r="C3" s="2"/>
      <c r="D3" s="2">
        <v>500000000</v>
      </c>
      <c r="E3" s="2">
        <f>J3</f>
        <v>238031056.4738622</v>
      </c>
      <c r="F3" s="4"/>
      <c r="G3" s="4"/>
      <c r="H3" s="4"/>
      <c r="I3" s="2"/>
      <c r="J3" s="2">
        <f>포트폴리오!I6</f>
        <v>238031056.4738622</v>
      </c>
      <c r="K3" s="2">
        <f>J3</f>
        <v>238031056.4738622</v>
      </c>
      <c r="N3" s="5"/>
      <c r="P3" s="14"/>
      <c r="Q3" s="3"/>
      <c r="R3" s="1" t="s">
        <v>64</v>
      </c>
      <c r="S3" s="6">
        <f t="array" ref="S3">PRODUCT(1+P15:P40)-1</f>
        <v>0</v>
      </c>
    </row>
    <row r="4" spans="1:19" x14ac:dyDescent="0.3">
      <c r="A4" s="16">
        <f>포트폴리오!A7</f>
        <v>44299</v>
      </c>
      <c r="B4" s="18">
        <v>0</v>
      </c>
      <c r="C4" s="18">
        <v>0</v>
      </c>
      <c r="D4" s="18">
        <v>500000000</v>
      </c>
      <c r="E4" s="19">
        <f>E3+J4-I4+(D4-D3)</f>
        <v>238031056.4738622</v>
      </c>
      <c r="F4" s="4">
        <f>B4/$K4</f>
        <v>0</v>
      </c>
      <c r="G4" s="4">
        <f>C4/$K4</f>
        <v>0</v>
      </c>
      <c r="H4" s="4">
        <f>E4/$K4</f>
        <v>1</v>
      </c>
      <c r="I4" s="19">
        <f>-MIN(포트폴리오!F7,0)</f>
        <v>0</v>
      </c>
      <c r="J4" s="19">
        <f>MAX(포트폴리오!F7,0)</f>
        <v>0</v>
      </c>
      <c r="K4" s="2">
        <f>B4+C4+E4</f>
        <v>238031056.4738622</v>
      </c>
      <c r="L4" s="30">
        <v>1.8599999999999998E-2</v>
      </c>
      <c r="M4" s="6">
        <f>IF(SUM(B4:D4)=0,0,(K4+I4-J4)/K3-1)</f>
        <v>0</v>
      </c>
      <c r="N4" s="5">
        <f>M4-L4</f>
        <v>-1.8599999999999998E-2</v>
      </c>
      <c r="P4" s="14"/>
    </row>
    <row r="5" spans="1:19" x14ac:dyDescent="0.3">
      <c r="A5" s="16">
        <f>포트폴리오!A8</f>
        <v>44300</v>
      </c>
      <c r="B5" s="18">
        <v>249079390</v>
      </c>
      <c r="C5" s="18">
        <v>41439100</v>
      </c>
      <c r="D5" s="18">
        <v>238031056.4738622</v>
      </c>
      <c r="E5" s="19">
        <f t="shared" ref="E5:E48" si="0">E4+J5-I5+(D5-D4)</f>
        <v>-23937887.052275598</v>
      </c>
      <c r="F5" s="4">
        <f t="shared" ref="F5:F40" si="1">B5/$K5</f>
        <v>0.93434926339649571</v>
      </c>
      <c r="G5" s="4">
        <f t="shared" ref="G5:G40" si="2">C5/$K5</f>
        <v>0.15544679373437412</v>
      </c>
      <c r="H5" s="4">
        <f t="shared" ref="H5:H40" si="3">E5/$K5</f>
        <v>-8.9796057130869869E-2</v>
      </c>
      <c r="I5" s="19"/>
      <c r="J5" s="19">
        <f>MAX(포트폴리오!F8,0)</f>
        <v>0</v>
      </c>
      <c r="K5" s="2">
        <f>B5+C5+E5</f>
        <v>266580602.9477244</v>
      </c>
      <c r="L5" s="30"/>
      <c r="M5" s="6">
        <f>IF(SUM(B5:D5)=0,0,(K5+I5-J5)/K4-1)</f>
        <v>0.11994042666864013</v>
      </c>
      <c r="N5" s="5">
        <f t="shared" ref="N5:N40" si="4">M5-L5</f>
        <v>0.11994042666864013</v>
      </c>
      <c r="O5" s="6">
        <f>IF(OR(L5="",L5=0),0,(M5-F4*L5)/G4-L5)*G4</f>
        <v>0</v>
      </c>
      <c r="P5" s="14">
        <f>N5-O5</f>
        <v>0.11994042666864013</v>
      </c>
    </row>
    <row r="6" spans="1:19" x14ac:dyDescent="0.3">
      <c r="A6" s="16">
        <f>포트폴리오!A9</f>
        <v>44301</v>
      </c>
      <c r="B6" s="18"/>
      <c r="C6" s="18"/>
      <c r="D6" s="18"/>
      <c r="E6" s="19">
        <f t="shared" si="0"/>
        <v>-261968943.5261378</v>
      </c>
      <c r="F6" s="4">
        <f t="shared" si="1"/>
        <v>0</v>
      </c>
      <c r="G6" s="4">
        <f t="shared" si="2"/>
        <v>0</v>
      </c>
      <c r="H6" s="4">
        <f t="shared" si="3"/>
        <v>1</v>
      </c>
      <c r="I6" s="19">
        <f>-MIN(포트폴리오!F9,0)</f>
        <v>0</v>
      </c>
      <c r="J6" s="19">
        <f>MAX(포트폴리오!F9,0)</f>
        <v>0</v>
      </c>
      <c r="K6" s="2">
        <f t="shared" ref="K6:K40" si="5">B6+C6+E6</f>
        <v>-261968943.5261378</v>
      </c>
      <c r="L6" s="30"/>
      <c r="M6" s="6">
        <f t="shared" ref="M6:M40" si="6">IF(SUM(B6:D6)=0,0,(K6+I6-J6)/K5-1)</f>
        <v>0</v>
      </c>
      <c r="N6" s="5">
        <f t="shared" si="4"/>
        <v>0</v>
      </c>
      <c r="O6" s="6">
        <f t="shared" ref="O6:O40" si="7">IF(OR(L6="",L6=0),0,(M6-F5*L6)/G5-L6)*G5</f>
        <v>0</v>
      </c>
      <c r="P6" s="14">
        <f t="shared" ref="P6:P40" si="8">N6-O6</f>
        <v>0</v>
      </c>
    </row>
    <row r="7" spans="1:19" x14ac:dyDescent="0.3">
      <c r="A7" s="16">
        <f>포트폴리오!A10</f>
        <v>44302</v>
      </c>
      <c r="B7" s="18"/>
      <c r="C7" s="18"/>
      <c r="D7" s="18"/>
      <c r="E7" s="19">
        <f t="shared" si="0"/>
        <v>-261968943.5261378</v>
      </c>
      <c r="F7" s="4">
        <f t="shared" si="1"/>
        <v>0</v>
      </c>
      <c r="G7" s="4">
        <f t="shared" si="2"/>
        <v>0</v>
      </c>
      <c r="H7" s="4">
        <f t="shared" si="3"/>
        <v>1</v>
      </c>
      <c r="I7" s="19">
        <f>-MIN(포트폴리오!F10,0)</f>
        <v>0</v>
      </c>
      <c r="J7" s="19">
        <f>MAX(포트폴리오!F10,0)</f>
        <v>0</v>
      </c>
      <c r="K7" s="2">
        <f t="shared" si="5"/>
        <v>-261968943.5261378</v>
      </c>
      <c r="L7" s="30"/>
      <c r="M7" s="6">
        <f t="shared" si="6"/>
        <v>0</v>
      </c>
      <c r="N7" s="5">
        <f t="shared" si="4"/>
        <v>0</v>
      </c>
      <c r="O7" s="6">
        <f t="shared" si="7"/>
        <v>0</v>
      </c>
      <c r="P7" s="14">
        <f t="shared" si="8"/>
        <v>0</v>
      </c>
    </row>
    <row r="8" spans="1:19" x14ac:dyDescent="0.3">
      <c r="A8" s="16">
        <f>포트폴리오!A11</f>
        <v>44303</v>
      </c>
      <c r="B8" s="18"/>
      <c r="C8" s="18"/>
      <c r="D8" s="18"/>
      <c r="E8" s="19">
        <f t="shared" si="0"/>
        <v>-261968943.5261378</v>
      </c>
      <c r="F8" s="4">
        <f t="shared" si="1"/>
        <v>0</v>
      </c>
      <c r="G8" s="4">
        <f t="shared" si="2"/>
        <v>0</v>
      </c>
      <c r="H8" s="4">
        <f t="shared" si="3"/>
        <v>1</v>
      </c>
      <c r="I8" s="19">
        <f>-MIN(포트폴리오!F11,0)</f>
        <v>0</v>
      </c>
      <c r="J8" s="19">
        <f>MAX(포트폴리오!F11,0)</f>
        <v>0</v>
      </c>
      <c r="K8" s="2">
        <f t="shared" si="5"/>
        <v>-261968943.5261378</v>
      </c>
      <c r="L8" s="30"/>
      <c r="M8" s="6">
        <f t="shared" si="6"/>
        <v>0</v>
      </c>
      <c r="N8" s="5">
        <f t="shared" si="4"/>
        <v>0</v>
      </c>
      <c r="O8" s="6">
        <f t="shared" si="7"/>
        <v>0</v>
      </c>
      <c r="P8" s="14">
        <f t="shared" si="8"/>
        <v>0</v>
      </c>
    </row>
    <row r="9" spans="1:19" x14ac:dyDescent="0.3">
      <c r="A9" s="16">
        <f>포트폴리오!A12</f>
        <v>44304</v>
      </c>
      <c r="B9" s="18"/>
      <c r="C9" s="18"/>
      <c r="D9" s="18"/>
      <c r="E9" s="19">
        <f t="shared" si="0"/>
        <v>-261968943.5261378</v>
      </c>
      <c r="F9" s="4">
        <f t="shared" si="1"/>
        <v>0</v>
      </c>
      <c r="G9" s="4">
        <f t="shared" si="2"/>
        <v>0</v>
      </c>
      <c r="H9" s="4">
        <f t="shared" si="3"/>
        <v>1</v>
      </c>
      <c r="I9" s="19">
        <f>-MIN(포트폴리오!F12,0)</f>
        <v>0</v>
      </c>
      <c r="J9" s="19">
        <f>MAX(포트폴리오!F12,0)</f>
        <v>0</v>
      </c>
      <c r="K9" s="2">
        <f t="shared" si="5"/>
        <v>-261968943.5261378</v>
      </c>
      <c r="L9" s="30"/>
      <c r="M9" s="6">
        <f t="shared" si="6"/>
        <v>0</v>
      </c>
      <c r="N9" s="5">
        <f t="shared" si="4"/>
        <v>0</v>
      </c>
      <c r="O9" s="6">
        <f t="shared" si="7"/>
        <v>0</v>
      </c>
      <c r="P9" s="14">
        <f t="shared" si="8"/>
        <v>0</v>
      </c>
    </row>
    <row r="10" spans="1:19" x14ac:dyDescent="0.3">
      <c r="A10" s="16">
        <f>포트폴리오!A13</f>
        <v>44305</v>
      </c>
      <c r="B10" s="18"/>
      <c r="C10" s="18"/>
      <c r="D10" s="18"/>
      <c r="E10" s="19">
        <f t="shared" si="0"/>
        <v>-261968943.5261378</v>
      </c>
      <c r="F10" s="4">
        <f t="shared" si="1"/>
        <v>0</v>
      </c>
      <c r="G10" s="4">
        <f t="shared" si="2"/>
        <v>0</v>
      </c>
      <c r="H10" s="4">
        <f t="shared" si="3"/>
        <v>1</v>
      </c>
      <c r="I10" s="19">
        <f>-MIN(포트폴리오!F13,0)</f>
        <v>0</v>
      </c>
      <c r="J10" s="19">
        <f>MAX(포트폴리오!F13,0)</f>
        <v>0</v>
      </c>
      <c r="K10" s="2">
        <f t="shared" si="5"/>
        <v>-261968943.5261378</v>
      </c>
      <c r="L10" s="30"/>
      <c r="M10" s="6">
        <f t="shared" si="6"/>
        <v>0</v>
      </c>
      <c r="N10" s="5">
        <f t="shared" si="4"/>
        <v>0</v>
      </c>
      <c r="O10" s="6">
        <f t="shared" si="7"/>
        <v>0</v>
      </c>
      <c r="P10" s="14">
        <f t="shared" si="8"/>
        <v>0</v>
      </c>
    </row>
    <row r="11" spans="1:19" x14ac:dyDescent="0.3">
      <c r="A11" s="16">
        <f>포트폴리오!A14</f>
        <v>44306</v>
      </c>
      <c r="B11" s="18"/>
      <c r="C11" s="18"/>
      <c r="D11" s="18"/>
      <c r="E11" s="19">
        <f t="shared" si="0"/>
        <v>-261968943.5261378</v>
      </c>
      <c r="F11" s="4">
        <f t="shared" si="1"/>
        <v>0</v>
      </c>
      <c r="G11" s="4">
        <f t="shared" si="2"/>
        <v>0</v>
      </c>
      <c r="H11" s="4">
        <f t="shared" si="3"/>
        <v>1</v>
      </c>
      <c r="I11" s="19">
        <f>-MIN(포트폴리오!F14,0)</f>
        <v>0</v>
      </c>
      <c r="J11" s="19">
        <f>MAX(포트폴리오!F14,0)</f>
        <v>0</v>
      </c>
      <c r="K11" s="2">
        <f t="shared" si="5"/>
        <v>-261968943.5261378</v>
      </c>
      <c r="L11" s="30"/>
      <c r="M11" s="6">
        <f t="shared" si="6"/>
        <v>0</v>
      </c>
      <c r="N11" s="5">
        <f t="shared" si="4"/>
        <v>0</v>
      </c>
      <c r="O11" s="6">
        <f t="shared" si="7"/>
        <v>0</v>
      </c>
      <c r="P11" s="14">
        <f t="shared" si="8"/>
        <v>0</v>
      </c>
    </row>
    <row r="12" spans="1:19" x14ac:dyDescent="0.3">
      <c r="A12" s="16">
        <f>포트폴리오!A15</f>
        <v>44307</v>
      </c>
      <c r="B12" s="18"/>
      <c r="C12" s="18"/>
      <c r="D12" s="18"/>
      <c r="E12" s="19">
        <f t="shared" si="0"/>
        <v>-261968943.5261378</v>
      </c>
      <c r="F12" s="4">
        <f t="shared" si="1"/>
        <v>0</v>
      </c>
      <c r="G12" s="4">
        <f t="shared" si="2"/>
        <v>0</v>
      </c>
      <c r="H12" s="4">
        <f t="shared" si="3"/>
        <v>1</v>
      </c>
      <c r="I12" s="19">
        <f>-MIN(포트폴리오!F15,0)</f>
        <v>0</v>
      </c>
      <c r="J12" s="19">
        <f>MAX(포트폴리오!F15,0)</f>
        <v>0</v>
      </c>
      <c r="K12" s="2">
        <f t="shared" si="5"/>
        <v>-261968943.5261378</v>
      </c>
      <c r="L12" s="30"/>
      <c r="M12" s="6">
        <f t="shared" si="6"/>
        <v>0</v>
      </c>
      <c r="N12" s="5">
        <f t="shared" si="4"/>
        <v>0</v>
      </c>
      <c r="O12" s="6">
        <f t="shared" si="7"/>
        <v>0</v>
      </c>
      <c r="P12" s="14">
        <f t="shared" si="8"/>
        <v>0</v>
      </c>
    </row>
    <row r="13" spans="1:19" x14ac:dyDescent="0.3">
      <c r="A13" s="16">
        <f>포트폴리오!A16</f>
        <v>44308</v>
      </c>
      <c r="B13" s="18"/>
      <c r="C13" s="18"/>
      <c r="D13" s="18"/>
      <c r="E13" s="19">
        <f t="shared" si="0"/>
        <v>-261968943.5261378</v>
      </c>
      <c r="F13" s="4">
        <f t="shared" si="1"/>
        <v>0</v>
      </c>
      <c r="G13" s="4">
        <f t="shared" si="2"/>
        <v>0</v>
      </c>
      <c r="H13" s="4">
        <f t="shared" si="3"/>
        <v>1</v>
      </c>
      <c r="I13" s="19">
        <f>-MIN(포트폴리오!F16,0)</f>
        <v>0</v>
      </c>
      <c r="J13" s="19">
        <f>MAX(포트폴리오!F16,0)</f>
        <v>0</v>
      </c>
      <c r="K13" s="2">
        <f t="shared" si="5"/>
        <v>-261968943.5261378</v>
      </c>
      <c r="L13" s="30"/>
      <c r="M13" s="6">
        <f t="shared" si="6"/>
        <v>0</v>
      </c>
      <c r="N13" s="5">
        <f t="shared" si="4"/>
        <v>0</v>
      </c>
      <c r="O13" s="6">
        <f t="shared" si="7"/>
        <v>0</v>
      </c>
      <c r="P13" s="14">
        <f t="shared" si="8"/>
        <v>0</v>
      </c>
    </row>
    <row r="14" spans="1:19" x14ac:dyDescent="0.3">
      <c r="A14" s="16">
        <f>포트폴리오!A17</f>
        <v>44309</v>
      </c>
      <c r="B14" s="18"/>
      <c r="C14" s="18"/>
      <c r="D14" s="18"/>
      <c r="E14" s="19">
        <f t="shared" si="0"/>
        <v>-261968943.5261378</v>
      </c>
      <c r="F14" s="4">
        <f t="shared" si="1"/>
        <v>0</v>
      </c>
      <c r="G14" s="4">
        <f t="shared" si="2"/>
        <v>0</v>
      </c>
      <c r="H14" s="4">
        <f t="shared" si="3"/>
        <v>1</v>
      </c>
      <c r="I14" s="19">
        <f>-MIN(포트폴리오!F17,0)</f>
        <v>0</v>
      </c>
      <c r="J14" s="19">
        <f>MAX(포트폴리오!F17,0)</f>
        <v>0</v>
      </c>
      <c r="K14" s="2">
        <f t="shared" si="5"/>
        <v>-261968943.5261378</v>
      </c>
      <c r="L14" s="30"/>
      <c r="M14" s="6">
        <f t="shared" si="6"/>
        <v>0</v>
      </c>
      <c r="N14" s="5">
        <f t="shared" si="4"/>
        <v>0</v>
      </c>
      <c r="O14" s="6">
        <f t="shared" si="7"/>
        <v>0</v>
      </c>
      <c r="P14" s="14">
        <f t="shared" si="8"/>
        <v>0</v>
      </c>
    </row>
    <row r="15" spans="1:19" x14ac:dyDescent="0.3">
      <c r="A15" s="16">
        <f>포트폴리오!A18</f>
        <v>44310</v>
      </c>
      <c r="B15" s="18"/>
      <c r="C15" s="18"/>
      <c r="D15" s="18"/>
      <c r="E15" s="19">
        <f t="shared" si="0"/>
        <v>-261968943.5261378</v>
      </c>
      <c r="F15" s="4">
        <f t="shared" si="1"/>
        <v>0</v>
      </c>
      <c r="G15" s="4">
        <f t="shared" si="2"/>
        <v>0</v>
      </c>
      <c r="H15" s="4">
        <f t="shared" si="3"/>
        <v>1</v>
      </c>
      <c r="I15" s="19">
        <f>-MIN(포트폴리오!F18,0)</f>
        <v>0</v>
      </c>
      <c r="J15" s="19">
        <f>MAX(포트폴리오!F18,0)</f>
        <v>0</v>
      </c>
      <c r="K15" s="2">
        <f t="shared" si="5"/>
        <v>-261968943.5261378</v>
      </c>
      <c r="L15" s="30"/>
      <c r="M15" s="6">
        <f t="shared" si="6"/>
        <v>0</v>
      </c>
      <c r="N15" s="5">
        <f t="shared" si="4"/>
        <v>0</v>
      </c>
      <c r="O15" s="6">
        <f t="shared" si="7"/>
        <v>0</v>
      </c>
      <c r="P15" s="14">
        <f t="shared" si="8"/>
        <v>0</v>
      </c>
    </row>
    <row r="16" spans="1:19" x14ac:dyDescent="0.3">
      <c r="A16" s="16">
        <f>포트폴리오!A19</f>
        <v>44311</v>
      </c>
      <c r="B16" s="18"/>
      <c r="C16" s="18"/>
      <c r="D16" s="18"/>
      <c r="E16" s="19">
        <f t="shared" si="0"/>
        <v>-261968943.5261378</v>
      </c>
      <c r="F16" s="4">
        <f t="shared" si="1"/>
        <v>0</v>
      </c>
      <c r="G16" s="4">
        <f t="shared" si="2"/>
        <v>0</v>
      </c>
      <c r="H16" s="4">
        <f t="shared" si="3"/>
        <v>1</v>
      </c>
      <c r="I16" s="19">
        <f>-MIN(포트폴리오!F19,0)</f>
        <v>0</v>
      </c>
      <c r="J16" s="19">
        <f>MAX(포트폴리오!F19,0)</f>
        <v>0</v>
      </c>
      <c r="K16" s="2">
        <f t="shared" si="5"/>
        <v>-261968943.5261378</v>
      </c>
      <c r="L16" s="30"/>
      <c r="M16" s="6">
        <f t="shared" si="6"/>
        <v>0</v>
      </c>
      <c r="N16" s="5">
        <f t="shared" si="4"/>
        <v>0</v>
      </c>
      <c r="O16" s="6">
        <f t="shared" si="7"/>
        <v>0</v>
      </c>
      <c r="P16" s="14">
        <f t="shared" si="8"/>
        <v>0</v>
      </c>
    </row>
    <row r="17" spans="1:16" x14ac:dyDescent="0.3">
      <c r="A17" s="16">
        <f>포트폴리오!A20</f>
        <v>44312</v>
      </c>
      <c r="B17" s="18"/>
      <c r="C17" s="18"/>
      <c r="D17" s="18"/>
      <c r="E17" s="19">
        <f t="shared" si="0"/>
        <v>-261968943.5261378</v>
      </c>
      <c r="F17" s="4">
        <f t="shared" si="1"/>
        <v>0</v>
      </c>
      <c r="G17" s="4">
        <f t="shared" si="2"/>
        <v>0</v>
      </c>
      <c r="H17" s="4">
        <f t="shared" si="3"/>
        <v>1</v>
      </c>
      <c r="I17" s="19">
        <f>-MIN(포트폴리오!F20,0)</f>
        <v>0</v>
      </c>
      <c r="J17" s="19">
        <f>MAX(포트폴리오!F20,0)</f>
        <v>0</v>
      </c>
      <c r="K17" s="2">
        <f t="shared" si="5"/>
        <v>-261968943.5261378</v>
      </c>
      <c r="L17" s="30"/>
      <c r="M17" s="6">
        <f t="shared" si="6"/>
        <v>0</v>
      </c>
      <c r="N17" s="5">
        <f t="shared" si="4"/>
        <v>0</v>
      </c>
      <c r="O17" s="6">
        <f t="shared" si="7"/>
        <v>0</v>
      </c>
      <c r="P17" s="14">
        <f t="shared" si="8"/>
        <v>0</v>
      </c>
    </row>
    <row r="18" spans="1:16" x14ac:dyDescent="0.3">
      <c r="A18" s="16">
        <f>포트폴리오!A21</f>
        <v>44313</v>
      </c>
      <c r="B18" s="18"/>
      <c r="C18" s="18"/>
      <c r="D18" s="18"/>
      <c r="E18" s="19">
        <f t="shared" si="0"/>
        <v>-261968943.5261378</v>
      </c>
      <c r="F18" s="4">
        <f t="shared" si="1"/>
        <v>0</v>
      </c>
      <c r="G18" s="4">
        <f t="shared" si="2"/>
        <v>0</v>
      </c>
      <c r="H18" s="4">
        <f t="shared" si="3"/>
        <v>1</v>
      </c>
      <c r="I18" s="19">
        <f>-MIN(포트폴리오!F21,0)</f>
        <v>0</v>
      </c>
      <c r="J18" s="19">
        <f>MAX(포트폴리오!F21,0)</f>
        <v>0</v>
      </c>
      <c r="K18" s="2">
        <f t="shared" si="5"/>
        <v>-261968943.5261378</v>
      </c>
      <c r="L18" s="30"/>
      <c r="M18" s="6">
        <f t="shared" si="6"/>
        <v>0</v>
      </c>
      <c r="N18" s="5">
        <f t="shared" si="4"/>
        <v>0</v>
      </c>
      <c r="O18" s="6">
        <f t="shared" si="7"/>
        <v>0</v>
      </c>
      <c r="P18" s="14">
        <f t="shared" si="8"/>
        <v>0</v>
      </c>
    </row>
    <row r="19" spans="1:16" x14ac:dyDescent="0.3">
      <c r="A19" s="16">
        <f>포트폴리오!A22</f>
        <v>44314</v>
      </c>
      <c r="B19" s="18"/>
      <c r="C19" s="18"/>
      <c r="D19" s="18"/>
      <c r="E19" s="19">
        <f t="shared" si="0"/>
        <v>-261968943.5261378</v>
      </c>
      <c r="F19" s="4">
        <f t="shared" si="1"/>
        <v>0</v>
      </c>
      <c r="G19" s="4">
        <f t="shared" si="2"/>
        <v>0</v>
      </c>
      <c r="H19" s="4">
        <f t="shared" si="3"/>
        <v>1</v>
      </c>
      <c r="I19" s="19">
        <f>-MIN(포트폴리오!F22,0)</f>
        <v>0</v>
      </c>
      <c r="J19" s="19">
        <f>MAX(포트폴리오!F22,0)</f>
        <v>0</v>
      </c>
      <c r="K19" s="2">
        <f t="shared" si="5"/>
        <v>-261968943.5261378</v>
      </c>
      <c r="L19" s="30"/>
      <c r="M19" s="6">
        <f t="shared" si="6"/>
        <v>0</v>
      </c>
      <c r="N19" s="5">
        <f t="shared" si="4"/>
        <v>0</v>
      </c>
      <c r="O19" s="6">
        <f t="shared" si="7"/>
        <v>0</v>
      </c>
      <c r="P19" s="14">
        <f t="shared" si="8"/>
        <v>0</v>
      </c>
    </row>
    <row r="20" spans="1:16" x14ac:dyDescent="0.3">
      <c r="A20" s="16">
        <f>포트폴리오!A23</f>
        <v>44315</v>
      </c>
      <c r="B20" s="18"/>
      <c r="C20" s="18"/>
      <c r="D20" s="18"/>
      <c r="E20" s="19">
        <f t="shared" si="0"/>
        <v>-261968943.5261378</v>
      </c>
      <c r="F20" s="4">
        <f t="shared" si="1"/>
        <v>0</v>
      </c>
      <c r="G20" s="4">
        <f t="shared" si="2"/>
        <v>0</v>
      </c>
      <c r="H20" s="4">
        <f t="shared" si="3"/>
        <v>1</v>
      </c>
      <c r="I20" s="19">
        <f>-MIN(포트폴리오!F23,0)</f>
        <v>0</v>
      </c>
      <c r="J20" s="19">
        <f>MAX(포트폴리오!F23,0)</f>
        <v>0</v>
      </c>
      <c r="K20" s="2">
        <f t="shared" si="5"/>
        <v>-261968943.5261378</v>
      </c>
      <c r="L20" s="30"/>
      <c r="M20" s="6">
        <f t="shared" si="6"/>
        <v>0</v>
      </c>
      <c r="N20" s="5">
        <f t="shared" si="4"/>
        <v>0</v>
      </c>
      <c r="O20" s="6">
        <f t="shared" si="7"/>
        <v>0</v>
      </c>
      <c r="P20" s="14">
        <f t="shared" si="8"/>
        <v>0</v>
      </c>
    </row>
    <row r="21" spans="1:16" x14ac:dyDescent="0.3">
      <c r="A21" s="16">
        <f>포트폴리오!A24</f>
        <v>44316</v>
      </c>
      <c r="B21" s="18"/>
      <c r="C21" s="18"/>
      <c r="D21" s="18"/>
      <c r="E21" s="19">
        <f t="shared" si="0"/>
        <v>-261968943.5261378</v>
      </c>
      <c r="F21" s="4">
        <f t="shared" si="1"/>
        <v>0</v>
      </c>
      <c r="G21" s="4">
        <f t="shared" si="2"/>
        <v>0</v>
      </c>
      <c r="H21" s="4">
        <f t="shared" si="3"/>
        <v>1</v>
      </c>
      <c r="I21" s="19">
        <f>-MIN(포트폴리오!F24,0)</f>
        <v>0</v>
      </c>
      <c r="J21" s="19">
        <f>MAX(포트폴리오!F24,0)</f>
        <v>0</v>
      </c>
      <c r="K21" s="2">
        <f t="shared" si="5"/>
        <v>-261968943.5261378</v>
      </c>
      <c r="L21" s="30"/>
      <c r="M21" s="6">
        <f t="shared" si="6"/>
        <v>0</v>
      </c>
      <c r="N21" s="5">
        <f t="shared" si="4"/>
        <v>0</v>
      </c>
      <c r="O21" s="6">
        <f t="shared" si="7"/>
        <v>0</v>
      </c>
      <c r="P21" s="14">
        <f t="shared" si="8"/>
        <v>0</v>
      </c>
    </row>
    <row r="22" spans="1:16" x14ac:dyDescent="0.3">
      <c r="A22" s="16">
        <f>포트폴리오!A25</f>
        <v>44317</v>
      </c>
      <c r="B22" s="18"/>
      <c r="C22" s="18"/>
      <c r="D22" s="18"/>
      <c r="E22" s="19">
        <f t="shared" si="0"/>
        <v>-261968943.5261378</v>
      </c>
      <c r="F22" s="4">
        <f t="shared" si="1"/>
        <v>0</v>
      </c>
      <c r="G22" s="4">
        <f t="shared" si="2"/>
        <v>0</v>
      </c>
      <c r="H22" s="4">
        <f t="shared" si="3"/>
        <v>1</v>
      </c>
      <c r="I22" s="19">
        <f>-MIN(포트폴리오!F25,0)</f>
        <v>0</v>
      </c>
      <c r="J22" s="19">
        <f>MAX(포트폴리오!F25,0)</f>
        <v>0</v>
      </c>
      <c r="K22" s="2">
        <f t="shared" si="5"/>
        <v>-261968943.5261378</v>
      </c>
      <c r="L22" s="30"/>
      <c r="M22" s="6">
        <f t="shared" si="6"/>
        <v>0</v>
      </c>
      <c r="N22" s="5">
        <f t="shared" si="4"/>
        <v>0</v>
      </c>
      <c r="O22" s="6">
        <f t="shared" si="7"/>
        <v>0</v>
      </c>
      <c r="P22" s="14">
        <f t="shared" si="8"/>
        <v>0</v>
      </c>
    </row>
    <row r="23" spans="1:16" x14ac:dyDescent="0.3">
      <c r="A23" s="16">
        <f>포트폴리오!A26</f>
        <v>44318</v>
      </c>
      <c r="B23" s="18"/>
      <c r="C23" s="18"/>
      <c r="D23" s="18"/>
      <c r="E23" s="19">
        <f t="shared" si="0"/>
        <v>-261968943.5261378</v>
      </c>
      <c r="F23" s="4">
        <f t="shared" si="1"/>
        <v>0</v>
      </c>
      <c r="G23" s="4">
        <f t="shared" si="2"/>
        <v>0</v>
      </c>
      <c r="H23" s="4">
        <f t="shared" si="3"/>
        <v>1</v>
      </c>
      <c r="I23" s="19">
        <f>-MIN(포트폴리오!F26,0)</f>
        <v>0</v>
      </c>
      <c r="J23" s="19">
        <f>MAX(포트폴리오!F26,0)</f>
        <v>0</v>
      </c>
      <c r="K23" s="2">
        <f t="shared" si="5"/>
        <v>-261968943.5261378</v>
      </c>
      <c r="L23" s="30"/>
      <c r="M23" s="6">
        <f t="shared" si="6"/>
        <v>0</v>
      </c>
      <c r="N23" s="5">
        <f t="shared" si="4"/>
        <v>0</v>
      </c>
      <c r="O23" s="6">
        <f t="shared" si="7"/>
        <v>0</v>
      </c>
      <c r="P23" s="14">
        <f t="shared" si="8"/>
        <v>0</v>
      </c>
    </row>
    <row r="24" spans="1:16" x14ac:dyDescent="0.3">
      <c r="A24" s="16">
        <f>포트폴리오!A27</f>
        <v>44319</v>
      </c>
      <c r="B24" s="18"/>
      <c r="C24" s="18"/>
      <c r="D24" s="18"/>
      <c r="E24" s="19">
        <f t="shared" si="0"/>
        <v>-261968943.5261378</v>
      </c>
      <c r="F24" s="4">
        <f t="shared" si="1"/>
        <v>0</v>
      </c>
      <c r="G24" s="4">
        <f t="shared" si="2"/>
        <v>0</v>
      </c>
      <c r="H24" s="4">
        <f t="shared" si="3"/>
        <v>1</v>
      </c>
      <c r="I24" s="19">
        <f>-MIN(포트폴리오!F27,0)</f>
        <v>0</v>
      </c>
      <c r="J24" s="19">
        <f>MAX(포트폴리오!F27,0)</f>
        <v>0</v>
      </c>
      <c r="K24" s="2">
        <f t="shared" si="5"/>
        <v>-261968943.5261378</v>
      </c>
      <c r="L24" s="30"/>
      <c r="M24" s="6">
        <f t="shared" si="6"/>
        <v>0</v>
      </c>
      <c r="N24" s="5">
        <f t="shared" si="4"/>
        <v>0</v>
      </c>
      <c r="O24" s="6">
        <f t="shared" si="7"/>
        <v>0</v>
      </c>
      <c r="P24" s="14">
        <f t="shared" si="8"/>
        <v>0</v>
      </c>
    </row>
    <row r="25" spans="1:16" x14ac:dyDescent="0.3">
      <c r="A25" s="16">
        <f>포트폴리오!A28</f>
        <v>44320</v>
      </c>
      <c r="B25" s="18"/>
      <c r="C25" s="18"/>
      <c r="D25" s="18"/>
      <c r="E25" s="19">
        <f t="shared" si="0"/>
        <v>-261968943.5261378</v>
      </c>
      <c r="F25" s="4">
        <f t="shared" si="1"/>
        <v>0</v>
      </c>
      <c r="G25" s="4">
        <f t="shared" si="2"/>
        <v>0</v>
      </c>
      <c r="H25" s="4">
        <f t="shared" si="3"/>
        <v>1</v>
      </c>
      <c r="I25" s="19">
        <f>-MIN(포트폴리오!F28,0)</f>
        <v>0</v>
      </c>
      <c r="J25" s="19">
        <f>MAX(포트폴리오!F28,0)</f>
        <v>0</v>
      </c>
      <c r="K25" s="2">
        <f t="shared" si="5"/>
        <v>-261968943.5261378</v>
      </c>
      <c r="L25" s="30"/>
      <c r="M25" s="6">
        <f t="shared" si="6"/>
        <v>0</v>
      </c>
      <c r="N25" s="5">
        <f t="shared" si="4"/>
        <v>0</v>
      </c>
      <c r="O25" s="6">
        <f t="shared" si="7"/>
        <v>0</v>
      </c>
      <c r="P25" s="14">
        <f t="shared" si="8"/>
        <v>0</v>
      </c>
    </row>
    <row r="26" spans="1:16" x14ac:dyDescent="0.3">
      <c r="A26" s="16">
        <f>포트폴리오!A29</f>
        <v>44321</v>
      </c>
      <c r="B26" s="18"/>
      <c r="C26" s="18"/>
      <c r="D26" s="18"/>
      <c r="E26" s="19">
        <f t="shared" si="0"/>
        <v>-261968943.5261378</v>
      </c>
      <c r="F26" s="4">
        <f t="shared" si="1"/>
        <v>0</v>
      </c>
      <c r="G26" s="4">
        <f t="shared" si="2"/>
        <v>0</v>
      </c>
      <c r="H26" s="4">
        <f t="shared" si="3"/>
        <v>1</v>
      </c>
      <c r="I26" s="19">
        <f>-MIN(포트폴리오!F29,0)</f>
        <v>0</v>
      </c>
      <c r="J26" s="19">
        <f>MAX(포트폴리오!F29,0)</f>
        <v>0</v>
      </c>
      <c r="K26" s="2">
        <f t="shared" si="5"/>
        <v>-261968943.5261378</v>
      </c>
      <c r="L26" s="30"/>
      <c r="M26" s="6">
        <f t="shared" si="6"/>
        <v>0</v>
      </c>
      <c r="N26" s="5">
        <f t="shared" si="4"/>
        <v>0</v>
      </c>
      <c r="O26" s="6">
        <f t="shared" si="7"/>
        <v>0</v>
      </c>
      <c r="P26" s="14">
        <f t="shared" si="8"/>
        <v>0</v>
      </c>
    </row>
    <row r="27" spans="1:16" x14ac:dyDescent="0.3">
      <c r="A27" s="16">
        <f>포트폴리오!A30</f>
        <v>44322</v>
      </c>
      <c r="B27" s="18"/>
      <c r="C27" s="18"/>
      <c r="D27" s="18"/>
      <c r="E27" s="19">
        <f t="shared" si="0"/>
        <v>-261968943.5261378</v>
      </c>
      <c r="F27" s="4">
        <f t="shared" si="1"/>
        <v>0</v>
      </c>
      <c r="G27" s="4">
        <f t="shared" si="2"/>
        <v>0</v>
      </c>
      <c r="H27" s="4">
        <f t="shared" si="3"/>
        <v>1</v>
      </c>
      <c r="I27" s="19">
        <f>-MIN(포트폴리오!F30,0)</f>
        <v>0</v>
      </c>
      <c r="J27" s="19">
        <f>MAX(포트폴리오!F30,0)</f>
        <v>0</v>
      </c>
      <c r="K27" s="2">
        <f t="shared" si="5"/>
        <v>-261968943.5261378</v>
      </c>
      <c r="L27" s="30"/>
      <c r="M27" s="6">
        <f t="shared" si="6"/>
        <v>0</v>
      </c>
      <c r="N27" s="5">
        <f t="shared" si="4"/>
        <v>0</v>
      </c>
      <c r="O27" s="6">
        <f t="shared" si="7"/>
        <v>0</v>
      </c>
      <c r="P27" s="14">
        <f t="shared" si="8"/>
        <v>0</v>
      </c>
    </row>
    <row r="28" spans="1:16" x14ac:dyDescent="0.3">
      <c r="A28" s="16">
        <f>포트폴리오!A31</f>
        <v>44323</v>
      </c>
      <c r="B28" s="18"/>
      <c r="C28" s="18"/>
      <c r="D28" s="18"/>
      <c r="E28" s="19">
        <f t="shared" si="0"/>
        <v>-261968943.5261378</v>
      </c>
      <c r="F28" s="4">
        <f t="shared" si="1"/>
        <v>0</v>
      </c>
      <c r="G28" s="4">
        <f t="shared" si="2"/>
        <v>0</v>
      </c>
      <c r="H28" s="4">
        <f t="shared" si="3"/>
        <v>1</v>
      </c>
      <c r="I28" s="19">
        <f>-MIN(포트폴리오!F31,0)</f>
        <v>0</v>
      </c>
      <c r="J28" s="19">
        <f>MAX(포트폴리오!F31,0)</f>
        <v>0</v>
      </c>
      <c r="K28" s="2">
        <f t="shared" si="5"/>
        <v>-261968943.5261378</v>
      </c>
      <c r="L28" s="30"/>
      <c r="M28" s="6">
        <f t="shared" si="6"/>
        <v>0</v>
      </c>
      <c r="N28" s="5">
        <f t="shared" si="4"/>
        <v>0</v>
      </c>
      <c r="O28" s="6">
        <f t="shared" si="7"/>
        <v>0</v>
      </c>
      <c r="P28" s="14">
        <f t="shared" si="8"/>
        <v>0</v>
      </c>
    </row>
    <row r="29" spans="1:16" x14ac:dyDescent="0.3">
      <c r="A29" s="16">
        <f>포트폴리오!A32</f>
        <v>44324</v>
      </c>
      <c r="B29" s="18"/>
      <c r="C29" s="18"/>
      <c r="D29" s="18"/>
      <c r="E29" s="19">
        <f t="shared" si="0"/>
        <v>-261968943.5261378</v>
      </c>
      <c r="F29" s="4">
        <f t="shared" si="1"/>
        <v>0</v>
      </c>
      <c r="G29" s="4">
        <f t="shared" si="2"/>
        <v>0</v>
      </c>
      <c r="H29" s="4">
        <f t="shared" si="3"/>
        <v>1</v>
      </c>
      <c r="I29" s="19">
        <f>-MIN(포트폴리오!F32,0)</f>
        <v>0</v>
      </c>
      <c r="J29" s="19">
        <f>MAX(포트폴리오!F32,0)</f>
        <v>0</v>
      </c>
      <c r="K29" s="2">
        <f t="shared" si="5"/>
        <v>-261968943.5261378</v>
      </c>
      <c r="L29" s="30"/>
      <c r="M29" s="6">
        <f t="shared" si="6"/>
        <v>0</v>
      </c>
      <c r="N29" s="5">
        <f t="shared" si="4"/>
        <v>0</v>
      </c>
      <c r="O29" s="6">
        <f t="shared" si="7"/>
        <v>0</v>
      </c>
      <c r="P29" s="14">
        <f t="shared" si="8"/>
        <v>0</v>
      </c>
    </row>
    <row r="30" spans="1:16" x14ac:dyDescent="0.3">
      <c r="A30" s="16">
        <f>포트폴리오!A33</f>
        <v>44325</v>
      </c>
      <c r="B30" s="18"/>
      <c r="C30" s="18"/>
      <c r="D30" s="18"/>
      <c r="E30" s="19">
        <f t="shared" si="0"/>
        <v>-261968943.5261378</v>
      </c>
      <c r="F30" s="4">
        <f t="shared" si="1"/>
        <v>0</v>
      </c>
      <c r="G30" s="4">
        <f t="shared" si="2"/>
        <v>0</v>
      </c>
      <c r="H30" s="4">
        <f t="shared" si="3"/>
        <v>1</v>
      </c>
      <c r="I30" s="19">
        <f>-MIN(포트폴리오!F33,0)</f>
        <v>0</v>
      </c>
      <c r="J30" s="19">
        <f>MAX(포트폴리오!F33,0)</f>
        <v>0</v>
      </c>
      <c r="K30" s="2">
        <f t="shared" si="5"/>
        <v>-261968943.5261378</v>
      </c>
      <c r="L30" s="30"/>
      <c r="M30" s="6">
        <f t="shared" si="6"/>
        <v>0</v>
      </c>
      <c r="N30" s="5">
        <f t="shared" si="4"/>
        <v>0</v>
      </c>
      <c r="O30" s="6">
        <f t="shared" si="7"/>
        <v>0</v>
      </c>
      <c r="P30" s="14">
        <f t="shared" si="8"/>
        <v>0</v>
      </c>
    </row>
    <row r="31" spans="1:16" x14ac:dyDescent="0.3">
      <c r="A31" s="16">
        <f>포트폴리오!A34</f>
        <v>44326</v>
      </c>
      <c r="B31" s="18"/>
      <c r="C31" s="18"/>
      <c r="D31" s="18"/>
      <c r="E31" s="19">
        <f t="shared" si="0"/>
        <v>-261968943.5261378</v>
      </c>
      <c r="F31" s="4">
        <f t="shared" si="1"/>
        <v>0</v>
      </c>
      <c r="G31" s="4">
        <f t="shared" si="2"/>
        <v>0</v>
      </c>
      <c r="H31" s="4">
        <f t="shared" si="3"/>
        <v>1</v>
      </c>
      <c r="I31" s="19">
        <f>-MIN(포트폴리오!F34,0)</f>
        <v>0</v>
      </c>
      <c r="J31" s="19">
        <f>MAX(포트폴리오!F34,0)</f>
        <v>0</v>
      </c>
      <c r="K31" s="2">
        <f t="shared" si="5"/>
        <v>-261968943.5261378</v>
      </c>
      <c r="L31" s="30"/>
      <c r="M31" s="6">
        <f t="shared" si="6"/>
        <v>0</v>
      </c>
      <c r="N31" s="5">
        <f t="shared" si="4"/>
        <v>0</v>
      </c>
      <c r="O31" s="6">
        <f t="shared" si="7"/>
        <v>0</v>
      </c>
      <c r="P31" s="14">
        <f t="shared" si="8"/>
        <v>0</v>
      </c>
    </row>
    <row r="32" spans="1:16" x14ac:dyDescent="0.3">
      <c r="A32" s="16">
        <f>포트폴리오!A35</f>
        <v>44327</v>
      </c>
      <c r="B32" s="18"/>
      <c r="C32" s="18"/>
      <c r="D32" s="18"/>
      <c r="E32" s="19">
        <f>E31+J32-I32+(D32-D31)</f>
        <v>-261968943.5261378</v>
      </c>
      <c r="F32" s="4">
        <f>B32/$K32</f>
        <v>0</v>
      </c>
      <c r="G32" s="4">
        <f>C32/$K32</f>
        <v>0</v>
      </c>
      <c r="H32" s="4">
        <f t="shared" si="3"/>
        <v>1</v>
      </c>
      <c r="I32" s="19">
        <f>-MIN(포트폴리오!F35,0)</f>
        <v>0</v>
      </c>
      <c r="J32" s="19">
        <f>MAX(포트폴리오!F35,0)</f>
        <v>0</v>
      </c>
      <c r="K32" s="2">
        <f>B32+C32+E32</f>
        <v>-261968943.5261378</v>
      </c>
      <c r="L32" s="30"/>
      <c r="M32" s="6">
        <f>IF(SUM(B32:D32)=0,0,(K32+I32-J32)/K31-1)</f>
        <v>0</v>
      </c>
      <c r="N32" s="5">
        <f t="shared" si="4"/>
        <v>0</v>
      </c>
      <c r="O32" s="6">
        <f t="shared" si="7"/>
        <v>0</v>
      </c>
      <c r="P32" s="14">
        <f t="shared" si="8"/>
        <v>0</v>
      </c>
    </row>
    <row r="33" spans="1:16" x14ac:dyDescent="0.3">
      <c r="A33" s="16">
        <f>포트폴리오!A36</f>
        <v>44328</v>
      </c>
      <c r="B33" s="18"/>
      <c r="C33" s="18"/>
      <c r="D33" s="18"/>
      <c r="E33" s="19">
        <f>E32+J33-I33+(D33-D32)</f>
        <v>-261968943.5261378</v>
      </c>
      <c r="F33" s="4">
        <f>B33/$K33</f>
        <v>0</v>
      </c>
      <c r="G33" s="4">
        <f>C33/$K33</f>
        <v>0</v>
      </c>
      <c r="H33" s="4">
        <f t="shared" si="3"/>
        <v>1</v>
      </c>
      <c r="I33" s="19">
        <f>-MIN(포트폴리오!F36,0)</f>
        <v>0</v>
      </c>
      <c r="J33" s="19">
        <f>MAX(포트폴리오!F36,0)</f>
        <v>0</v>
      </c>
      <c r="K33" s="2">
        <f>B33+C33+E33</f>
        <v>-261968943.5261378</v>
      </c>
      <c r="L33" s="30"/>
      <c r="M33" s="6">
        <f>IF(SUM(B33:D33)=0,0,(K33+I33-J33)/K32-1)</f>
        <v>0</v>
      </c>
      <c r="N33" s="5">
        <f t="shared" si="4"/>
        <v>0</v>
      </c>
      <c r="O33" s="6">
        <f t="shared" si="7"/>
        <v>0</v>
      </c>
      <c r="P33" s="14">
        <f t="shared" si="8"/>
        <v>0</v>
      </c>
    </row>
    <row r="34" spans="1:16" x14ac:dyDescent="0.3">
      <c r="A34" s="16">
        <f>포트폴리오!A37</f>
        <v>44329</v>
      </c>
      <c r="B34" s="18"/>
      <c r="C34" s="18"/>
      <c r="D34" s="18"/>
      <c r="E34" s="19">
        <f>E33+J34-I34+(D34-D33)</f>
        <v>-261968943.5261378</v>
      </c>
      <c r="F34" s="4">
        <f t="shared" si="1"/>
        <v>0</v>
      </c>
      <c r="G34" s="4">
        <f t="shared" si="2"/>
        <v>0</v>
      </c>
      <c r="H34" s="4">
        <f t="shared" si="3"/>
        <v>1</v>
      </c>
      <c r="I34" s="19">
        <f>-MIN(포트폴리오!F37,0)</f>
        <v>0</v>
      </c>
      <c r="J34" s="19">
        <f>MAX(포트폴리오!F37,0)</f>
        <v>0</v>
      </c>
      <c r="K34" s="2">
        <f t="shared" si="5"/>
        <v>-261968943.5261378</v>
      </c>
      <c r="L34" s="30"/>
      <c r="M34" s="6">
        <f t="shared" si="6"/>
        <v>0</v>
      </c>
      <c r="N34" s="5">
        <f t="shared" si="4"/>
        <v>0</v>
      </c>
      <c r="O34" s="6">
        <f t="shared" si="7"/>
        <v>0</v>
      </c>
      <c r="P34" s="14">
        <f t="shared" si="8"/>
        <v>0</v>
      </c>
    </row>
    <row r="35" spans="1:16" x14ac:dyDescent="0.3">
      <c r="A35" s="16">
        <f>포트폴리오!A38</f>
        <v>44330</v>
      </c>
      <c r="B35" s="18"/>
      <c r="C35" s="18"/>
      <c r="D35" s="18"/>
      <c r="E35" s="19">
        <f t="shared" si="0"/>
        <v>-261968943.5261378</v>
      </c>
      <c r="F35" s="4">
        <f t="shared" si="1"/>
        <v>0</v>
      </c>
      <c r="G35" s="4">
        <f t="shared" si="2"/>
        <v>0</v>
      </c>
      <c r="H35" s="4">
        <f t="shared" si="3"/>
        <v>1</v>
      </c>
      <c r="I35" s="19">
        <f>-MIN(포트폴리오!F38,0)</f>
        <v>0</v>
      </c>
      <c r="J35" s="19">
        <f>MAX(포트폴리오!F38,0)</f>
        <v>0</v>
      </c>
      <c r="K35" s="2">
        <f t="shared" si="5"/>
        <v>-261968943.5261378</v>
      </c>
      <c r="L35" s="30"/>
      <c r="M35" s="6">
        <f t="shared" si="6"/>
        <v>0</v>
      </c>
      <c r="N35" s="5">
        <f t="shared" si="4"/>
        <v>0</v>
      </c>
      <c r="O35" s="6">
        <f t="shared" si="7"/>
        <v>0</v>
      </c>
      <c r="P35" s="14">
        <f t="shared" si="8"/>
        <v>0</v>
      </c>
    </row>
    <row r="36" spans="1:16" x14ac:dyDescent="0.3">
      <c r="A36" s="16">
        <f>포트폴리오!A39</f>
        <v>44331</v>
      </c>
      <c r="B36" s="18"/>
      <c r="C36" s="18"/>
      <c r="D36" s="18"/>
      <c r="E36" s="19">
        <f t="shared" si="0"/>
        <v>-261968943.5261378</v>
      </c>
      <c r="F36" s="4">
        <f t="shared" si="1"/>
        <v>0</v>
      </c>
      <c r="G36" s="4">
        <f t="shared" si="2"/>
        <v>0</v>
      </c>
      <c r="H36" s="4">
        <f t="shared" si="3"/>
        <v>1</v>
      </c>
      <c r="I36" s="19">
        <f>-MIN(포트폴리오!F39,0)</f>
        <v>0</v>
      </c>
      <c r="J36" s="19">
        <f>MAX(포트폴리오!F39,0)</f>
        <v>0</v>
      </c>
      <c r="K36" s="2">
        <f t="shared" si="5"/>
        <v>-261968943.5261378</v>
      </c>
      <c r="L36" s="30"/>
      <c r="M36" s="6">
        <f t="shared" si="6"/>
        <v>0</v>
      </c>
      <c r="N36" s="5">
        <f t="shared" si="4"/>
        <v>0</v>
      </c>
      <c r="O36" s="6">
        <f t="shared" si="7"/>
        <v>0</v>
      </c>
      <c r="P36" s="14">
        <f t="shared" si="8"/>
        <v>0</v>
      </c>
    </row>
    <row r="37" spans="1:16" x14ac:dyDescent="0.3">
      <c r="A37" s="16">
        <f>포트폴리오!A40</f>
        <v>44332</v>
      </c>
      <c r="B37" s="18"/>
      <c r="C37" s="18"/>
      <c r="D37" s="18"/>
      <c r="E37" s="19">
        <f t="shared" si="0"/>
        <v>-261968943.5261378</v>
      </c>
      <c r="F37" s="4">
        <f t="shared" si="1"/>
        <v>0</v>
      </c>
      <c r="G37" s="4">
        <f t="shared" si="2"/>
        <v>0</v>
      </c>
      <c r="H37" s="4">
        <f t="shared" si="3"/>
        <v>1</v>
      </c>
      <c r="I37" s="19">
        <f>-MIN(포트폴리오!F40,0)</f>
        <v>0</v>
      </c>
      <c r="J37" s="19">
        <f>MAX(포트폴리오!F40,0)</f>
        <v>0</v>
      </c>
      <c r="K37" s="2">
        <f t="shared" si="5"/>
        <v>-261968943.5261378</v>
      </c>
      <c r="L37" s="30"/>
      <c r="M37" s="6">
        <f t="shared" si="6"/>
        <v>0</v>
      </c>
      <c r="N37" s="5">
        <f t="shared" si="4"/>
        <v>0</v>
      </c>
      <c r="O37" s="6">
        <f t="shared" si="7"/>
        <v>0</v>
      </c>
      <c r="P37" s="14">
        <f t="shared" si="8"/>
        <v>0</v>
      </c>
    </row>
    <row r="38" spans="1:16" x14ac:dyDescent="0.3">
      <c r="A38" s="16">
        <f>포트폴리오!A41</f>
        <v>44333</v>
      </c>
      <c r="B38" s="18"/>
      <c r="C38" s="18"/>
      <c r="D38" s="18"/>
      <c r="E38" s="19">
        <f t="shared" si="0"/>
        <v>-261968943.5261378</v>
      </c>
      <c r="F38" s="4">
        <f t="shared" si="1"/>
        <v>0</v>
      </c>
      <c r="G38" s="4">
        <f t="shared" si="2"/>
        <v>0</v>
      </c>
      <c r="H38" s="4">
        <f t="shared" si="3"/>
        <v>1</v>
      </c>
      <c r="I38" s="19">
        <f>-MIN(포트폴리오!F41,0)</f>
        <v>0</v>
      </c>
      <c r="J38" s="19">
        <f>MAX(포트폴리오!F41,0)</f>
        <v>0</v>
      </c>
      <c r="K38" s="2">
        <f t="shared" si="5"/>
        <v>-261968943.5261378</v>
      </c>
      <c r="L38" s="30"/>
      <c r="M38" s="6">
        <f t="shared" si="6"/>
        <v>0</v>
      </c>
      <c r="N38" s="5">
        <f t="shared" si="4"/>
        <v>0</v>
      </c>
      <c r="O38" s="6">
        <f t="shared" si="7"/>
        <v>0</v>
      </c>
      <c r="P38" s="14">
        <f t="shared" si="8"/>
        <v>0</v>
      </c>
    </row>
    <row r="39" spans="1:16" x14ac:dyDescent="0.3">
      <c r="A39" s="16">
        <f>포트폴리오!A42</f>
        <v>44334</v>
      </c>
      <c r="B39" s="18"/>
      <c r="C39" s="18"/>
      <c r="D39" s="18"/>
      <c r="E39" s="19">
        <f t="shared" si="0"/>
        <v>-261968943.5261378</v>
      </c>
      <c r="F39" s="4">
        <f t="shared" si="1"/>
        <v>0</v>
      </c>
      <c r="G39" s="4">
        <f t="shared" si="2"/>
        <v>0</v>
      </c>
      <c r="H39" s="4">
        <f t="shared" si="3"/>
        <v>1</v>
      </c>
      <c r="I39" s="19">
        <f>-MIN(포트폴리오!F42,0)</f>
        <v>0</v>
      </c>
      <c r="J39" s="19">
        <f>MAX(포트폴리오!F42,0)</f>
        <v>0</v>
      </c>
      <c r="K39" s="2">
        <f t="shared" si="5"/>
        <v>-261968943.5261378</v>
      </c>
      <c r="L39" s="30"/>
      <c r="M39" s="6">
        <f t="shared" si="6"/>
        <v>0</v>
      </c>
      <c r="N39" s="5">
        <f t="shared" si="4"/>
        <v>0</v>
      </c>
      <c r="O39" s="6">
        <f t="shared" si="7"/>
        <v>0</v>
      </c>
      <c r="P39" s="14">
        <f t="shared" si="8"/>
        <v>0</v>
      </c>
    </row>
    <row r="40" spans="1:16" x14ac:dyDescent="0.3">
      <c r="A40" s="16">
        <f>포트폴리오!A43</f>
        <v>44335</v>
      </c>
      <c r="B40" s="18"/>
      <c r="C40" s="18"/>
      <c r="D40" s="18"/>
      <c r="E40" s="19">
        <f t="shared" si="0"/>
        <v>-261968943.5261378</v>
      </c>
      <c r="F40" s="4">
        <f t="shared" si="1"/>
        <v>0</v>
      </c>
      <c r="G40" s="4">
        <f t="shared" si="2"/>
        <v>0</v>
      </c>
      <c r="H40" s="4">
        <f t="shared" si="3"/>
        <v>1</v>
      </c>
      <c r="I40" s="19">
        <f>-MIN(포트폴리오!F43,0)</f>
        <v>0</v>
      </c>
      <c r="J40" s="19">
        <f>MAX(포트폴리오!F43,0)</f>
        <v>0</v>
      </c>
      <c r="K40" s="2">
        <f t="shared" si="5"/>
        <v>-261968943.5261378</v>
      </c>
      <c r="L40" s="30"/>
      <c r="M40" s="6">
        <f t="shared" si="6"/>
        <v>0</v>
      </c>
      <c r="N40" s="5">
        <f t="shared" si="4"/>
        <v>0</v>
      </c>
      <c r="O40" s="6">
        <f t="shared" si="7"/>
        <v>0</v>
      </c>
      <c r="P40" s="14">
        <f t="shared" si="8"/>
        <v>0</v>
      </c>
    </row>
    <row r="41" spans="1:16" x14ac:dyDescent="0.3">
      <c r="A41" s="16">
        <f>포트폴리오!A44</f>
        <v>44336</v>
      </c>
      <c r="B41" s="18"/>
      <c r="C41" s="18"/>
      <c r="D41" s="18"/>
      <c r="E41" s="19">
        <f t="shared" si="0"/>
        <v>-261968943.5261378</v>
      </c>
      <c r="F41" s="4">
        <f t="shared" ref="F41:F48" si="9">B41/$K41</f>
        <v>0</v>
      </c>
      <c r="G41" s="4">
        <f t="shared" ref="G41:G48" si="10">C41/$K41</f>
        <v>0</v>
      </c>
      <c r="H41" s="4">
        <f t="shared" ref="H41:H48" si="11">E41/$K41</f>
        <v>1</v>
      </c>
      <c r="I41" s="19">
        <f>-MIN(포트폴리오!F44,0)</f>
        <v>0</v>
      </c>
      <c r="J41" s="19">
        <f>MAX(포트폴리오!F44,0)</f>
        <v>0</v>
      </c>
      <c r="K41" s="2">
        <f t="shared" ref="K41:K48" si="12">B41+C41+E41</f>
        <v>-261968943.5261378</v>
      </c>
      <c r="L41" s="30"/>
      <c r="M41" s="6">
        <f t="shared" ref="M41:M48" si="13">IF(SUM(B41:D41)=0,0,(K41+I41-J41)/K40-1)</f>
        <v>0</v>
      </c>
      <c r="N41" s="5">
        <f t="shared" ref="N41:N48" si="14">M41-L41</f>
        <v>0</v>
      </c>
      <c r="O41" s="6">
        <f t="shared" ref="O41:O48" si="15">IF(OR(L41="",L41=0),0,(M41-F40*L41)/G40-L41)*G40</f>
        <v>0</v>
      </c>
      <c r="P41" s="14">
        <f t="shared" ref="P41:P48" si="16">N41-O41</f>
        <v>0</v>
      </c>
    </row>
    <row r="42" spans="1:16" x14ac:dyDescent="0.3">
      <c r="A42" s="16">
        <f>포트폴리오!A45</f>
        <v>44337</v>
      </c>
      <c r="B42" s="18"/>
      <c r="C42" s="18"/>
      <c r="D42" s="18"/>
      <c r="E42" s="19">
        <f t="shared" si="0"/>
        <v>-261968943.5261378</v>
      </c>
      <c r="F42" s="4">
        <f t="shared" si="9"/>
        <v>0</v>
      </c>
      <c r="G42" s="4">
        <f t="shared" si="10"/>
        <v>0</v>
      </c>
      <c r="H42" s="4">
        <f t="shared" si="11"/>
        <v>1</v>
      </c>
      <c r="I42" s="19">
        <f>-MIN(포트폴리오!F45,0)</f>
        <v>0</v>
      </c>
      <c r="J42" s="19">
        <f>MAX(포트폴리오!F45,0)</f>
        <v>0</v>
      </c>
      <c r="K42" s="2">
        <f t="shared" si="12"/>
        <v>-261968943.5261378</v>
      </c>
      <c r="L42" s="30"/>
      <c r="M42" s="6">
        <f t="shared" si="13"/>
        <v>0</v>
      </c>
      <c r="N42" s="5">
        <f t="shared" si="14"/>
        <v>0</v>
      </c>
      <c r="O42" s="6">
        <f t="shared" si="15"/>
        <v>0</v>
      </c>
      <c r="P42" s="14">
        <f t="shared" si="16"/>
        <v>0</v>
      </c>
    </row>
    <row r="43" spans="1:16" x14ac:dyDescent="0.3">
      <c r="A43" s="16">
        <f>포트폴리오!A46</f>
        <v>44338</v>
      </c>
      <c r="B43" s="18"/>
      <c r="C43" s="18"/>
      <c r="D43" s="18"/>
      <c r="E43" s="19">
        <f t="shared" si="0"/>
        <v>-261968943.5261378</v>
      </c>
      <c r="F43" s="4">
        <f t="shared" si="9"/>
        <v>0</v>
      </c>
      <c r="G43" s="4">
        <f t="shared" si="10"/>
        <v>0</v>
      </c>
      <c r="H43" s="4">
        <f t="shared" si="11"/>
        <v>1</v>
      </c>
      <c r="I43" s="19">
        <f>-MIN(포트폴리오!F46,0)</f>
        <v>0</v>
      </c>
      <c r="J43" s="19">
        <f>MAX(포트폴리오!F46,0)</f>
        <v>0</v>
      </c>
      <c r="K43" s="2">
        <f t="shared" si="12"/>
        <v>-261968943.5261378</v>
      </c>
      <c r="L43" s="30"/>
      <c r="M43" s="6">
        <f t="shared" si="13"/>
        <v>0</v>
      </c>
      <c r="N43" s="5">
        <f t="shared" si="14"/>
        <v>0</v>
      </c>
      <c r="O43" s="6">
        <f t="shared" si="15"/>
        <v>0</v>
      </c>
      <c r="P43" s="14">
        <f t="shared" si="16"/>
        <v>0</v>
      </c>
    </row>
    <row r="44" spans="1:16" x14ac:dyDescent="0.3">
      <c r="A44" s="16">
        <f>포트폴리오!A47</f>
        <v>44339</v>
      </c>
      <c r="B44" s="18"/>
      <c r="C44" s="18"/>
      <c r="D44" s="18"/>
      <c r="E44" s="19">
        <f t="shared" si="0"/>
        <v>-261968943.5261378</v>
      </c>
      <c r="F44" s="4">
        <f t="shared" si="9"/>
        <v>0</v>
      </c>
      <c r="G44" s="4">
        <f t="shared" si="10"/>
        <v>0</v>
      </c>
      <c r="H44" s="4">
        <f t="shared" si="11"/>
        <v>1</v>
      </c>
      <c r="I44" s="19">
        <f>-MIN(포트폴리오!F47,0)</f>
        <v>0</v>
      </c>
      <c r="J44" s="19">
        <f>MAX(포트폴리오!F47,0)</f>
        <v>0</v>
      </c>
      <c r="K44" s="2">
        <f t="shared" si="12"/>
        <v>-261968943.5261378</v>
      </c>
      <c r="L44" s="30"/>
      <c r="M44" s="6">
        <f t="shared" si="13"/>
        <v>0</v>
      </c>
      <c r="N44" s="5">
        <f t="shared" si="14"/>
        <v>0</v>
      </c>
      <c r="O44" s="6">
        <f t="shared" si="15"/>
        <v>0</v>
      </c>
      <c r="P44" s="14">
        <f t="shared" si="16"/>
        <v>0</v>
      </c>
    </row>
    <row r="45" spans="1:16" x14ac:dyDescent="0.3">
      <c r="A45" s="16">
        <f>포트폴리오!A48</f>
        <v>44340</v>
      </c>
      <c r="B45" s="18"/>
      <c r="C45" s="18"/>
      <c r="D45" s="18"/>
      <c r="E45" s="19">
        <f t="shared" si="0"/>
        <v>-261968943.5261378</v>
      </c>
      <c r="F45" s="4">
        <f t="shared" si="9"/>
        <v>0</v>
      </c>
      <c r="G45" s="4">
        <f t="shared" si="10"/>
        <v>0</v>
      </c>
      <c r="H45" s="4">
        <f t="shared" si="11"/>
        <v>1</v>
      </c>
      <c r="I45" s="19">
        <f>-MIN(포트폴리오!F48,0)</f>
        <v>0</v>
      </c>
      <c r="J45" s="19">
        <f>MAX(포트폴리오!F48,0)</f>
        <v>0</v>
      </c>
      <c r="K45" s="2">
        <f t="shared" si="12"/>
        <v>-261968943.5261378</v>
      </c>
      <c r="L45" s="30"/>
      <c r="M45" s="6">
        <f t="shared" si="13"/>
        <v>0</v>
      </c>
      <c r="N45" s="5">
        <f t="shared" si="14"/>
        <v>0</v>
      </c>
      <c r="O45" s="6">
        <f t="shared" si="15"/>
        <v>0</v>
      </c>
      <c r="P45" s="14">
        <f t="shared" si="16"/>
        <v>0</v>
      </c>
    </row>
    <row r="46" spans="1:16" x14ac:dyDescent="0.3">
      <c r="A46" s="16">
        <f>포트폴리오!A49</f>
        <v>44341</v>
      </c>
      <c r="B46" s="18"/>
      <c r="C46" s="18"/>
      <c r="D46" s="18"/>
      <c r="E46" s="19">
        <f t="shared" si="0"/>
        <v>-261968943.5261378</v>
      </c>
      <c r="F46" s="4">
        <f t="shared" si="9"/>
        <v>0</v>
      </c>
      <c r="G46" s="4">
        <f t="shared" si="10"/>
        <v>0</v>
      </c>
      <c r="H46" s="4">
        <f t="shared" si="11"/>
        <v>1</v>
      </c>
      <c r="I46" s="19">
        <f>-MIN(포트폴리오!F49,0)</f>
        <v>0</v>
      </c>
      <c r="J46" s="19">
        <f>MAX(포트폴리오!F49,0)</f>
        <v>0</v>
      </c>
      <c r="K46" s="2">
        <f t="shared" si="12"/>
        <v>-261968943.5261378</v>
      </c>
      <c r="L46" s="30"/>
      <c r="M46" s="6">
        <f t="shared" si="13"/>
        <v>0</v>
      </c>
      <c r="N46" s="5">
        <f t="shared" si="14"/>
        <v>0</v>
      </c>
      <c r="O46" s="6">
        <f t="shared" si="15"/>
        <v>0</v>
      </c>
      <c r="P46" s="14">
        <f t="shared" si="16"/>
        <v>0</v>
      </c>
    </row>
    <row r="47" spans="1:16" x14ac:dyDescent="0.3">
      <c r="A47" s="16">
        <f>포트폴리오!A50</f>
        <v>44342</v>
      </c>
      <c r="B47" s="18"/>
      <c r="C47" s="18"/>
      <c r="D47" s="18"/>
      <c r="E47" s="19">
        <f t="shared" si="0"/>
        <v>-261968943.5261378</v>
      </c>
      <c r="F47" s="4">
        <f t="shared" si="9"/>
        <v>0</v>
      </c>
      <c r="G47" s="4">
        <f t="shared" si="10"/>
        <v>0</v>
      </c>
      <c r="H47" s="4">
        <f t="shared" si="11"/>
        <v>1</v>
      </c>
      <c r="I47" s="19">
        <f>-MIN(포트폴리오!F50,0)</f>
        <v>0</v>
      </c>
      <c r="J47" s="19">
        <f>MAX(포트폴리오!F50,0)</f>
        <v>0</v>
      </c>
      <c r="K47" s="2">
        <f t="shared" si="12"/>
        <v>-261968943.5261378</v>
      </c>
      <c r="L47" s="30"/>
      <c r="M47" s="6">
        <f t="shared" si="13"/>
        <v>0</v>
      </c>
      <c r="N47" s="5">
        <f t="shared" si="14"/>
        <v>0</v>
      </c>
      <c r="O47" s="6">
        <f t="shared" si="15"/>
        <v>0</v>
      </c>
      <c r="P47" s="14">
        <f t="shared" si="16"/>
        <v>0</v>
      </c>
    </row>
    <row r="48" spans="1:16" x14ac:dyDescent="0.3">
      <c r="A48" s="16">
        <f>포트폴리오!A51</f>
        <v>44343</v>
      </c>
      <c r="B48" s="18"/>
      <c r="C48" s="18"/>
      <c r="D48" s="18"/>
      <c r="E48" s="19">
        <f t="shared" si="0"/>
        <v>-261968943.5261378</v>
      </c>
      <c r="F48" s="4">
        <f t="shared" si="9"/>
        <v>0</v>
      </c>
      <c r="G48" s="4">
        <f t="shared" si="10"/>
        <v>0</v>
      </c>
      <c r="H48" s="4">
        <f t="shared" si="11"/>
        <v>1</v>
      </c>
      <c r="I48" s="19">
        <f>-MIN(포트폴리오!F51,0)</f>
        <v>0</v>
      </c>
      <c r="J48" s="19">
        <f>MAX(포트폴리오!F51,0)</f>
        <v>0</v>
      </c>
      <c r="K48" s="2">
        <f t="shared" si="12"/>
        <v>-261968943.5261378</v>
      </c>
      <c r="L48" s="30"/>
      <c r="M48" s="6">
        <f t="shared" si="13"/>
        <v>0</v>
      </c>
      <c r="N48" s="5">
        <f t="shared" si="14"/>
        <v>0</v>
      </c>
      <c r="O48" s="6">
        <f t="shared" si="15"/>
        <v>0</v>
      </c>
      <c r="P48" s="14">
        <f t="shared" si="16"/>
        <v>0</v>
      </c>
    </row>
    <row r="49" spans="1:1" x14ac:dyDescent="0.3">
      <c r="A49" s="16"/>
    </row>
  </sheetData>
  <mergeCells count="2">
    <mergeCell ref="B1:E1"/>
    <mergeCell ref="F1:H1"/>
  </mergeCells>
  <phoneticPr fontId="4" type="noConversion"/>
  <pageMargins left="0.69999998807907104" right="0.69999998807907104" top="0.75" bottom="0.75" header="0.30000001192092896" footer="0.30000001192092896"/>
  <pageSetup paperSize="9" orientation="portrait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AD49"/>
  <sheetViews>
    <sheetView zoomScaleNormal="100" zoomScaleSheetLayoutView="75" workbookViewId="0">
      <selection activeCell="J6" sqref="J6:M6"/>
    </sheetView>
  </sheetViews>
  <sheetFormatPr defaultColWidth="9" defaultRowHeight="13.5" x14ac:dyDescent="0.3"/>
  <cols>
    <col min="1" max="1" width="10.75" style="7" customWidth="1"/>
    <col min="2" max="3" width="9.5" style="7" bestFit="1" customWidth="1"/>
    <col min="4" max="4" width="10.125" style="7" bestFit="1" customWidth="1"/>
    <col min="5" max="5" width="11" style="7" bestFit="1" customWidth="1"/>
    <col min="6" max="7" width="9.5" style="7" bestFit="1" customWidth="1"/>
    <col min="8" max="8" width="10.125" style="7" bestFit="1" customWidth="1"/>
    <col min="9" max="9" width="11" style="7" bestFit="1" customWidth="1"/>
    <col min="10" max="11" width="9.5" style="7" bestFit="1" customWidth="1"/>
    <col min="12" max="12" width="10.125" style="7" bestFit="1" customWidth="1"/>
    <col min="13" max="13" width="11" style="7" bestFit="1" customWidth="1"/>
    <col min="14" max="14" width="11" style="7" customWidth="1"/>
    <col min="15" max="15" width="13.375" style="7" customWidth="1"/>
    <col min="16" max="18" width="10" style="7" customWidth="1"/>
    <col min="19" max="20" width="11.375" style="7" bestFit="1" customWidth="1"/>
    <col min="21" max="21" width="12.875" style="7" customWidth="1"/>
    <col min="22" max="22" width="11.375" style="7" bestFit="1" customWidth="1"/>
    <col min="23" max="23" width="13.125" style="7" bestFit="1" customWidth="1"/>
    <col min="24" max="25" width="13.125" style="7" customWidth="1"/>
    <col min="26" max="28" width="9" style="7"/>
    <col min="29" max="29" width="20.625" style="7" customWidth="1"/>
    <col min="30" max="30" width="11.5" style="7" bestFit="1" customWidth="1"/>
    <col min="31" max="16384" width="9" style="7"/>
  </cols>
  <sheetData>
    <row r="1" spans="1:30" x14ac:dyDescent="0.3">
      <c r="B1" s="38" t="s">
        <v>21</v>
      </c>
      <c r="C1" s="38"/>
      <c r="D1" s="38"/>
      <c r="E1" s="38"/>
      <c r="F1" s="38" t="s">
        <v>17</v>
      </c>
      <c r="G1" s="38"/>
      <c r="H1" s="38"/>
      <c r="I1" s="38"/>
      <c r="J1" s="38" t="s">
        <v>41</v>
      </c>
      <c r="K1" s="38"/>
      <c r="L1" s="38"/>
      <c r="M1" s="38"/>
      <c r="N1" s="38"/>
      <c r="O1" s="38"/>
      <c r="P1" s="38" t="s">
        <v>36</v>
      </c>
      <c r="Q1" s="38"/>
      <c r="R1" s="38"/>
      <c r="S1" s="38"/>
      <c r="T1" s="38"/>
      <c r="AC1" s="8"/>
    </row>
    <row r="2" spans="1:30" x14ac:dyDescent="0.3">
      <c r="A2" s="7" t="s">
        <v>2</v>
      </c>
      <c r="B2" s="7" t="s">
        <v>46</v>
      </c>
      <c r="C2" s="7" t="s">
        <v>54</v>
      </c>
      <c r="D2" s="7" t="s">
        <v>50</v>
      </c>
      <c r="E2" s="7" t="s">
        <v>37</v>
      </c>
      <c r="F2" s="7" t="s">
        <v>46</v>
      </c>
      <c r="G2" s="7" t="s">
        <v>54</v>
      </c>
      <c r="H2" s="7" t="s">
        <v>50</v>
      </c>
      <c r="I2" s="7" t="s">
        <v>37</v>
      </c>
      <c r="J2" s="7" t="s">
        <v>46</v>
      </c>
      <c r="K2" s="7" t="s">
        <v>54</v>
      </c>
      <c r="L2" s="7" t="s">
        <v>50</v>
      </c>
      <c r="M2" s="7" t="s">
        <v>37</v>
      </c>
      <c r="N2" s="7" t="s">
        <v>1</v>
      </c>
      <c r="O2" s="7" t="s">
        <v>10</v>
      </c>
      <c r="P2" s="7" t="s">
        <v>46</v>
      </c>
      <c r="Q2" s="7" t="s">
        <v>54</v>
      </c>
      <c r="R2" s="7" t="s">
        <v>50</v>
      </c>
      <c r="S2" s="7" t="s">
        <v>37</v>
      </c>
      <c r="T2" s="7" t="s">
        <v>10</v>
      </c>
      <c r="U2" s="7" t="s">
        <v>53</v>
      </c>
      <c r="V2" s="7" t="s">
        <v>52</v>
      </c>
      <c r="W2" s="7" t="s">
        <v>47</v>
      </c>
      <c r="X2" s="7" t="s">
        <v>51</v>
      </c>
      <c r="Y2" s="7" t="s">
        <v>42</v>
      </c>
      <c r="Z2" s="7" t="s">
        <v>9</v>
      </c>
      <c r="AC2" s="8"/>
    </row>
    <row r="3" spans="1:30" x14ac:dyDescent="0.3">
      <c r="A3" s="28">
        <f>포트폴리오!A6</f>
        <v>44298</v>
      </c>
      <c r="B3" s="29">
        <v>199.5</v>
      </c>
      <c r="C3" s="29">
        <v>231.31</v>
      </c>
      <c r="D3" s="29">
        <v>306.3</v>
      </c>
      <c r="E3" s="29">
        <v>265.45999999999998</v>
      </c>
      <c r="J3" s="21"/>
      <c r="K3" s="21"/>
      <c r="L3" s="21"/>
      <c r="M3" s="21"/>
      <c r="N3" s="21"/>
      <c r="O3" s="9">
        <f>V3-N3</f>
        <v>158687370.98257479</v>
      </c>
      <c r="V3" s="8">
        <f>포트폴리오!J6</f>
        <v>158687370.98257479</v>
      </c>
      <c r="W3" s="9">
        <f>V3</f>
        <v>158687370.98257479</v>
      </c>
      <c r="X3" s="10"/>
      <c r="Y3" s="9"/>
      <c r="Z3" s="11"/>
      <c r="AC3" s="9"/>
    </row>
    <row r="4" spans="1:30" x14ac:dyDescent="0.3">
      <c r="A4" s="28">
        <f>포트폴리오!A7</f>
        <v>44299</v>
      </c>
      <c r="B4" s="29">
        <v>199.57</v>
      </c>
      <c r="C4" s="29">
        <v>231.82</v>
      </c>
      <c r="D4" s="29">
        <v>307.07</v>
      </c>
      <c r="E4" s="29">
        <v>265.81</v>
      </c>
      <c r="F4" s="10">
        <f t="shared" ref="F4:I6" si="0">IF(B4="",0,B4/B3-1)</f>
        <v>3.50877192982324E-4</v>
      </c>
      <c r="G4" s="10">
        <f t="shared" si="0"/>
        <v>2.20483334053867E-3</v>
      </c>
      <c r="H4" s="10">
        <f t="shared" si="0"/>
        <v>2.5138752856674884E-3</v>
      </c>
      <c r="I4" s="10">
        <f t="shared" si="0"/>
        <v>1.318466058916723E-3</v>
      </c>
      <c r="J4" s="17">
        <v>318186</v>
      </c>
      <c r="K4" s="17">
        <v>275129</v>
      </c>
      <c r="L4" s="17">
        <v>77928</v>
      </c>
      <c r="M4" s="17">
        <v>29934</v>
      </c>
      <c r="N4" s="21">
        <f>SUMPRODUCT(B3:E3,J4:M4-J3:M3)</f>
        <v>158933822.03</v>
      </c>
      <c r="O4" s="8">
        <f>O3+V4-U4-N4</f>
        <v>-246451.04742521048</v>
      </c>
      <c r="P4" s="11">
        <f>J4*B3/$W3</f>
        <v>0.40001990458944858</v>
      </c>
      <c r="Q4" s="11">
        <f t="shared" ref="Q4:S4" si="1">K4*C3/$W3</f>
        <v>0.40104066628583962</v>
      </c>
      <c r="R4" s="11">
        <f t="shared" si="1"/>
        <v>0.15041742926487237</v>
      </c>
      <c r="S4" s="11">
        <f t="shared" si="1"/>
        <v>5.0075060105901986E-2</v>
      </c>
      <c r="T4" s="11">
        <f>O4/$W3</f>
        <v>-1.5530602460625104E-3</v>
      </c>
      <c r="U4" s="21">
        <f>-MIN(포트폴리오!G7,0)</f>
        <v>0</v>
      </c>
      <c r="V4" s="21">
        <f>MAX(포트폴리오!G7,0)</f>
        <v>0</v>
      </c>
      <c r="W4" s="9">
        <f>O4+SUMPRODUCT(B4:E4,J4:M4)</f>
        <v>158920441.25257477</v>
      </c>
      <c r="X4" s="10">
        <f>F4*0.25+G4*0.5+H4*0.25</f>
        <v>1.8186047899317881E-3</v>
      </c>
      <c r="Y4" s="10">
        <f>IF(SUM(J5:M5)=0,0,(W4-V4+U4)/W3-1)</f>
        <v>1.4687386183087625E-3</v>
      </c>
      <c r="Z4" s="10">
        <f>Y4-X4</f>
        <v>-3.4986617162302558E-4</v>
      </c>
      <c r="AC4" s="12"/>
      <c r="AD4" s="9"/>
    </row>
    <row r="5" spans="1:30" x14ac:dyDescent="0.3">
      <c r="A5" s="28">
        <f>포트폴리오!A8</f>
        <v>44300</v>
      </c>
      <c r="B5" s="29"/>
      <c r="C5" s="29"/>
      <c r="D5" s="29"/>
      <c r="E5" s="29"/>
      <c r="F5" s="10">
        <f t="shared" si="0"/>
        <v>0</v>
      </c>
      <c r="G5" s="10">
        <f t="shared" si="0"/>
        <v>0</v>
      </c>
      <c r="H5" s="10">
        <f t="shared" si="0"/>
        <v>0</v>
      </c>
      <c r="I5" s="10">
        <f t="shared" si="0"/>
        <v>0</v>
      </c>
      <c r="J5" s="17">
        <f>$W$3*P5/B3</f>
        <v>318170.16738360864</v>
      </c>
      <c r="K5" s="17">
        <f t="shared" ref="K5:M5" si="2">$W$3*Q5/C3</f>
        <v>274415.06373710569</v>
      </c>
      <c r="L5" s="17">
        <f t="shared" si="2"/>
        <v>77711.738972857391</v>
      </c>
      <c r="M5" s="17">
        <f t="shared" si="2"/>
        <v>29889.130374175922</v>
      </c>
      <c r="N5" s="21">
        <f>SUMPRODUCT(B4:E4,J5:M5-J4:M4)</f>
        <v>-246998.48856236055</v>
      </c>
      <c r="O5" s="8">
        <f t="shared" ref="O5:O40" si="3">O4+V5-U5-N5</f>
        <v>547.44113715007552</v>
      </c>
      <c r="P5" s="11">
        <v>0.4</v>
      </c>
      <c r="Q5" s="11">
        <v>0.4</v>
      </c>
      <c r="R5" s="11">
        <v>0.15</v>
      </c>
      <c r="S5" s="11">
        <v>0.05</v>
      </c>
      <c r="T5" s="11">
        <f t="shared" ref="T5:T40" si="4">O5/W4</f>
        <v>3.4447496674138896E-6</v>
      </c>
      <c r="U5" s="21">
        <f>-MIN(포트폴리오!G8,0)</f>
        <v>0</v>
      </c>
      <c r="V5" s="21">
        <f>MAX(포트폴리오!G8,0)</f>
        <v>0</v>
      </c>
      <c r="W5" s="9">
        <f>O5+SUMPRODUCT(B5:E5,J5:M5)</f>
        <v>547.44113715007552</v>
      </c>
      <c r="X5" s="10">
        <f t="shared" ref="X5:X40" si="5">F5*0.25+G5*0.5+H5*0.25</f>
        <v>0</v>
      </c>
      <c r="Y5" s="10">
        <f>IF(SUM(J6:M6)=0,0,(W5-V5+U5)/W4-1)</f>
        <v>-0.9999965552503326</v>
      </c>
      <c r="Z5" s="10">
        <f t="shared" ref="Z5:Z40" si="6">Y5-X5</f>
        <v>-0.9999965552503326</v>
      </c>
    </row>
    <row r="6" spans="1:30" x14ac:dyDescent="0.3">
      <c r="A6" s="28">
        <f>포트폴리오!A9</f>
        <v>44301</v>
      </c>
      <c r="B6" s="29"/>
      <c r="C6" s="29"/>
      <c r="D6" s="29"/>
      <c r="E6" s="29"/>
      <c r="F6" s="10">
        <f t="shared" si="0"/>
        <v>0</v>
      </c>
      <c r="G6" s="10">
        <f t="shared" si="0"/>
        <v>0</v>
      </c>
      <c r="H6" s="10">
        <f t="shared" si="0"/>
        <v>0</v>
      </c>
      <c r="I6" s="10">
        <f t="shared" si="0"/>
        <v>0</v>
      </c>
      <c r="J6" s="17">
        <f>$W$3*P6/B4</f>
        <v>318058.56788610475</v>
      </c>
      <c r="K6" s="17">
        <f>$W$3*Q6/C4</f>
        <v>273811.35533185198</v>
      </c>
      <c r="L6" s="17">
        <f>$W$3*R6/D4</f>
        <v>77516.871226059928</v>
      </c>
      <c r="M6" s="17">
        <f>$W$3*S6/E4</f>
        <v>29849.774459684511</v>
      </c>
      <c r="N6" s="21">
        <f>SUMPRODUCT(B5:E5,J6:M6-J5:M5)</f>
        <v>0</v>
      </c>
      <c r="O6" s="8">
        <f t="shared" si="3"/>
        <v>547.44113715007552</v>
      </c>
      <c r="P6" s="11">
        <v>0.4</v>
      </c>
      <c r="Q6" s="11">
        <v>0.4</v>
      </c>
      <c r="R6" s="11">
        <v>0.15</v>
      </c>
      <c r="S6" s="11">
        <v>0.05</v>
      </c>
      <c r="T6" s="11">
        <v>0</v>
      </c>
      <c r="U6" s="21">
        <f>-MIN(포트폴리오!G9,0)</f>
        <v>0</v>
      </c>
      <c r="V6" s="21">
        <f>MAX(포트폴리오!G9,0)</f>
        <v>0</v>
      </c>
      <c r="W6" s="9">
        <f t="shared" ref="W6:W40" si="7">O6+SUMPRODUCT(B6:E6,J6:M6)</f>
        <v>547.44113715007552</v>
      </c>
      <c r="X6" s="10">
        <f t="shared" si="5"/>
        <v>0</v>
      </c>
      <c r="Y6" s="10">
        <f t="shared" ref="Y6:Y40" si="8">IF(SUM(J7:M7)=0,0,(W6-V6+U6)/W5-1)</f>
        <v>0</v>
      </c>
      <c r="Z6" s="10">
        <f t="shared" si="6"/>
        <v>0</v>
      </c>
    </row>
    <row r="7" spans="1:30" x14ac:dyDescent="0.3">
      <c r="A7" s="28">
        <f>포트폴리오!A10</f>
        <v>44302</v>
      </c>
      <c r="B7" s="29"/>
      <c r="C7" s="29"/>
      <c r="D7" s="29"/>
      <c r="E7" s="29"/>
      <c r="F7" s="10">
        <f t="shared" ref="F7:F40" si="9">IF(B7="",0,B7/B6-1)</f>
        <v>0</v>
      </c>
      <c r="G7" s="10">
        <f t="shared" ref="G7:G40" si="10">IF(C7="",0,C7/C6-1)</f>
        <v>0</v>
      </c>
      <c r="H7" s="10">
        <f t="shared" ref="H7:H40" si="11">IF(D7="",0,D7/D6-1)</f>
        <v>0</v>
      </c>
      <c r="I7" s="10">
        <f t="shared" ref="I7:I40" si="12">IF(E7="",0,E7/E6-1)</f>
        <v>0</v>
      </c>
      <c r="J7" s="17"/>
      <c r="K7" s="17"/>
      <c r="L7" s="17"/>
      <c r="M7" s="17"/>
      <c r="N7" s="21">
        <f t="shared" ref="N7:N40" si="13">SUMPRODUCT(B6:E6,J7:M7-J6:M6)</f>
        <v>0</v>
      </c>
      <c r="O7" s="8">
        <f t="shared" si="3"/>
        <v>547.44113715007552</v>
      </c>
      <c r="P7" s="11">
        <f t="shared" ref="P7:P40" si="14">J7*B7/$W6</f>
        <v>0</v>
      </c>
      <c r="Q7" s="11">
        <f t="shared" ref="Q7:Q40" si="15">K7*C7/$W6</f>
        <v>0</v>
      </c>
      <c r="R7" s="11">
        <f t="shared" ref="R7:R40" si="16">L7*D7/$W6</f>
        <v>0</v>
      </c>
      <c r="S7" s="11">
        <f t="shared" ref="S7:S40" si="17">M7*E7/$W6</f>
        <v>0</v>
      </c>
      <c r="T7" s="11">
        <f t="shared" si="4"/>
        <v>1</v>
      </c>
      <c r="U7" s="21">
        <f>-MIN(포트폴리오!G10,0)</f>
        <v>0</v>
      </c>
      <c r="V7" s="21">
        <f>MAX(포트폴리오!G10,0)</f>
        <v>0</v>
      </c>
      <c r="W7" s="9">
        <f t="shared" si="7"/>
        <v>547.44113715007552</v>
      </c>
      <c r="X7" s="10">
        <f t="shared" si="5"/>
        <v>0</v>
      </c>
      <c r="Y7" s="10">
        <f t="shared" si="8"/>
        <v>0</v>
      </c>
      <c r="Z7" s="10">
        <f t="shared" si="6"/>
        <v>0</v>
      </c>
    </row>
    <row r="8" spans="1:30" x14ac:dyDescent="0.3">
      <c r="A8" s="28">
        <f>포트폴리오!A11</f>
        <v>44303</v>
      </c>
      <c r="B8" s="29"/>
      <c r="C8" s="29"/>
      <c r="D8" s="29"/>
      <c r="E8" s="29"/>
      <c r="F8" s="10">
        <f t="shared" si="9"/>
        <v>0</v>
      </c>
      <c r="G8" s="10">
        <f t="shared" si="10"/>
        <v>0</v>
      </c>
      <c r="H8" s="10">
        <f t="shared" si="11"/>
        <v>0</v>
      </c>
      <c r="I8" s="10">
        <f t="shared" si="12"/>
        <v>0</v>
      </c>
      <c r="J8" s="17"/>
      <c r="K8" s="17"/>
      <c r="L8" s="17"/>
      <c r="M8" s="17"/>
      <c r="N8" s="21">
        <f t="shared" si="13"/>
        <v>0</v>
      </c>
      <c r="O8" s="8">
        <f t="shared" si="3"/>
        <v>547.44113715007552</v>
      </c>
      <c r="P8" s="11">
        <f t="shared" si="14"/>
        <v>0</v>
      </c>
      <c r="Q8" s="11">
        <f t="shared" si="15"/>
        <v>0</v>
      </c>
      <c r="R8" s="11">
        <f t="shared" si="16"/>
        <v>0</v>
      </c>
      <c r="S8" s="11">
        <f t="shared" si="17"/>
        <v>0</v>
      </c>
      <c r="T8" s="11">
        <f t="shared" si="4"/>
        <v>1</v>
      </c>
      <c r="U8" s="21">
        <f>-MIN(포트폴리오!G11,0)</f>
        <v>0</v>
      </c>
      <c r="V8" s="21">
        <f>MAX(포트폴리오!G11,0)</f>
        <v>0</v>
      </c>
      <c r="W8" s="9">
        <f t="shared" si="7"/>
        <v>547.44113715007552</v>
      </c>
      <c r="X8" s="10">
        <f t="shared" si="5"/>
        <v>0</v>
      </c>
      <c r="Y8" s="10">
        <f t="shared" si="8"/>
        <v>0</v>
      </c>
      <c r="Z8" s="10">
        <f t="shared" si="6"/>
        <v>0</v>
      </c>
      <c r="AC8" s="12"/>
      <c r="AD8" s="13"/>
    </row>
    <row r="9" spans="1:30" x14ac:dyDescent="0.3">
      <c r="A9" s="28">
        <f>포트폴리오!A12</f>
        <v>44304</v>
      </c>
      <c r="B9" s="29"/>
      <c r="C9" s="29"/>
      <c r="D9" s="29"/>
      <c r="E9" s="29"/>
      <c r="F9" s="10">
        <f t="shared" si="9"/>
        <v>0</v>
      </c>
      <c r="G9" s="10">
        <f t="shared" si="10"/>
        <v>0</v>
      </c>
      <c r="H9" s="10">
        <f t="shared" si="11"/>
        <v>0</v>
      </c>
      <c r="I9" s="10">
        <f t="shared" si="12"/>
        <v>0</v>
      </c>
      <c r="J9" s="17"/>
      <c r="K9" s="17"/>
      <c r="L9" s="17"/>
      <c r="M9" s="17"/>
      <c r="N9" s="21">
        <f t="shared" si="13"/>
        <v>0</v>
      </c>
      <c r="O9" s="8">
        <f t="shared" si="3"/>
        <v>547.44113715007552</v>
      </c>
      <c r="P9" s="11">
        <f t="shared" si="14"/>
        <v>0</v>
      </c>
      <c r="Q9" s="11">
        <f t="shared" si="15"/>
        <v>0</v>
      </c>
      <c r="R9" s="11">
        <f t="shared" si="16"/>
        <v>0</v>
      </c>
      <c r="S9" s="11">
        <f t="shared" si="17"/>
        <v>0</v>
      </c>
      <c r="T9" s="11">
        <f t="shared" si="4"/>
        <v>1</v>
      </c>
      <c r="U9" s="21">
        <f>-MIN(포트폴리오!G12,0)</f>
        <v>0</v>
      </c>
      <c r="V9" s="21">
        <f>MAX(포트폴리오!G12,0)</f>
        <v>0</v>
      </c>
      <c r="W9" s="9">
        <f t="shared" si="7"/>
        <v>547.44113715007552</v>
      </c>
      <c r="X9" s="10">
        <f t="shared" si="5"/>
        <v>0</v>
      </c>
      <c r="Y9" s="10">
        <f t="shared" si="8"/>
        <v>0</v>
      </c>
      <c r="Z9" s="10">
        <f t="shared" si="6"/>
        <v>0</v>
      </c>
      <c r="AC9" s="12"/>
      <c r="AD9" s="13"/>
    </row>
    <row r="10" spans="1:30" x14ac:dyDescent="0.3">
      <c r="A10" s="28">
        <f>포트폴리오!A13</f>
        <v>44305</v>
      </c>
      <c r="B10" s="29"/>
      <c r="C10" s="29"/>
      <c r="D10" s="29"/>
      <c r="E10" s="29"/>
      <c r="F10" s="10">
        <f t="shared" si="9"/>
        <v>0</v>
      </c>
      <c r="G10" s="10">
        <f t="shared" si="10"/>
        <v>0</v>
      </c>
      <c r="H10" s="10">
        <f t="shared" si="11"/>
        <v>0</v>
      </c>
      <c r="I10" s="10">
        <f t="shared" si="12"/>
        <v>0</v>
      </c>
      <c r="J10" s="17"/>
      <c r="K10" s="17"/>
      <c r="L10" s="17"/>
      <c r="M10" s="17"/>
      <c r="N10" s="21">
        <f t="shared" si="13"/>
        <v>0</v>
      </c>
      <c r="O10" s="8">
        <f t="shared" si="3"/>
        <v>547.44113715007552</v>
      </c>
      <c r="P10" s="11">
        <f t="shared" si="14"/>
        <v>0</v>
      </c>
      <c r="Q10" s="11">
        <f t="shared" si="15"/>
        <v>0</v>
      </c>
      <c r="R10" s="11">
        <f t="shared" si="16"/>
        <v>0</v>
      </c>
      <c r="S10" s="11">
        <f t="shared" si="17"/>
        <v>0</v>
      </c>
      <c r="T10" s="11">
        <f t="shared" si="4"/>
        <v>1</v>
      </c>
      <c r="U10" s="21">
        <f>-MIN(포트폴리오!G13,0)</f>
        <v>0</v>
      </c>
      <c r="V10" s="21">
        <f>MAX(포트폴리오!G13,0)</f>
        <v>0</v>
      </c>
      <c r="W10" s="9">
        <f t="shared" si="7"/>
        <v>547.44113715007552</v>
      </c>
      <c r="X10" s="10">
        <f t="shared" si="5"/>
        <v>0</v>
      </c>
      <c r="Y10" s="10">
        <f t="shared" si="8"/>
        <v>0</v>
      </c>
      <c r="Z10" s="10">
        <f t="shared" si="6"/>
        <v>0</v>
      </c>
      <c r="AC10" s="12"/>
      <c r="AD10" s="13"/>
    </row>
    <row r="11" spans="1:30" x14ac:dyDescent="0.3">
      <c r="A11" s="28">
        <f>포트폴리오!A14</f>
        <v>44306</v>
      </c>
      <c r="B11" s="29"/>
      <c r="C11" s="29"/>
      <c r="D11" s="29"/>
      <c r="E11" s="29"/>
      <c r="F11" s="10">
        <f t="shared" si="9"/>
        <v>0</v>
      </c>
      <c r="G11" s="10">
        <f t="shared" si="10"/>
        <v>0</v>
      </c>
      <c r="H11" s="10">
        <f t="shared" si="11"/>
        <v>0</v>
      </c>
      <c r="I11" s="10">
        <f t="shared" si="12"/>
        <v>0</v>
      </c>
      <c r="J11" s="17"/>
      <c r="K11" s="17"/>
      <c r="L11" s="17"/>
      <c r="M11" s="17"/>
      <c r="N11" s="21">
        <f t="shared" si="13"/>
        <v>0</v>
      </c>
      <c r="O11" s="8">
        <f t="shared" si="3"/>
        <v>547.44113715007552</v>
      </c>
      <c r="P11" s="11">
        <f t="shared" si="14"/>
        <v>0</v>
      </c>
      <c r="Q11" s="11">
        <f t="shared" si="15"/>
        <v>0</v>
      </c>
      <c r="R11" s="11">
        <f t="shared" si="16"/>
        <v>0</v>
      </c>
      <c r="S11" s="11">
        <f t="shared" si="17"/>
        <v>0</v>
      </c>
      <c r="T11" s="11">
        <f t="shared" si="4"/>
        <v>1</v>
      </c>
      <c r="U11" s="21">
        <f>-MIN(포트폴리오!G14,0)</f>
        <v>0</v>
      </c>
      <c r="V11" s="21">
        <f>MAX(포트폴리오!G14,0)</f>
        <v>0</v>
      </c>
      <c r="W11" s="9">
        <f t="shared" si="7"/>
        <v>547.44113715007552</v>
      </c>
      <c r="X11" s="10">
        <f t="shared" si="5"/>
        <v>0</v>
      </c>
      <c r="Y11" s="10">
        <f t="shared" si="8"/>
        <v>0</v>
      </c>
      <c r="Z11" s="10">
        <f t="shared" si="6"/>
        <v>0</v>
      </c>
    </row>
    <row r="12" spans="1:30" x14ac:dyDescent="0.3">
      <c r="A12" s="28">
        <f>포트폴리오!A15</f>
        <v>44307</v>
      </c>
      <c r="B12" s="29"/>
      <c r="C12" s="29"/>
      <c r="D12" s="29"/>
      <c r="E12" s="29"/>
      <c r="F12" s="10">
        <f t="shared" si="9"/>
        <v>0</v>
      </c>
      <c r="G12" s="10">
        <f t="shared" si="10"/>
        <v>0</v>
      </c>
      <c r="H12" s="10">
        <f t="shared" si="11"/>
        <v>0</v>
      </c>
      <c r="I12" s="10">
        <f t="shared" si="12"/>
        <v>0</v>
      </c>
      <c r="J12" s="17"/>
      <c r="K12" s="17"/>
      <c r="L12" s="17"/>
      <c r="M12" s="17"/>
      <c r="N12" s="21">
        <f t="shared" si="13"/>
        <v>0</v>
      </c>
      <c r="O12" s="8">
        <f t="shared" si="3"/>
        <v>547.44113715007552</v>
      </c>
      <c r="P12" s="11">
        <f t="shared" si="14"/>
        <v>0</v>
      </c>
      <c r="Q12" s="11">
        <f t="shared" si="15"/>
        <v>0</v>
      </c>
      <c r="R12" s="11">
        <f t="shared" si="16"/>
        <v>0</v>
      </c>
      <c r="S12" s="11">
        <f t="shared" si="17"/>
        <v>0</v>
      </c>
      <c r="T12" s="11">
        <f t="shared" si="4"/>
        <v>1</v>
      </c>
      <c r="U12" s="21">
        <f>-MIN(포트폴리오!G15,0)</f>
        <v>0</v>
      </c>
      <c r="V12" s="21">
        <f>MAX(포트폴리오!G15,0)</f>
        <v>0</v>
      </c>
      <c r="W12" s="9">
        <f t="shared" si="7"/>
        <v>547.44113715007552</v>
      </c>
      <c r="X12" s="10">
        <f t="shared" si="5"/>
        <v>0</v>
      </c>
      <c r="Y12" s="10">
        <f t="shared" si="8"/>
        <v>0</v>
      </c>
      <c r="Z12" s="10">
        <f t="shared" si="6"/>
        <v>0</v>
      </c>
    </row>
    <row r="13" spans="1:30" x14ac:dyDescent="0.3">
      <c r="A13" s="28">
        <f>포트폴리오!A16</f>
        <v>44308</v>
      </c>
      <c r="B13" s="29"/>
      <c r="C13" s="29"/>
      <c r="D13" s="29"/>
      <c r="E13" s="29"/>
      <c r="F13" s="10">
        <f t="shared" si="9"/>
        <v>0</v>
      </c>
      <c r="G13" s="10">
        <f t="shared" si="10"/>
        <v>0</v>
      </c>
      <c r="H13" s="10">
        <f t="shared" si="11"/>
        <v>0</v>
      </c>
      <c r="I13" s="10">
        <f t="shared" si="12"/>
        <v>0</v>
      </c>
      <c r="J13" s="17"/>
      <c r="K13" s="17"/>
      <c r="L13" s="17"/>
      <c r="M13" s="17"/>
      <c r="N13" s="21">
        <f t="shared" si="13"/>
        <v>0</v>
      </c>
      <c r="O13" s="8">
        <f t="shared" si="3"/>
        <v>547.44113715007552</v>
      </c>
      <c r="P13" s="11">
        <f t="shared" si="14"/>
        <v>0</v>
      </c>
      <c r="Q13" s="11">
        <f t="shared" si="15"/>
        <v>0</v>
      </c>
      <c r="R13" s="11">
        <f t="shared" si="16"/>
        <v>0</v>
      </c>
      <c r="S13" s="11">
        <f t="shared" si="17"/>
        <v>0</v>
      </c>
      <c r="T13" s="11">
        <f t="shared" si="4"/>
        <v>1</v>
      </c>
      <c r="U13" s="21">
        <f>-MIN(포트폴리오!G16,0)</f>
        <v>0</v>
      </c>
      <c r="V13" s="21">
        <f>MAX(포트폴리오!G16,0)</f>
        <v>0</v>
      </c>
      <c r="W13" s="9">
        <f t="shared" si="7"/>
        <v>547.44113715007552</v>
      </c>
      <c r="X13" s="10">
        <f t="shared" si="5"/>
        <v>0</v>
      </c>
      <c r="Y13" s="10">
        <f t="shared" si="8"/>
        <v>0</v>
      </c>
      <c r="Z13" s="10">
        <f t="shared" si="6"/>
        <v>0</v>
      </c>
    </row>
    <row r="14" spans="1:30" x14ac:dyDescent="0.3">
      <c r="A14" s="28">
        <f>포트폴리오!A17</f>
        <v>44309</v>
      </c>
      <c r="B14" s="29"/>
      <c r="C14" s="29"/>
      <c r="D14" s="29"/>
      <c r="E14" s="29"/>
      <c r="F14" s="10">
        <f t="shared" si="9"/>
        <v>0</v>
      </c>
      <c r="G14" s="10">
        <f t="shared" si="10"/>
        <v>0</v>
      </c>
      <c r="H14" s="10">
        <f t="shared" si="11"/>
        <v>0</v>
      </c>
      <c r="I14" s="10">
        <f t="shared" si="12"/>
        <v>0</v>
      </c>
      <c r="J14" s="17"/>
      <c r="K14" s="17"/>
      <c r="L14" s="17"/>
      <c r="M14" s="17"/>
      <c r="N14" s="21">
        <f t="shared" si="13"/>
        <v>0</v>
      </c>
      <c r="O14" s="8">
        <f t="shared" si="3"/>
        <v>547.44113715007552</v>
      </c>
      <c r="P14" s="11">
        <f t="shared" si="14"/>
        <v>0</v>
      </c>
      <c r="Q14" s="11">
        <f t="shared" si="15"/>
        <v>0</v>
      </c>
      <c r="R14" s="11">
        <f t="shared" si="16"/>
        <v>0</v>
      </c>
      <c r="S14" s="11">
        <f t="shared" si="17"/>
        <v>0</v>
      </c>
      <c r="T14" s="11">
        <f t="shared" si="4"/>
        <v>1</v>
      </c>
      <c r="U14" s="21">
        <f>-MIN(포트폴리오!G17,0)</f>
        <v>0</v>
      </c>
      <c r="V14" s="21">
        <f>MAX(포트폴리오!G17,0)</f>
        <v>0</v>
      </c>
      <c r="W14" s="9">
        <f t="shared" si="7"/>
        <v>547.44113715007552</v>
      </c>
      <c r="X14" s="10">
        <f t="shared" si="5"/>
        <v>0</v>
      </c>
      <c r="Y14" s="10">
        <f t="shared" si="8"/>
        <v>0</v>
      </c>
      <c r="Z14" s="10">
        <f t="shared" si="6"/>
        <v>0</v>
      </c>
    </row>
    <row r="15" spans="1:30" x14ac:dyDescent="0.3">
      <c r="A15" s="28">
        <f>포트폴리오!A18</f>
        <v>44310</v>
      </c>
      <c r="B15" s="29"/>
      <c r="C15" s="29"/>
      <c r="D15" s="29"/>
      <c r="E15" s="29"/>
      <c r="F15" s="10">
        <f t="shared" si="9"/>
        <v>0</v>
      </c>
      <c r="G15" s="10">
        <f t="shared" si="10"/>
        <v>0</v>
      </c>
      <c r="H15" s="10">
        <f t="shared" si="11"/>
        <v>0</v>
      </c>
      <c r="I15" s="10">
        <f t="shared" si="12"/>
        <v>0</v>
      </c>
      <c r="J15" s="17"/>
      <c r="K15" s="17"/>
      <c r="L15" s="17"/>
      <c r="M15" s="17"/>
      <c r="N15" s="21">
        <f t="shared" si="13"/>
        <v>0</v>
      </c>
      <c r="O15" s="8">
        <f t="shared" si="3"/>
        <v>547.44113715007552</v>
      </c>
      <c r="P15" s="11">
        <f t="shared" si="14"/>
        <v>0</v>
      </c>
      <c r="Q15" s="11">
        <f t="shared" si="15"/>
        <v>0</v>
      </c>
      <c r="R15" s="11">
        <f t="shared" si="16"/>
        <v>0</v>
      </c>
      <c r="S15" s="11">
        <f t="shared" si="17"/>
        <v>0</v>
      </c>
      <c r="T15" s="11">
        <f t="shared" si="4"/>
        <v>1</v>
      </c>
      <c r="U15" s="21">
        <f>-MIN(포트폴리오!G18,0)</f>
        <v>0</v>
      </c>
      <c r="V15" s="21">
        <f>MAX(포트폴리오!G18,0)</f>
        <v>0</v>
      </c>
      <c r="W15" s="9">
        <f t="shared" si="7"/>
        <v>547.44113715007552</v>
      </c>
      <c r="X15" s="10">
        <f t="shared" si="5"/>
        <v>0</v>
      </c>
      <c r="Y15" s="10">
        <f t="shared" si="8"/>
        <v>0</v>
      </c>
      <c r="Z15" s="10">
        <f t="shared" si="6"/>
        <v>0</v>
      </c>
    </row>
    <row r="16" spans="1:30" x14ac:dyDescent="0.3">
      <c r="A16" s="28">
        <f>포트폴리오!A19</f>
        <v>44311</v>
      </c>
      <c r="B16" s="29"/>
      <c r="C16" s="29"/>
      <c r="D16" s="29"/>
      <c r="E16" s="29"/>
      <c r="F16" s="10">
        <f t="shared" si="9"/>
        <v>0</v>
      </c>
      <c r="G16" s="10">
        <f t="shared" si="10"/>
        <v>0</v>
      </c>
      <c r="H16" s="10">
        <f t="shared" si="11"/>
        <v>0</v>
      </c>
      <c r="I16" s="10">
        <f t="shared" si="12"/>
        <v>0</v>
      </c>
      <c r="J16" s="17"/>
      <c r="K16" s="17"/>
      <c r="L16" s="17"/>
      <c r="M16" s="17"/>
      <c r="N16" s="21">
        <f t="shared" si="13"/>
        <v>0</v>
      </c>
      <c r="O16" s="8">
        <f t="shared" si="3"/>
        <v>547.44113715007552</v>
      </c>
      <c r="P16" s="11">
        <f t="shared" si="14"/>
        <v>0</v>
      </c>
      <c r="Q16" s="11">
        <f t="shared" si="15"/>
        <v>0</v>
      </c>
      <c r="R16" s="11">
        <f t="shared" si="16"/>
        <v>0</v>
      </c>
      <c r="S16" s="11">
        <f t="shared" si="17"/>
        <v>0</v>
      </c>
      <c r="T16" s="11">
        <f t="shared" si="4"/>
        <v>1</v>
      </c>
      <c r="U16" s="21">
        <f>-MIN(포트폴리오!G19,0)</f>
        <v>0</v>
      </c>
      <c r="V16" s="21">
        <f>MAX(포트폴리오!G19,0)</f>
        <v>0</v>
      </c>
      <c r="W16" s="9">
        <f t="shared" si="7"/>
        <v>547.44113715007552</v>
      </c>
      <c r="X16" s="10">
        <f t="shared" si="5"/>
        <v>0</v>
      </c>
      <c r="Y16" s="10">
        <f t="shared" si="8"/>
        <v>0</v>
      </c>
      <c r="Z16" s="10">
        <f t="shared" si="6"/>
        <v>0</v>
      </c>
    </row>
    <row r="17" spans="1:26" x14ac:dyDescent="0.3">
      <c r="A17" s="28">
        <f>포트폴리오!A20</f>
        <v>44312</v>
      </c>
      <c r="B17" s="29"/>
      <c r="C17" s="29"/>
      <c r="D17" s="29"/>
      <c r="E17" s="29"/>
      <c r="F17" s="10">
        <f t="shared" si="9"/>
        <v>0</v>
      </c>
      <c r="G17" s="10">
        <f t="shared" si="10"/>
        <v>0</v>
      </c>
      <c r="H17" s="10">
        <f t="shared" si="11"/>
        <v>0</v>
      </c>
      <c r="I17" s="10">
        <f t="shared" si="12"/>
        <v>0</v>
      </c>
      <c r="J17" s="17"/>
      <c r="K17" s="17"/>
      <c r="L17" s="17"/>
      <c r="M17" s="17"/>
      <c r="N17" s="21">
        <f t="shared" si="13"/>
        <v>0</v>
      </c>
      <c r="O17" s="8">
        <f t="shared" si="3"/>
        <v>547.44113715007552</v>
      </c>
      <c r="P17" s="11">
        <f t="shared" si="14"/>
        <v>0</v>
      </c>
      <c r="Q17" s="11">
        <f t="shared" si="15"/>
        <v>0</v>
      </c>
      <c r="R17" s="11">
        <f t="shared" si="16"/>
        <v>0</v>
      </c>
      <c r="S17" s="11">
        <f t="shared" si="17"/>
        <v>0</v>
      </c>
      <c r="T17" s="11">
        <f t="shared" si="4"/>
        <v>1</v>
      </c>
      <c r="U17" s="21">
        <f>-MIN(포트폴리오!G20,0)</f>
        <v>0</v>
      </c>
      <c r="V17" s="21">
        <f>MAX(포트폴리오!G20,0)</f>
        <v>0</v>
      </c>
      <c r="W17" s="9">
        <f t="shared" si="7"/>
        <v>547.44113715007552</v>
      </c>
      <c r="X17" s="10">
        <f t="shared" si="5"/>
        <v>0</v>
      </c>
      <c r="Y17" s="10">
        <f t="shared" si="8"/>
        <v>0</v>
      </c>
      <c r="Z17" s="10">
        <f t="shared" si="6"/>
        <v>0</v>
      </c>
    </row>
    <row r="18" spans="1:26" x14ac:dyDescent="0.3">
      <c r="A18" s="28">
        <f>포트폴리오!A21</f>
        <v>44313</v>
      </c>
      <c r="B18" s="29"/>
      <c r="C18" s="29"/>
      <c r="D18" s="29"/>
      <c r="E18" s="29"/>
      <c r="F18" s="10">
        <f t="shared" si="9"/>
        <v>0</v>
      </c>
      <c r="G18" s="10">
        <f t="shared" si="10"/>
        <v>0</v>
      </c>
      <c r="H18" s="10">
        <f t="shared" si="11"/>
        <v>0</v>
      </c>
      <c r="I18" s="10">
        <f t="shared" si="12"/>
        <v>0</v>
      </c>
      <c r="J18" s="17"/>
      <c r="K18" s="17"/>
      <c r="L18" s="17"/>
      <c r="M18" s="17"/>
      <c r="N18" s="21">
        <f t="shared" si="13"/>
        <v>0</v>
      </c>
      <c r="O18" s="8">
        <f t="shared" si="3"/>
        <v>547.44113715007552</v>
      </c>
      <c r="P18" s="11">
        <f t="shared" si="14"/>
        <v>0</v>
      </c>
      <c r="Q18" s="11">
        <f t="shared" si="15"/>
        <v>0</v>
      </c>
      <c r="R18" s="11">
        <f t="shared" si="16"/>
        <v>0</v>
      </c>
      <c r="S18" s="11">
        <f t="shared" si="17"/>
        <v>0</v>
      </c>
      <c r="T18" s="11">
        <f t="shared" si="4"/>
        <v>1</v>
      </c>
      <c r="U18" s="21">
        <f>-MIN(포트폴리오!G21,0)</f>
        <v>0</v>
      </c>
      <c r="V18" s="21">
        <f>MAX(포트폴리오!G21,0)</f>
        <v>0</v>
      </c>
      <c r="W18" s="9">
        <f t="shared" si="7"/>
        <v>547.44113715007552</v>
      </c>
      <c r="X18" s="10">
        <f t="shared" si="5"/>
        <v>0</v>
      </c>
      <c r="Y18" s="10">
        <f t="shared" si="8"/>
        <v>0</v>
      </c>
      <c r="Z18" s="10">
        <f t="shared" si="6"/>
        <v>0</v>
      </c>
    </row>
    <row r="19" spans="1:26" x14ac:dyDescent="0.3">
      <c r="A19" s="28">
        <f>포트폴리오!A22</f>
        <v>44314</v>
      </c>
      <c r="B19" s="29"/>
      <c r="C19" s="29"/>
      <c r="D19" s="29"/>
      <c r="E19" s="29"/>
      <c r="F19" s="10">
        <f t="shared" si="9"/>
        <v>0</v>
      </c>
      <c r="G19" s="10">
        <f t="shared" si="10"/>
        <v>0</v>
      </c>
      <c r="H19" s="10">
        <f t="shared" si="11"/>
        <v>0</v>
      </c>
      <c r="I19" s="10">
        <f t="shared" si="12"/>
        <v>0</v>
      </c>
      <c r="J19" s="17"/>
      <c r="K19" s="17"/>
      <c r="L19" s="17"/>
      <c r="M19" s="17"/>
      <c r="N19" s="21">
        <f t="shared" si="13"/>
        <v>0</v>
      </c>
      <c r="O19" s="8">
        <f t="shared" si="3"/>
        <v>547.44113715007552</v>
      </c>
      <c r="P19" s="11">
        <f t="shared" si="14"/>
        <v>0</v>
      </c>
      <c r="Q19" s="11">
        <f t="shared" si="15"/>
        <v>0</v>
      </c>
      <c r="R19" s="11">
        <f t="shared" si="16"/>
        <v>0</v>
      </c>
      <c r="S19" s="11">
        <f t="shared" si="17"/>
        <v>0</v>
      </c>
      <c r="T19" s="11">
        <f t="shared" si="4"/>
        <v>1</v>
      </c>
      <c r="U19" s="21">
        <f>-MIN(포트폴리오!G22,0)</f>
        <v>0</v>
      </c>
      <c r="V19" s="21">
        <f>MAX(포트폴리오!G22,0)</f>
        <v>0</v>
      </c>
      <c r="W19" s="9">
        <f t="shared" si="7"/>
        <v>547.44113715007552</v>
      </c>
      <c r="X19" s="10">
        <f t="shared" si="5"/>
        <v>0</v>
      </c>
      <c r="Y19" s="10">
        <f t="shared" si="8"/>
        <v>0</v>
      </c>
      <c r="Z19" s="10">
        <f t="shared" si="6"/>
        <v>0</v>
      </c>
    </row>
    <row r="20" spans="1:26" x14ac:dyDescent="0.3">
      <c r="A20" s="28">
        <f>포트폴리오!A23</f>
        <v>44315</v>
      </c>
      <c r="B20" s="29"/>
      <c r="C20" s="29"/>
      <c r="D20" s="29"/>
      <c r="E20" s="29"/>
      <c r="F20" s="10">
        <f t="shared" si="9"/>
        <v>0</v>
      </c>
      <c r="G20" s="10">
        <f t="shared" si="10"/>
        <v>0</v>
      </c>
      <c r="H20" s="10">
        <f t="shared" si="11"/>
        <v>0</v>
      </c>
      <c r="I20" s="10">
        <f t="shared" si="12"/>
        <v>0</v>
      </c>
      <c r="J20" s="17"/>
      <c r="K20" s="17"/>
      <c r="L20" s="17"/>
      <c r="M20" s="17"/>
      <c r="N20" s="21">
        <f t="shared" si="13"/>
        <v>0</v>
      </c>
      <c r="O20" s="8">
        <f t="shared" si="3"/>
        <v>547.44113715007552</v>
      </c>
      <c r="P20" s="11">
        <f t="shared" si="14"/>
        <v>0</v>
      </c>
      <c r="Q20" s="11">
        <f t="shared" si="15"/>
        <v>0</v>
      </c>
      <c r="R20" s="11">
        <f t="shared" si="16"/>
        <v>0</v>
      </c>
      <c r="S20" s="11">
        <f t="shared" si="17"/>
        <v>0</v>
      </c>
      <c r="T20" s="11">
        <f t="shared" si="4"/>
        <v>1</v>
      </c>
      <c r="U20" s="21">
        <f>-MIN(포트폴리오!G23,0)</f>
        <v>0</v>
      </c>
      <c r="V20" s="21">
        <f>MAX(포트폴리오!G23,0)</f>
        <v>0</v>
      </c>
      <c r="W20" s="9">
        <f t="shared" si="7"/>
        <v>547.44113715007552</v>
      </c>
      <c r="X20" s="10">
        <f t="shared" si="5"/>
        <v>0</v>
      </c>
      <c r="Y20" s="10">
        <f t="shared" si="8"/>
        <v>0</v>
      </c>
      <c r="Z20" s="10">
        <f t="shared" si="6"/>
        <v>0</v>
      </c>
    </row>
    <row r="21" spans="1:26" x14ac:dyDescent="0.3">
      <c r="A21" s="28">
        <f>포트폴리오!A24</f>
        <v>44316</v>
      </c>
      <c r="B21" s="29"/>
      <c r="C21" s="29"/>
      <c r="D21" s="29"/>
      <c r="E21" s="29"/>
      <c r="F21" s="10">
        <f t="shared" si="9"/>
        <v>0</v>
      </c>
      <c r="G21" s="10">
        <f t="shared" si="10"/>
        <v>0</v>
      </c>
      <c r="H21" s="10">
        <f t="shared" si="11"/>
        <v>0</v>
      </c>
      <c r="I21" s="10">
        <f t="shared" si="12"/>
        <v>0</v>
      </c>
      <c r="J21" s="17"/>
      <c r="K21" s="17"/>
      <c r="L21" s="17"/>
      <c r="M21" s="17"/>
      <c r="N21" s="21">
        <f t="shared" si="13"/>
        <v>0</v>
      </c>
      <c r="O21" s="8">
        <f t="shared" si="3"/>
        <v>547.44113715007552</v>
      </c>
      <c r="P21" s="11">
        <f t="shared" si="14"/>
        <v>0</v>
      </c>
      <c r="Q21" s="11">
        <f t="shared" si="15"/>
        <v>0</v>
      </c>
      <c r="R21" s="11">
        <f t="shared" si="16"/>
        <v>0</v>
      </c>
      <c r="S21" s="11">
        <f t="shared" si="17"/>
        <v>0</v>
      </c>
      <c r="T21" s="11">
        <f t="shared" si="4"/>
        <v>1</v>
      </c>
      <c r="U21" s="21">
        <f>-MIN(포트폴리오!G24,0)</f>
        <v>0</v>
      </c>
      <c r="V21" s="21">
        <f>MAX(포트폴리오!G24,0)</f>
        <v>0</v>
      </c>
      <c r="W21" s="9">
        <f t="shared" si="7"/>
        <v>547.44113715007552</v>
      </c>
      <c r="X21" s="10">
        <f t="shared" si="5"/>
        <v>0</v>
      </c>
      <c r="Y21" s="10">
        <f t="shared" si="8"/>
        <v>0</v>
      </c>
      <c r="Z21" s="10">
        <f t="shared" si="6"/>
        <v>0</v>
      </c>
    </row>
    <row r="22" spans="1:26" x14ac:dyDescent="0.3">
      <c r="A22" s="28">
        <f>포트폴리오!A25</f>
        <v>44317</v>
      </c>
      <c r="B22" s="29"/>
      <c r="C22" s="29"/>
      <c r="D22" s="29"/>
      <c r="E22" s="29"/>
      <c r="F22" s="10">
        <f t="shared" si="9"/>
        <v>0</v>
      </c>
      <c r="G22" s="10">
        <f t="shared" si="10"/>
        <v>0</v>
      </c>
      <c r="H22" s="10">
        <f t="shared" si="11"/>
        <v>0</v>
      </c>
      <c r="I22" s="10">
        <f t="shared" si="12"/>
        <v>0</v>
      </c>
      <c r="J22" s="17"/>
      <c r="K22" s="17"/>
      <c r="L22" s="17"/>
      <c r="M22" s="17"/>
      <c r="N22" s="21">
        <f t="shared" si="13"/>
        <v>0</v>
      </c>
      <c r="O22" s="8">
        <f t="shared" si="3"/>
        <v>547.44113715007552</v>
      </c>
      <c r="P22" s="11">
        <f t="shared" si="14"/>
        <v>0</v>
      </c>
      <c r="Q22" s="11">
        <f t="shared" si="15"/>
        <v>0</v>
      </c>
      <c r="R22" s="11">
        <f t="shared" si="16"/>
        <v>0</v>
      </c>
      <c r="S22" s="11">
        <f t="shared" si="17"/>
        <v>0</v>
      </c>
      <c r="T22" s="11">
        <f t="shared" si="4"/>
        <v>1</v>
      </c>
      <c r="U22" s="21">
        <f>-MIN(포트폴리오!G25,0)</f>
        <v>0</v>
      </c>
      <c r="V22" s="21">
        <f>MAX(포트폴리오!G25,0)</f>
        <v>0</v>
      </c>
      <c r="W22" s="9">
        <f t="shared" si="7"/>
        <v>547.44113715007552</v>
      </c>
      <c r="X22" s="10">
        <f t="shared" si="5"/>
        <v>0</v>
      </c>
      <c r="Y22" s="10">
        <f t="shared" si="8"/>
        <v>0</v>
      </c>
      <c r="Z22" s="10">
        <f t="shared" si="6"/>
        <v>0</v>
      </c>
    </row>
    <row r="23" spans="1:26" x14ac:dyDescent="0.3">
      <c r="A23" s="28">
        <f>포트폴리오!A26</f>
        <v>44318</v>
      </c>
      <c r="B23" s="29"/>
      <c r="C23" s="29"/>
      <c r="D23" s="29"/>
      <c r="E23" s="29"/>
      <c r="F23" s="10">
        <f t="shared" si="9"/>
        <v>0</v>
      </c>
      <c r="G23" s="10">
        <f t="shared" si="10"/>
        <v>0</v>
      </c>
      <c r="H23" s="10">
        <f t="shared" si="11"/>
        <v>0</v>
      </c>
      <c r="I23" s="10">
        <f t="shared" si="12"/>
        <v>0</v>
      </c>
      <c r="J23" s="17"/>
      <c r="K23" s="17"/>
      <c r="L23" s="17"/>
      <c r="M23" s="17"/>
      <c r="N23" s="21">
        <f t="shared" si="13"/>
        <v>0</v>
      </c>
      <c r="O23" s="8">
        <f t="shared" si="3"/>
        <v>547.44113715007552</v>
      </c>
      <c r="P23" s="11">
        <f t="shared" si="14"/>
        <v>0</v>
      </c>
      <c r="Q23" s="11">
        <f t="shared" si="15"/>
        <v>0</v>
      </c>
      <c r="R23" s="11">
        <f t="shared" si="16"/>
        <v>0</v>
      </c>
      <c r="S23" s="11">
        <f t="shared" si="17"/>
        <v>0</v>
      </c>
      <c r="T23" s="11">
        <f t="shared" si="4"/>
        <v>1</v>
      </c>
      <c r="U23" s="21">
        <f>-MIN(포트폴리오!G26,0)</f>
        <v>0</v>
      </c>
      <c r="V23" s="21">
        <f>MAX(포트폴리오!G26,0)</f>
        <v>0</v>
      </c>
      <c r="W23" s="9">
        <f t="shared" si="7"/>
        <v>547.44113715007552</v>
      </c>
      <c r="X23" s="10">
        <f t="shared" si="5"/>
        <v>0</v>
      </c>
      <c r="Y23" s="10">
        <f t="shared" si="8"/>
        <v>0</v>
      </c>
      <c r="Z23" s="10">
        <f t="shared" si="6"/>
        <v>0</v>
      </c>
    </row>
    <row r="24" spans="1:26" x14ac:dyDescent="0.3">
      <c r="A24" s="28">
        <f>포트폴리오!A27</f>
        <v>44319</v>
      </c>
      <c r="B24" s="29"/>
      <c r="C24" s="29"/>
      <c r="D24" s="29"/>
      <c r="E24" s="29"/>
      <c r="F24" s="10">
        <f t="shared" si="9"/>
        <v>0</v>
      </c>
      <c r="G24" s="10">
        <f t="shared" si="10"/>
        <v>0</v>
      </c>
      <c r="H24" s="10">
        <f t="shared" si="11"/>
        <v>0</v>
      </c>
      <c r="I24" s="10">
        <f t="shared" si="12"/>
        <v>0</v>
      </c>
      <c r="J24" s="17"/>
      <c r="K24" s="17"/>
      <c r="L24" s="17"/>
      <c r="M24" s="17"/>
      <c r="N24" s="21">
        <f t="shared" si="13"/>
        <v>0</v>
      </c>
      <c r="O24" s="8">
        <f t="shared" si="3"/>
        <v>547.44113715007552</v>
      </c>
      <c r="P24" s="11">
        <f t="shared" si="14"/>
        <v>0</v>
      </c>
      <c r="Q24" s="11">
        <f t="shared" si="15"/>
        <v>0</v>
      </c>
      <c r="R24" s="11">
        <f t="shared" si="16"/>
        <v>0</v>
      </c>
      <c r="S24" s="11">
        <f t="shared" si="17"/>
        <v>0</v>
      </c>
      <c r="T24" s="11">
        <f t="shared" si="4"/>
        <v>1</v>
      </c>
      <c r="U24" s="21">
        <f>-MIN(포트폴리오!G27,0)</f>
        <v>0</v>
      </c>
      <c r="V24" s="21">
        <f>MAX(포트폴리오!G27,0)</f>
        <v>0</v>
      </c>
      <c r="W24" s="9">
        <f t="shared" si="7"/>
        <v>547.44113715007552</v>
      </c>
      <c r="X24" s="10">
        <f t="shared" si="5"/>
        <v>0</v>
      </c>
      <c r="Y24" s="10">
        <f t="shared" si="8"/>
        <v>0</v>
      </c>
      <c r="Z24" s="10">
        <f t="shared" si="6"/>
        <v>0</v>
      </c>
    </row>
    <row r="25" spans="1:26" x14ac:dyDescent="0.3">
      <c r="A25" s="28">
        <f>포트폴리오!A28</f>
        <v>44320</v>
      </c>
      <c r="B25" s="29"/>
      <c r="C25" s="29"/>
      <c r="D25" s="29"/>
      <c r="E25" s="29"/>
      <c r="F25" s="10">
        <f t="shared" si="9"/>
        <v>0</v>
      </c>
      <c r="G25" s="10">
        <f t="shared" si="10"/>
        <v>0</v>
      </c>
      <c r="H25" s="10">
        <f t="shared" si="11"/>
        <v>0</v>
      </c>
      <c r="I25" s="10">
        <f t="shared" si="12"/>
        <v>0</v>
      </c>
      <c r="J25" s="17"/>
      <c r="K25" s="17"/>
      <c r="L25" s="17"/>
      <c r="M25" s="17"/>
      <c r="N25" s="21">
        <f t="shared" si="13"/>
        <v>0</v>
      </c>
      <c r="O25" s="8">
        <f t="shared" si="3"/>
        <v>547.44113715007552</v>
      </c>
      <c r="P25" s="11">
        <f t="shared" si="14"/>
        <v>0</v>
      </c>
      <c r="Q25" s="11">
        <f t="shared" si="15"/>
        <v>0</v>
      </c>
      <c r="R25" s="11">
        <f t="shared" si="16"/>
        <v>0</v>
      </c>
      <c r="S25" s="11">
        <f t="shared" si="17"/>
        <v>0</v>
      </c>
      <c r="T25" s="11">
        <f t="shared" si="4"/>
        <v>1</v>
      </c>
      <c r="U25" s="21">
        <f>-MIN(포트폴리오!G28,0)</f>
        <v>0</v>
      </c>
      <c r="V25" s="21">
        <f>MAX(포트폴리오!G28,0)</f>
        <v>0</v>
      </c>
      <c r="W25" s="9">
        <f t="shared" si="7"/>
        <v>547.44113715007552</v>
      </c>
      <c r="X25" s="10">
        <f t="shared" si="5"/>
        <v>0</v>
      </c>
      <c r="Y25" s="10">
        <f t="shared" si="8"/>
        <v>0</v>
      </c>
      <c r="Z25" s="10">
        <f t="shared" si="6"/>
        <v>0</v>
      </c>
    </row>
    <row r="26" spans="1:26" x14ac:dyDescent="0.3">
      <c r="A26" s="28">
        <f>포트폴리오!A29</f>
        <v>44321</v>
      </c>
      <c r="B26" s="29"/>
      <c r="C26" s="29"/>
      <c r="D26" s="29"/>
      <c r="E26" s="29"/>
      <c r="F26" s="10">
        <f t="shared" si="9"/>
        <v>0</v>
      </c>
      <c r="G26" s="10">
        <f t="shared" si="10"/>
        <v>0</v>
      </c>
      <c r="H26" s="10">
        <f t="shared" si="11"/>
        <v>0</v>
      </c>
      <c r="I26" s="10">
        <f t="shared" si="12"/>
        <v>0</v>
      </c>
      <c r="J26" s="17"/>
      <c r="K26" s="17"/>
      <c r="L26" s="17"/>
      <c r="M26" s="17"/>
      <c r="N26" s="21">
        <f t="shared" si="13"/>
        <v>0</v>
      </c>
      <c r="O26" s="8">
        <f t="shared" si="3"/>
        <v>547.44113715007552</v>
      </c>
      <c r="P26" s="11">
        <f t="shared" si="14"/>
        <v>0</v>
      </c>
      <c r="Q26" s="11">
        <f t="shared" si="15"/>
        <v>0</v>
      </c>
      <c r="R26" s="11">
        <f t="shared" si="16"/>
        <v>0</v>
      </c>
      <c r="S26" s="11">
        <f t="shared" si="17"/>
        <v>0</v>
      </c>
      <c r="T26" s="11">
        <f t="shared" si="4"/>
        <v>1</v>
      </c>
      <c r="U26" s="21">
        <f>-MIN(포트폴리오!G29,0)</f>
        <v>0</v>
      </c>
      <c r="V26" s="21">
        <f>MAX(포트폴리오!G29,0)</f>
        <v>0</v>
      </c>
      <c r="W26" s="9">
        <f t="shared" si="7"/>
        <v>547.44113715007552</v>
      </c>
      <c r="X26" s="10">
        <f t="shared" si="5"/>
        <v>0</v>
      </c>
      <c r="Y26" s="10">
        <f t="shared" si="8"/>
        <v>0</v>
      </c>
      <c r="Z26" s="10">
        <f t="shared" si="6"/>
        <v>0</v>
      </c>
    </row>
    <row r="27" spans="1:26" x14ac:dyDescent="0.3">
      <c r="A27" s="28">
        <f>포트폴리오!A30</f>
        <v>44322</v>
      </c>
      <c r="B27" s="29"/>
      <c r="C27" s="29"/>
      <c r="D27" s="29"/>
      <c r="E27" s="29"/>
      <c r="F27" s="10">
        <f t="shared" si="9"/>
        <v>0</v>
      </c>
      <c r="G27" s="10">
        <f t="shared" si="10"/>
        <v>0</v>
      </c>
      <c r="H27" s="10">
        <f t="shared" si="11"/>
        <v>0</v>
      </c>
      <c r="I27" s="10">
        <f t="shared" si="12"/>
        <v>0</v>
      </c>
      <c r="J27" s="17"/>
      <c r="K27" s="17"/>
      <c r="L27" s="17"/>
      <c r="M27" s="17"/>
      <c r="N27" s="21">
        <f t="shared" si="13"/>
        <v>0</v>
      </c>
      <c r="O27" s="8">
        <f t="shared" si="3"/>
        <v>547.44113715007552</v>
      </c>
      <c r="P27" s="11">
        <f t="shared" si="14"/>
        <v>0</v>
      </c>
      <c r="Q27" s="11">
        <f t="shared" si="15"/>
        <v>0</v>
      </c>
      <c r="R27" s="11">
        <f t="shared" si="16"/>
        <v>0</v>
      </c>
      <c r="S27" s="11">
        <f t="shared" si="17"/>
        <v>0</v>
      </c>
      <c r="T27" s="11">
        <f t="shared" si="4"/>
        <v>1</v>
      </c>
      <c r="U27" s="21">
        <f>-MIN(포트폴리오!G30,0)</f>
        <v>0</v>
      </c>
      <c r="V27" s="21">
        <f>MAX(포트폴리오!G30,0)</f>
        <v>0</v>
      </c>
      <c r="W27" s="9">
        <f t="shared" si="7"/>
        <v>547.44113715007552</v>
      </c>
      <c r="X27" s="10">
        <f t="shared" si="5"/>
        <v>0</v>
      </c>
      <c r="Y27" s="10">
        <f t="shared" si="8"/>
        <v>0</v>
      </c>
      <c r="Z27" s="10">
        <f t="shared" si="6"/>
        <v>0</v>
      </c>
    </row>
    <row r="28" spans="1:26" x14ac:dyDescent="0.3">
      <c r="A28" s="28">
        <f>포트폴리오!A31</f>
        <v>44323</v>
      </c>
      <c r="B28" s="29"/>
      <c r="C28" s="29"/>
      <c r="D28" s="29"/>
      <c r="E28" s="29"/>
      <c r="F28" s="10">
        <f t="shared" si="9"/>
        <v>0</v>
      </c>
      <c r="G28" s="10">
        <f t="shared" si="10"/>
        <v>0</v>
      </c>
      <c r="H28" s="10">
        <f t="shared" si="11"/>
        <v>0</v>
      </c>
      <c r="I28" s="10">
        <f t="shared" si="12"/>
        <v>0</v>
      </c>
      <c r="J28" s="17"/>
      <c r="K28" s="17"/>
      <c r="L28" s="17"/>
      <c r="M28" s="17"/>
      <c r="N28" s="21">
        <f t="shared" si="13"/>
        <v>0</v>
      </c>
      <c r="O28" s="8">
        <f t="shared" si="3"/>
        <v>547.44113715007552</v>
      </c>
      <c r="P28" s="11">
        <f t="shared" si="14"/>
        <v>0</v>
      </c>
      <c r="Q28" s="11">
        <f t="shared" si="15"/>
        <v>0</v>
      </c>
      <c r="R28" s="11">
        <f t="shared" si="16"/>
        <v>0</v>
      </c>
      <c r="S28" s="11">
        <f t="shared" si="17"/>
        <v>0</v>
      </c>
      <c r="T28" s="11">
        <f t="shared" si="4"/>
        <v>1</v>
      </c>
      <c r="U28" s="21">
        <f>-MIN(포트폴리오!G31,0)</f>
        <v>0</v>
      </c>
      <c r="V28" s="21">
        <f>MAX(포트폴리오!G31,0)</f>
        <v>0</v>
      </c>
      <c r="W28" s="9">
        <f t="shared" si="7"/>
        <v>547.44113715007552</v>
      </c>
      <c r="X28" s="10">
        <f t="shared" si="5"/>
        <v>0</v>
      </c>
      <c r="Y28" s="10">
        <f t="shared" si="8"/>
        <v>0</v>
      </c>
      <c r="Z28" s="10">
        <f t="shared" si="6"/>
        <v>0</v>
      </c>
    </row>
    <row r="29" spans="1:26" x14ac:dyDescent="0.3">
      <c r="A29" s="28">
        <f>포트폴리오!A32</f>
        <v>44324</v>
      </c>
      <c r="B29" s="29"/>
      <c r="C29" s="29"/>
      <c r="D29" s="29"/>
      <c r="E29" s="29"/>
      <c r="F29" s="10">
        <f t="shared" si="9"/>
        <v>0</v>
      </c>
      <c r="G29" s="10">
        <f t="shared" si="10"/>
        <v>0</v>
      </c>
      <c r="H29" s="10">
        <f t="shared" si="11"/>
        <v>0</v>
      </c>
      <c r="I29" s="10">
        <f t="shared" si="12"/>
        <v>0</v>
      </c>
      <c r="J29" s="17"/>
      <c r="K29" s="17"/>
      <c r="L29" s="17"/>
      <c r="M29" s="17"/>
      <c r="N29" s="21">
        <f t="shared" si="13"/>
        <v>0</v>
      </c>
      <c r="O29" s="8">
        <f t="shared" si="3"/>
        <v>547.44113715007552</v>
      </c>
      <c r="P29" s="11">
        <f t="shared" si="14"/>
        <v>0</v>
      </c>
      <c r="Q29" s="11">
        <f t="shared" si="15"/>
        <v>0</v>
      </c>
      <c r="R29" s="11">
        <f t="shared" si="16"/>
        <v>0</v>
      </c>
      <c r="S29" s="11">
        <f t="shared" si="17"/>
        <v>0</v>
      </c>
      <c r="T29" s="11">
        <f t="shared" si="4"/>
        <v>1</v>
      </c>
      <c r="U29" s="21">
        <f>-MIN(포트폴리오!G32,0)</f>
        <v>0</v>
      </c>
      <c r="V29" s="21">
        <f>MAX(포트폴리오!G32,0)</f>
        <v>0</v>
      </c>
      <c r="W29" s="9">
        <f t="shared" si="7"/>
        <v>547.44113715007552</v>
      </c>
      <c r="X29" s="10">
        <f t="shared" si="5"/>
        <v>0</v>
      </c>
      <c r="Y29" s="10">
        <f t="shared" si="8"/>
        <v>0</v>
      </c>
      <c r="Z29" s="10">
        <f t="shared" si="6"/>
        <v>0</v>
      </c>
    </row>
    <row r="30" spans="1:26" x14ac:dyDescent="0.3">
      <c r="A30" s="28">
        <f>포트폴리오!A33</f>
        <v>44325</v>
      </c>
      <c r="B30" s="29"/>
      <c r="C30" s="29"/>
      <c r="D30" s="29"/>
      <c r="E30" s="29"/>
      <c r="F30" s="10">
        <f t="shared" si="9"/>
        <v>0</v>
      </c>
      <c r="G30" s="10">
        <f t="shared" si="10"/>
        <v>0</v>
      </c>
      <c r="H30" s="10">
        <f t="shared" si="11"/>
        <v>0</v>
      </c>
      <c r="I30" s="10">
        <f t="shared" si="12"/>
        <v>0</v>
      </c>
      <c r="J30" s="17"/>
      <c r="K30" s="17"/>
      <c r="L30" s="17"/>
      <c r="M30" s="17"/>
      <c r="N30" s="21">
        <f t="shared" si="13"/>
        <v>0</v>
      </c>
      <c r="O30" s="8">
        <f t="shared" si="3"/>
        <v>547.44113715007552</v>
      </c>
      <c r="P30" s="11">
        <f t="shared" si="14"/>
        <v>0</v>
      </c>
      <c r="Q30" s="11">
        <f t="shared" si="15"/>
        <v>0</v>
      </c>
      <c r="R30" s="11">
        <f t="shared" si="16"/>
        <v>0</v>
      </c>
      <c r="S30" s="11">
        <f t="shared" si="17"/>
        <v>0</v>
      </c>
      <c r="T30" s="11">
        <f t="shared" si="4"/>
        <v>1</v>
      </c>
      <c r="U30" s="21">
        <f>-MIN(포트폴리오!G33,0)</f>
        <v>0</v>
      </c>
      <c r="V30" s="21">
        <f>MAX(포트폴리오!G33,0)</f>
        <v>0</v>
      </c>
      <c r="W30" s="9">
        <f t="shared" si="7"/>
        <v>547.44113715007552</v>
      </c>
      <c r="X30" s="10">
        <f t="shared" si="5"/>
        <v>0</v>
      </c>
      <c r="Y30" s="10">
        <f t="shared" si="8"/>
        <v>0</v>
      </c>
      <c r="Z30" s="10">
        <f t="shared" si="6"/>
        <v>0</v>
      </c>
    </row>
    <row r="31" spans="1:26" x14ac:dyDescent="0.3">
      <c r="A31" s="28">
        <f>포트폴리오!A34</f>
        <v>44326</v>
      </c>
      <c r="B31" s="29"/>
      <c r="C31" s="29"/>
      <c r="D31" s="29"/>
      <c r="E31" s="29"/>
      <c r="F31" s="10">
        <f t="shared" si="9"/>
        <v>0</v>
      </c>
      <c r="G31" s="10">
        <f t="shared" si="10"/>
        <v>0</v>
      </c>
      <c r="H31" s="10">
        <f t="shared" si="11"/>
        <v>0</v>
      </c>
      <c r="I31" s="10">
        <f t="shared" si="12"/>
        <v>0</v>
      </c>
      <c r="J31" s="17"/>
      <c r="K31" s="17"/>
      <c r="L31" s="17"/>
      <c r="M31" s="17"/>
      <c r="N31" s="21">
        <f t="shared" si="13"/>
        <v>0</v>
      </c>
      <c r="O31" s="8">
        <f t="shared" si="3"/>
        <v>547.44113715007552</v>
      </c>
      <c r="P31" s="11">
        <f t="shared" si="14"/>
        <v>0</v>
      </c>
      <c r="Q31" s="11">
        <f t="shared" si="15"/>
        <v>0</v>
      </c>
      <c r="R31" s="11">
        <f t="shared" si="16"/>
        <v>0</v>
      </c>
      <c r="S31" s="11">
        <f t="shared" si="17"/>
        <v>0</v>
      </c>
      <c r="T31" s="11">
        <f t="shared" si="4"/>
        <v>1</v>
      </c>
      <c r="U31" s="21">
        <f>-MIN(포트폴리오!G34,0)</f>
        <v>0</v>
      </c>
      <c r="V31" s="21">
        <f>MAX(포트폴리오!G34,0)</f>
        <v>0</v>
      </c>
      <c r="W31" s="9">
        <f t="shared" si="7"/>
        <v>547.44113715007552</v>
      </c>
      <c r="X31" s="10">
        <f t="shared" si="5"/>
        <v>0</v>
      </c>
      <c r="Y31" s="10">
        <f t="shared" si="8"/>
        <v>0</v>
      </c>
      <c r="Z31" s="10">
        <f t="shared" si="6"/>
        <v>0</v>
      </c>
    </row>
    <row r="32" spans="1:26" x14ac:dyDescent="0.3">
      <c r="A32" s="28">
        <f>포트폴리오!A35</f>
        <v>44327</v>
      </c>
      <c r="B32" s="29"/>
      <c r="C32" s="29"/>
      <c r="D32" s="29"/>
      <c r="E32" s="29"/>
      <c r="F32" s="10">
        <f t="shared" si="9"/>
        <v>0</v>
      </c>
      <c r="G32" s="10">
        <f t="shared" si="10"/>
        <v>0</v>
      </c>
      <c r="H32" s="10">
        <f t="shared" si="11"/>
        <v>0</v>
      </c>
      <c r="I32" s="10">
        <f t="shared" si="12"/>
        <v>0</v>
      </c>
      <c r="J32" s="17"/>
      <c r="K32" s="17"/>
      <c r="L32" s="17"/>
      <c r="M32" s="17"/>
      <c r="N32" s="21">
        <f t="shared" si="13"/>
        <v>0</v>
      </c>
      <c r="O32" s="8">
        <f t="shared" si="3"/>
        <v>547.44113715007552</v>
      </c>
      <c r="P32" s="11">
        <f t="shared" si="14"/>
        <v>0</v>
      </c>
      <c r="Q32" s="11">
        <f t="shared" si="15"/>
        <v>0</v>
      </c>
      <c r="R32" s="11">
        <f t="shared" si="16"/>
        <v>0</v>
      </c>
      <c r="S32" s="11">
        <f t="shared" si="17"/>
        <v>0</v>
      </c>
      <c r="T32" s="11">
        <f t="shared" si="4"/>
        <v>1</v>
      </c>
      <c r="U32" s="21">
        <f>-MIN(포트폴리오!G35,0)</f>
        <v>0</v>
      </c>
      <c r="V32" s="21">
        <f>MAX(포트폴리오!G35,0)</f>
        <v>0</v>
      </c>
      <c r="W32" s="9">
        <f t="shared" si="7"/>
        <v>547.44113715007552</v>
      </c>
      <c r="X32" s="10">
        <f t="shared" si="5"/>
        <v>0</v>
      </c>
      <c r="Y32" s="10">
        <f t="shared" si="8"/>
        <v>0</v>
      </c>
      <c r="Z32" s="10">
        <f t="shared" si="6"/>
        <v>0</v>
      </c>
    </row>
    <row r="33" spans="1:26" x14ac:dyDescent="0.3">
      <c r="A33" s="28">
        <f>포트폴리오!A36</f>
        <v>44328</v>
      </c>
      <c r="B33" s="29"/>
      <c r="C33" s="29"/>
      <c r="D33" s="29"/>
      <c r="E33" s="29"/>
      <c r="F33" s="10">
        <f t="shared" si="9"/>
        <v>0</v>
      </c>
      <c r="G33" s="10">
        <f t="shared" si="10"/>
        <v>0</v>
      </c>
      <c r="H33" s="10">
        <f t="shared" si="11"/>
        <v>0</v>
      </c>
      <c r="I33" s="10">
        <f t="shared" si="12"/>
        <v>0</v>
      </c>
      <c r="J33" s="17"/>
      <c r="K33" s="17"/>
      <c r="L33" s="17"/>
      <c r="M33" s="17"/>
      <c r="N33" s="21">
        <f t="shared" si="13"/>
        <v>0</v>
      </c>
      <c r="O33" s="8">
        <f t="shared" si="3"/>
        <v>547.44113715007552</v>
      </c>
      <c r="P33" s="11">
        <f t="shared" si="14"/>
        <v>0</v>
      </c>
      <c r="Q33" s="11">
        <f t="shared" si="15"/>
        <v>0</v>
      </c>
      <c r="R33" s="11">
        <f t="shared" si="16"/>
        <v>0</v>
      </c>
      <c r="S33" s="11">
        <f t="shared" si="17"/>
        <v>0</v>
      </c>
      <c r="T33" s="11">
        <f t="shared" si="4"/>
        <v>1</v>
      </c>
      <c r="U33" s="21">
        <f>-MIN(포트폴리오!G36,0)</f>
        <v>0</v>
      </c>
      <c r="V33" s="21">
        <f>MAX(포트폴리오!G36,0)</f>
        <v>0</v>
      </c>
      <c r="W33" s="9">
        <f t="shared" si="7"/>
        <v>547.44113715007552</v>
      </c>
      <c r="X33" s="10">
        <f t="shared" si="5"/>
        <v>0</v>
      </c>
      <c r="Y33" s="10">
        <f t="shared" si="8"/>
        <v>0</v>
      </c>
      <c r="Z33" s="10">
        <f t="shared" si="6"/>
        <v>0</v>
      </c>
    </row>
    <row r="34" spans="1:26" x14ac:dyDescent="0.3">
      <c r="A34" s="28">
        <f>포트폴리오!A37</f>
        <v>44329</v>
      </c>
      <c r="B34" s="29"/>
      <c r="C34" s="29"/>
      <c r="D34" s="29"/>
      <c r="E34" s="29"/>
      <c r="F34" s="10">
        <f t="shared" si="9"/>
        <v>0</v>
      </c>
      <c r="G34" s="10">
        <f t="shared" si="10"/>
        <v>0</v>
      </c>
      <c r="H34" s="10">
        <f t="shared" si="11"/>
        <v>0</v>
      </c>
      <c r="I34" s="10">
        <f t="shared" si="12"/>
        <v>0</v>
      </c>
      <c r="J34" s="17"/>
      <c r="K34" s="17"/>
      <c r="L34" s="17"/>
      <c r="M34" s="17"/>
      <c r="N34" s="21">
        <f t="shared" si="13"/>
        <v>0</v>
      </c>
      <c r="O34" s="8">
        <f t="shared" si="3"/>
        <v>547.44113715007552</v>
      </c>
      <c r="P34" s="11">
        <f t="shared" si="14"/>
        <v>0</v>
      </c>
      <c r="Q34" s="11">
        <f t="shared" si="15"/>
        <v>0</v>
      </c>
      <c r="R34" s="11">
        <f t="shared" si="16"/>
        <v>0</v>
      </c>
      <c r="S34" s="11">
        <f t="shared" si="17"/>
        <v>0</v>
      </c>
      <c r="T34" s="11">
        <f t="shared" si="4"/>
        <v>1</v>
      </c>
      <c r="U34" s="21">
        <f>-MIN(포트폴리오!G37,0)</f>
        <v>0</v>
      </c>
      <c r="V34" s="21">
        <f>MAX(포트폴리오!G37,0)</f>
        <v>0</v>
      </c>
      <c r="W34" s="9">
        <f t="shared" si="7"/>
        <v>547.44113715007552</v>
      </c>
      <c r="X34" s="10">
        <f t="shared" si="5"/>
        <v>0</v>
      </c>
      <c r="Y34" s="10">
        <f t="shared" si="8"/>
        <v>0</v>
      </c>
      <c r="Z34" s="10">
        <f t="shared" si="6"/>
        <v>0</v>
      </c>
    </row>
    <row r="35" spans="1:26" x14ac:dyDescent="0.3">
      <c r="A35" s="28">
        <f>포트폴리오!A38</f>
        <v>44330</v>
      </c>
      <c r="B35" s="29"/>
      <c r="C35" s="29"/>
      <c r="D35" s="29"/>
      <c r="E35" s="29"/>
      <c r="F35" s="10">
        <f t="shared" si="9"/>
        <v>0</v>
      </c>
      <c r="G35" s="10">
        <f t="shared" si="10"/>
        <v>0</v>
      </c>
      <c r="H35" s="10">
        <f t="shared" si="11"/>
        <v>0</v>
      </c>
      <c r="I35" s="10">
        <f t="shared" si="12"/>
        <v>0</v>
      </c>
      <c r="J35" s="17"/>
      <c r="K35" s="17"/>
      <c r="L35" s="17"/>
      <c r="M35" s="17"/>
      <c r="N35" s="21">
        <f t="shared" si="13"/>
        <v>0</v>
      </c>
      <c r="O35" s="8">
        <f t="shared" si="3"/>
        <v>547.44113715007552</v>
      </c>
      <c r="P35" s="11">
        <f t="shared" si="14"/>
        <v>0</v>
      </c>
      <c r="Q35" s="11">
        <f t="shared" si="15"/>
        <v>0</v>
      </c>
      <c r="R35" s="11">
        <f t="shared" si="16"/>
        <v>0</v>
      </c>
      <c r="S35" s="11">
        <f t="shared" si="17"/>
        <v>0</v>
      </c>
      <c r="T35" s="11">
        <f t="shared" si="4"/>
        <v>1</v>
      </c>
      <c r="U35" s="21">
        <f>-MIN(포트폴리오!G38,0)</f>
        <v>0</v>
      </c>
      <c r="V35" s="21">
        <f>MAX(포트폴리오!G38,0)</f>
        <v>0</v>
      </c>
      <c r="W35" s="9">
        <f t="shared" si="7"/>
        <v>547.44113715007552</v>
      </c>
      <c r="X35" s="10">
        <f t="shared" si="5"/>
        <v>0</v>
      </c>
      <c r="Y35" s="10">
        <f t="shared" si="8"/>
        <v>0</v>
      </c>
      <c r="Z35" s="10">
        <f t="shared" si="6"/>
        <v>0</v>
      </c>
    </row>
    <row r="36" spans="1:26" x14ac:dyDescent="0.3">
      <c r="A36" s="28">
        <f>포트폴리오!A39</f>
        <v>44331</v>
      </c>
      <c r="B36" s="29"/>
      <c r="C36" s="29"/>
      <c r="D36" s="29"/>
      <c r="E36" s="29"/>
      <c r="F36" s="10">
        <f t="shared" si="9"/>
        <v>0</v>
      </c>
      <c r="G36" s="10">
        <f t="shared" si="10"/>
        <v>0</v>
      </c>
      <c r="H36" s="10">
        <f t="shared" si="11"/>
        <v>0</v>
      </c>
      <c r="I36" s="10">
        <f t="shared" si="12"/>
        <v>0</v>
      </c>
      <c r="J36" s="17"/>
      <c r="K36" s="17"/>
      <c r="L36" s="17"/>
      <c r="M36" s="17"/>
      <c r="N36" s="21">
        <f t="shared" si="13"/>
        <v>0</v>
      </c>
      <c r="O36" s="8">
        <f t="shared" si="3"/>
        <v>547.44113715007552</v>
      </c>
      <c r="P36" s="11">
        <f t="shared" si="14"/>
        <v>0</v>
      </c>
      <c r="Q36" s="11">
        <f t="shared" si="15"/>
        <v>0</v>
      </c>
      <c r="R36" s="11">
        <f t="shared" si="16"/>
        <v>0</v>
      </c>
      <c r="S36" s="11">
        <f t="shared" si="17"/>
        <v>0</v>
      </c>
      <c r="T36" s="11">
        <f t="shared" si="4"/>
        <v>1</v>
      </c>
      <c r="U36" s="21">
        <f>-MIN(포트폴리오!G39,0)</f>
        <v>0</v>
      </c>
      <c r="V36" s="21">
        <f>MAX(포트폴리오!G39,0)</f>
        <v>0</v>
      </c>
      <c r="W36" s="9">
        <f t="shared" si="7"/>
        <v>547.44113715007552</v>
      </c>
      <c r="X36" s="10">
        <f t="shared" si="5"/>
        <v>0</v>
      </c>
      <c r="Y36" s="10">
        <f t="shared" si="8"/>
        <v>0</v>
      </c>
      <c r="Z36" s="10">
        <f t="shared" si="6"/>
        <v>0</v>
      </c>
    </row>
    <row r="37" spans="1:26" x14ac:dyDescent="0.3">
      <c r="A37" s="28">
        <f>포트폴리오!A40</f>
        <v>44332</v>
      </c>
      <c r="B37" s="29"/>
      <c r="C37" s="29"/>
      <c r="D37" s="29"/>
      <c r="E37" s="29"/>
      <c r="F37" s="10">
        <f t="shared" si="9"/>
        <v>0</v>
      </c>
      <c r="G37" s="10">
        <f t="shared" si="10"/>
        <v>0</v>
      </c>
      <c r="H37" s="10">
        <f t="shared" si="11"/>
        <v>0</v>
      </c>
      <c r="I37" s="10">
        <f t="shared" si="12"/>
        <v>0</v>
      </c>
      <c r="J37" s="17"/>
      <c r="K37" s="17"/>
      <c r="L37" s="17"/>
      <c r="M37" s="17"/>
      <c r="N37" s="21">
        <f t="shared" si="13"/>
        <v>0</v>
      </c>
      <c r="O37" s="8">
        <f t="shared" si="3"/>
        <v>547.44113715007552</v>
      </c>
      <c r="P37" s="11">
        <f t="shared" si="14"/>
        <v>0</v>
      </c>
      <c r="Q37" s="11">
        <f t="shared" si="15"/>
        <v>0</v>
      </c>
      <c r="R37" s="11">
        <f t="shared" si="16"/>
        <v>0</v>
      </c>
      <c r="S37" s="11">
        <f t="shared" si="17"/>
        <v>0</v>
      </c>
      <c r="T37" s="11">
        <f t="shared" si="4"/>
        <v>1</v>
      </c>
      <c r="U37" s="21">
        <f>-MIN(포트폴리오!G40,0)</f>
        <v>0</v>
      </c>
      <c r="V37" s="21">
        <f>MAX(포트폴리오!G40,0)</f>
        <v>0</v>
      </c>
      <c r="W37" s="9">
        <f t="shared" si="7"/>
        <v>547.44113715007552</v>
      </c>
      <c r="X37" s="10">
        <f t="shared" si="5"/>
        <v>0</v>
      </c>
      <c r="Y37" s="10">
        <f t="shared" si="8"/>
        <v>0</v>
      </c>
      <c r="Z37" s="10">
        <f t="shared" si="6"/>
        <v>0</v>
      </c>
    </row>
    <row r="38" spans="1:26" x14ac:dyDescent="0.3">
      <c r="A38" s="28">
        <f>포트폴리오!A41</f>
        <v>44333</v>
      </c>
      <c r="B38" s="29"/>
      <c r="C38" s="29"/>
      <c r="D38" s="29"/>
      <c r="E38" s="29"/>
      <c r="F38" s="10">
        <f t="shared" si="9"/>
        <v>0</v>
      </c>
      <c r="G38" s="10">
        <f t="shared" si="10"/>
        <v>0</v>
      </c>
      <c r="H38" s="10">
        <f t="shared" si="11"/>
        <v>0</v>
      </c>
      <c r="I38" s="10">
        <f t="shared" si="12"/>
        <v>0</v>
      </c>
      <c r="J38" s="17"/>
      <c r="K38" s="17"/>
      <c r="L38" s="17"/>
      <c r="M38" s="17"/>
      <c r="N38" s="21">
        <f t="shared" si="13"/>
        <v>0</v>
      </c>
      <c r="O38" s="8">
        <f t="shared" si="3"/>
        <v>547.44113715007552</v>
      </c>
      <c r="P38" s="11">
        <f t="shared" si="14"/>
        <v>0</v>
      </c>
      <c r="Q38" s="11">
        <f t="shared" si="15"/>
        <v>0</v>
      </c>
      <c r="R38" s="11">
        <f t="shared" si="16"/>
        <v>0</v>
      </c>
      <c r="S38" s="11">
        <f t="shared" si="17"/>
        <v>0</v>
      </c>
      <c r="T38" s="11">
        <f t="shared" si="4"/>
        <v>1</v>
      </c>
      <c r="U38" s="21">
        <f>-MIN(포트폴리오!G41,0)</f>
        <v>0</v>
      </c>
      <c r="V38" s="21">
        <f>MAX(포트폴리오!G41,0)</f>
        <v>0</v>
      </c>
      <c r="W38" s="9">
        <f t="shared" si="7"/>
        <v>547.44113715007552</v>
      </c>
      <c r="X38" s="10">
        <f t="shared" si="5"/>
        <v>0</v>
      </c>
      <c r="Y38" s="10">
        <f t="shared" si="8"/>
        <v>0</v>
      </c>
      <c r="Z38" s="10">
        <f t="shared" si="6"/>
        <v>0</v>
      </c>
    </row>
    <row r="39" spans="1:26" x14ac:dyDescent="0.3">
      <c r="A39" s="28">
        <f>포트폴리오!A42</f>
        <v>44334</v>
      </c>
      <c r="B39" s="29"/>
      <c r="C39" s="29"/>
      <c r="D39" s="29"/>
      <c r="E39" s="29"/>
      <c r="F39" s="10">
        <f t="shared" si="9"/>
        <v>0</v>
      </c>
      <c r="G39" s="10">
        <f t="shared" si="10"/>
        <v>0</v>
      </c>
      <c r="H39" s="10">
        <f t="shared" si="11"/>
        <v>0</v>
      </c>
      <c r="I39" s="10">
        <f t="shared" si="12"/>
        <v>0</v>
      </c>
      <c r="J39" s="17"/>
      <c r="K39" s="17"/>
      <c r="L39" s="17"/>
      <c r="M39" s="17"/>
      <c r="N39" s="21">
        <f t="shared" si="13"/>
        <v>0</v>
      </c>
      <c r="O39" s="8">
        <f t="shared" si="3"/>
        <v>547.44113715007552</v>
      </c>
      <c r="P39" s="11">
        <f t="shared" si="14"/>
        <v>0</v>
      </c>
      <c r="Q39" s="11">
        <f t="shared" si="15"/>
        <v>0</v>
      </c>
      <c r="R39" s="11">
        <f t="shared" si="16"/>
        <v>0</v>
      </c>
      <c r="S39" s="11">
        <f t="shared" si="17"/>
        <v>0</v>
      </c>
      <c r="T39" s="11">
        <f t="shared" si="4"/>
        <v>1</v>
      </c>
      <c r="U39" s="21">
        <f>-MIN(포트폴리오!G42,0)</f>
        <v>0</v>
      </c>
      <c r="V39" s="21">
        <f>MAX(포트폴리오!G42,0)</f>
        <v>0</v>
      </c>
      <c r="W39" s="9">
        <f t="shared" si="7"/>
        <v>547.44113715007552</v>
      </c>
      <c r="X39" s="10">
        <f t="shared" si="5"/>
        <v>0</v>
      </c>
      <c r="Y39" s="10">
        <f t="shared" si="8"/>
        <v>0</v>
      </c>
      <c r="Z39" s="10">
        <f t="shared" si="6"/>
        <v>0</v>
      </c>
    </row>
    <row r="40" spans="1:26" x14ac:dyDescent="0.3">
      <c r="A40" s="28">
        <f>포트폴리오!A43</f>
        <v>44335</v>
      </c>
      <c r="B40" s="29"/>
      <c r="C40" s="29"/>
      <c r="D40" s="29"/>
      <c r="E40" s="29"/>
      <c r="F40" s="10">
        <f t="shared" si="9"/>
        <v>0</v>
      </c>
      <c r="G40" s="10">
        <f t="shared" si="10"/>
        <v>0</v>
      </c>
      <c r="H40" s="10">
        <f t="shared" si="11"/>
        <v>0</v>
      </c>
      <c r="I40" s="10">
        <f t="shared" si="12"/>
        <v>0</v>
      </c>
      <c r="J40" s="17"/>
      <c r="K40" s="17"/>
      <c r="L40" s="17"/>
      <c r="M40" s="17"/>
      <c r="N40" s="21">
        <f t="shared" si="13"/>
        <v>0</v>
      </c>
      <c r="O40" s="8">
        <f t="shared" si="3"/>
        <v>547.44113715007552</v>
      </c>
      <c r="P40" s="11">
        <f t="shared" si="14"/>
        <v>0</v>
      </c>
      <c r="Q40" s="11">
        <f t="shared" si="15"/>
        <v>0</v>
      </c>
      <c r="R40" s="11">
        <f t="shared" si="16"/>
        <v>0</v>
      </c>
      <c r="S40" s="11">
        <f t="shared" si="17"/>
        <v>0</v>
      </c>
      <c r="T40" s="11">
        <f t="shared" si="4"/>
        <v>1</v>
      </c>
      <c r="U40" s="21">
        <f>-MIN(포트폴리오!G43,0)</f>
        <v>0</v>
      </c>
      <c r="V40" s="21">
        <f>MAX(포트폴리오!G43,0)</f>
        <v>0</v>
      </c>
      <c r="W40" s="9">
        <f t="shared" si="7"/>
        <v>547.44113715007552</v>
      </c>
      <c r="X40" s="10">
        <f t="shared" si="5"/>
        <v>0</v>
      </c>
      <c r="Y40" s="10">
        <f t="shared" si="8"/>
        <v>0</v>
      </c>
      <c r="Z40" s="10">
        <f t="shared" si="6"/>
        <v>0</v>
      </c>
    </row>
    <row r="41" spans="1:26" x14ac:dyDescent="0.3">
      <c r="A41" s="28">
        <f>포트폴리오!A44</f>
        <v>44336</v>
      </c>
      <c r="B41" s="29"/>
      <c r="C41" s="29"/>
      <c r="D41" s="29"/>
      <c r="E41" s="29"/>
      <c r="F41" s="10">
        <f t="shared" ref="F41:F48" si="18">IF(B41="",0,B41/B40-1)</f>
        <v>0</v>
      </c>
      <c r="G41" s="10">
        <f t="shared" ref="G41:G48" si="19">IF(C41="",0,C41/C40-1)</f>
        <v>0</v>
      </c>
      <c r="H41" s="10">
        <f t="shared" ref="H41:H48" si="20">IF(D41="",0,D41/D40-1)</f>
        <v>0</v>
      </c>
      <c r="I41" s="10">
        <f t="shared" ref="I41:I48" si="21">IF(E41="",0,E41/E40-1)</f>
        <v>0</v>
      </c>
      <c r="J41" s="17"/>
      <c r="K41" s="17"/>
      <c r="L41" s="17"/>
      <c r="M41" s="17"/>
      <c r="N41" s="21">
        <f t="shared" ref="N41:N48" si="22">SUMPRODUCT(B40:E40,J41:M41-J40:M40)</f>
        <v>0</v>
      </c>
      <c r="O41" s="8">
        <f t="shared" ref="O41:O48" si="23">O40+V41-U41-N41</f>
        <v>547.44113715007552</v>
      </c>
      <c r="P41" s="11">
        <f t="shared" ref="P41:P48" si="24">J41*B41/$W40</f>
        <v>0</v>
      </c>
      <c r="Q41" s="11">
        <f t="shared" ref="Q41:Q48" si="25">K41*C41/$W40</f>
        <v>0</v>
      </c>
      <c r="R41" s="11">
        <f t="shared" ref="R41:R48" si="26">L41*D41/$W40</f>
        <v>0</v>
      </c>
      <c r="S41" s="11">
        <f t="shared" ref="S41:S48" si="27">M41*E41/$W40</f>
        <v>0</v>
      </c>
      <c r="T41" s="11">
        <f t="shared" ref="T41:T48" si="28">O41/W40</f>
        <v>1</v>
      </c>
      <c r="U41" s="21">
        <f>-MIN(포트폴리오!G44,0)</f>
        <v>0</v>
      </c>
      <c r="V41" s="21">
        <f>MAX(포트폴리오!G44,0)</f>
        <v>0</v>
      </c>
      <c r="W41" s="9">
        <f t="shared" ref="W41:W48" si="29">O41+SUMPRODUCT(B41:E41,J41:M41)</f>
        <v>547.44113715007552</v>
      </c>
      <c r="X41" s="10">
        <f t="shared" ref="X41:X48" si="30">F41*0.25+G41*0.5+H41*0.25</f>
        <v>0</v>
      </c>
      <c r="Y41" s="10">
        <f t="shared" ref="Y41:Y48" si="31">IF(SUM(J42:M42)=0,0,(W41-V41+U41)/W40-1)</f>
        <v>0</v>
      </c>
      <c r="Z41" s="10">
        <f t="shared" ref="Z41:Z48" si="32">Y41-X41</f>
        <v>0</v>
      </c>
    </row>
    <row r="42" spans="1:26" x14ac:dyDescent="0.3">
      <c r="A42" s="28">
        <f>포트폴리오!A45</f>
        <v>44337</v>
      </c>
      <c r="B42" s="29"/>
      <c r="C42" s="29"/>
      <c r="D42" s="29"/>
      <c r="E42" s="29"/>
      <c r="F42" s="10">
        <f t="shared" si="18"/>
        <v>0</v>
      </c>
      <c r="G42" s="10">
        <f t="shared" si="19"/>
        <v>0</v>
      </c>
      <c r="H42" s="10">
        <f t="shared" si="20"/>
        <v>0</v>
      </c>
      <c r="I42" s="10">
        <f t="shared" si="21"/>
        <v>0</v>
      </c>
      <c r="J42" s="17"/>
      <c r="K42" s="17"/>
      <c r="L42" s="17"/>
      <c r="M42" s="17"/>
      <c r="N42" s="21">
        <f t="shared" si="22"/>
        <v>0</v>
      </c>
      <c r="O42" s="8">
        <f t="shared" si="23"/>
        <v>547.44113715007552</v>
      </c>
      <c r="P42" s="11">
        <f t="shared" si="24"/>
        <v>0</v>
      </c>
      <c r="Q42" s="11">
        <f t="shared" si="25"/>
        <v>0</v>
      </c>
      <c r="R42" s="11">
        <f t="shared" si="26"/>
        <v>0</v>
      </c>
      <c r="S42" s="11">
        <f t="shared" si="27"/>
        <v>0</v>
      </c>
      <c r="T42" s="11">
        <f t="shared" si="28"/>
        <v>1</v>
      </c>
      <c r="U42" s="21">
        <f>-MIN(포트폴리오!G45,0)</f>
        <v>0</v>
      </c>
      <c r="V42" s="21">
        <f>MAX(포트폴리오!G45,0)</f>
        <v>0</v>
      </c>
      <c r="W42" s="9">
        <f t="shared" si="29"/>
        <v>547.44113715007552</v>
      </c>
      <c r="X42" s="10">
        <f t="shared" si="30"/>
        <v>0</v>
      </c>
      <c r="Y42" s="10">
        <f t="shared" si="31"/>
        <v>0</v>
      </c>
      <c r="Z42" s="10">
        <f t="shared" si="32"/>
        <v>0</v>
      </c>
    </row>
    <row r="43" spans="1:26" x14ac:dyDescent="0.3">
      <c r="A43" s="28">
        <f>포트폴리오!A46</f>
        <v>44338</v>
      </c>
      <c r="B43" s="29"/>
      <c r="C43" s="29"/>
      <c r="D43" s="29"/>
      <c r="E43" s="29"/>
      <c r="F43" s="10">
        <f t="shared" si="18"/>
        <v>0</v>
      </c>
      <c r="G43" s="10">
        <f t="shared" si="19"/>
        <v>0</v>
      </c>
      <c r="H43" s="10">
        <f t="shared" si="20"/>
        <v>0</v>
      </c>
      <c r="I43" s="10">
        <f t="shared" si="21"/>
        <v>0</v>
      </c>
      <c r="J43" s="17"/>
      <c r="K43" s="17"/>
      <c r="L43" s="17"/>
      <c r="M43" s="17"/>
      <c r="N43" s="21">
        <f t="shared" si="22"/>
        <v>0</v>
      </c>
      <c r="O43" s="8">
        <f t="shared" si="23"/>
        <v>547.44113715007552</v>
      </c>
      <c r="P43" s="11">
        <f t="shared" si="24"/>
        <v>0</v>
      </c>
      <c r="Q43" s="11">
        <f t="shared" si="25"/>
        <v>0</v>
      </c>
      <c r="R43" s="11">
        <f t="shared" si="26"/>
        <v>0</v>
      </c>
      <c r="S43" s="11">
        <f t="shared" si="27"/>
        <v>0</v>
      </c>
      <c r="T43" s="11">
        <f t="shared" si="28"/>
        <v>1</v>
      </c>
      <c r="U43" s="21">
        <f>-MIN(포트폴리오!G46,0)</f>
        <v>0</v>
      </c>
      <c r="V43" s="21">
        <f>MAX(포트폴리오!G46,0)</f>
        <v>0</v>
      </c>
      <c r="W43" s="9">
        <f t="shared" si="29"/>
        <v>547.44113715007552</v>
      </c>
      <c r="X43" s="10">
        <f t="shared" si="30"/>
        <v>0</v>
      </c>
      <c r="Y43" s="10">
        <f t="shared" si="31"/>
        <v>0</v>
      </c>
      <c r="Z43" s="10">
        <f t="shared" si="32"/>
        <v>0</v>
      </c>
    </row>
    <row r="44" spans="1:26" x14ac:dyDescent="0.3">
      <c r="A44" s="28">
        <f>포트폴리오!A47</f>
        <v>44339</v>
      </c>
      <c r="B44" s="29"/>
      <c r="C44" s="29"/>
      <c r="D44" s="29"/>
      <c r="E44" s="29"/>
      <c r="F44" s="10">
        <f t="shared" si="18"/>
        <v>0</v>
      </c>
      <c r="G44" s="10">
        <f t="shared" si="19"/>
        <v>0</v>
      </c>
      <c r="H44" s="10">
        <f t="shared" si="20"/>
        <v>0</v>
      </c>
      <c r="I44" s="10">
        <f t="shared" si="21"/>
        <v>0</v>
      </c>
      <c r="J44" s="17"/>
      <c r="K44" s="17"/>
      <c r="L44" s="17"/>
      <c r="M44" s="17"/>
      <c r="N44" s="21">
        <f t="shared" si="22"/>
        <v>0</v>
      </c>
      <c r="O44" s="8">
        <f t="shared" si="23"/>
        <v>547.44113715007552</v>
      </c>
      <c r="P44" s="11">
        <f t="shared" si="24"/>
        <v>0</v>
      </c>
      <c r="Q44" s="11">
        <f t="shared" si="25"/>
        <v>0</v>
      </c>
      <c r="R44" s="11">
        <f t="shared" si="26"/>
        <v>0</v>
      </c>
      <c r="S44" s="11">
        <f t="shared" si="27"/>
        <v>0</v>
      </c>
      <c r="T44" s="11">
        <f t="shared" si="28"/>
        <v>1</v>
      </c>
      <c r="U44" s="21">
        <f>-MIN(포트폴리오!G47,0)</f>
        <v>0</v>
      </c>
      <c r="V44" s="21">
        <f>MAX(포트폴리오!G47,0)</f>
        <v>0</v>
      </c>
      <c r="W44" s="9">
        <f t="shared" si="29"/>
        <v>547.44113715007552</v>
      </c>
      <c r="X44" s="10">
        <f t="shared" si="30"/>
        <v>0</v>
      </c>
      <c r="Y44" s="10">
        <f t="shared" si="31"/>
        <v>0</v>
      </c>
      <c r="Z44" s="10">
        <f t="shared" si="32"/>
        <v>0</v>
      </c>
    </row>
    <row r="45" spans="1:26" x14ac:dyDescent="0.3">
      <c r="A45" s="28">
        <f>포트폴리오!A48</f>
        <v>44340</v>
      </c>
      <c r="B45" s="29"/>
      <c r="C45" s="29"/>
      <c r="D45" s="29"/>
      <c r="E45" s="29"/>
      <c r="F45" s="10">
        <f t="shared" si="18"/>
        <v>0</v>
      </c>
      <c r="G45" s="10">
        <f t="shared" si="19"/>
        <v>0</v>
      </c>
      <c r="H45" s="10">
        <f t="shared" si="20"/>
        <v>0</v>
      </c>
      <c r="I45" s="10">
        <f t="shared" si="21"/>
        <v>0</v>
      </c>
      <c r="J45" s="17"/>
      <c r="K45" s="17"/>
      <c r="L45" s="17"/>
      <c r="M45" s="17"/>
      <c r="N45" s="21">
        <f t="shared" si="22"/>
        <v>0</v>
      </c>
      <c r="O45" s="8">
        <f t="shared" si="23"/>
        <v>547.44113715007552</v>
      </c>
      <c r="P45" s="11">
        <f t="shared" si="24"/>
        <v>0</v>
      </c>
      <c r="Q45" s="11">
        <f t="shared" si="25"/>
        <v>0</v>
      </c>
      <c r="R45" s="11">
        <f t="shared" si="26"/>
        <v>0</v>
      </c>
      <c r="S45" s="11">
        <f t="shared" si="27"/>
        <v>0</v>
      </c>
      <c r="T45" s="11">
        <f t="shared" si="28"/>
        <v>1</v>
      </c>
      <c r="U45" s="21">
        <f>-MIN(포트폴리오!G48,0)</f>
        <v>0</v>
      </c>
      <c r="V45" s="21">
        <f>MAX(포트폴리오!G48,0)</f>
        <v>0</v>
      </c>
      <c r="W45" s="9">
        <f t="shared" si="29"/>
        <v>547.44113715007552</v>
      </c>
      <c r="X45" s="10">
        <f t="shared" si="30"/>
        <v>0</v>
      </c>
      <c r="Y45" s="10">
        <f t="shared" si="31"/>
        <v>0</v>
      </c>
      <c r="Z45" s="10">
        <f t="shared" si="32"/>
        <v>0</v>
      </c>
    </row>
    <row r="46" spans="1:26" x14ac:dyDescent="0.3">
      <c r="A46" s="28">
        <f>포트폴리오!A49</f>
        <v>44341</v>
      </c>
      <c r="B46" s="29"/>
      <c r="C46" s="29"/>
      <c r="D46" s="29"/>
      <c r="E46" s="29"/>
      <c r="F46" s="10">
        <f t="shared" si="18"/>
        <v>0</v>
      </c>
      <c r="G46" s="10">
        <f t="shared" si="19"/>
        <v>0</v>
      </c>
      <c r="H46" s="10">
        <f t="shared" si="20"/>
        <v>0</v>
      </c>
      <c r="I46" s="10">
        <f t="shared" si="21"/>
        <v>0</v>
      </c>
      <c r="J46" s="17"/>
      <c r="K46" s="17"/>
      <c r="L46" s="17"/>
      <c r="M46" s="17"/>
      <c r="N46" s="21">
        <f t="shared" si="22"/>
        <v>0</v>
      </c>
      <c r="O46" s="8">
        <f t="shared" si="23"/>
        <v>547.44113715007552</v>
      </c>
      <c r="P46" s="11">
        <f t="shared" si="24"/>
        <v>0</v>
      </c>
      <c r="Q46" s="11">
        <f t="shared" si="25"/>
        <v>0</v>
      </c>
      <c r="R46" s="11">
        <f t="shared" si="26"/>
        <v>0</v>
      </c>
      <c r="S46" s="11">
        <f t="shared" si="27"/>
        <v>0</v>
      </c>
      <c r="T46" s="11">
        <f t="shared" si="28"/>
        <v>1</v>
      </c>
      <c r="U46" s="21">
        <f>-MIN(포트폴리오!G49,0)</f>
        <v>0</v>
      </c>
      <c r="V46" s="21">
        <f>MAX(포트폴리오!G49,0)</f>
        <v>0</v>
      </c>
      <c r="W46" s="9">
        <f t="shared" si="29"/>
        <v>547.44113715007552</v>
      </c>
      <c r="X46" s="10">
        <f t="shared" si="30"/>
        <v>0</v>
      </c>
      <c r="Y46" s="10">
        <f t="shared" si="31"/>
        <v>0</v>
      </c>
      <c r="Z46" s="10">
        <f t="shared" si="32"/>
        <v>0</v>
      </c>
    </row>
    <row r="47" spans="1:26" x14ac:dyDescent="0.3">
      <c r="A47" s="28">
        <f>포트폴리오!A50</f>
        <v>44342</v>
      </c>
      <c r="B47" s="29"/>
      <c r="C47" s="29"/>
      <c r="D47" s="29"/>
      <c r="E47" s="29"/>
      <c r="F47" s="10">
        <f t="shared" si="18"/>
        <v>0</v>
      </c>
      <c r="G47" s="10">
        <f t="shared" si="19"/>
        <v>0</v>
      </c>
      <c r="H47" s="10">
        <f t="shared" si="20"/>
        <v>0</v>
      </c>
      <c r="I47" s="10">
        <f t="shared" si="21"/>
        <v>0</v>
      </c>
      <c r="J47" s="17"/>
      <c r="K47" s="17"/>
      <c r="L47" s="17"/>
      <c r="M47" s="17"/>
      <c r="N47" s="21">
        <f t="shared" si="22"/>
        <v>0</v>
      </c>
      <c r="O47" s="8">
        <f t="shared" si="23"/>
        <v>547.44113715007552</v>
      </c>
      <c r="P47" s="11">
        <f t="shared" si="24"/>
        <v>0</v>
      </c>
      <c r="Q47" s="11">
        <f t="shared" si="25"/>
        <v>0</v>
      </c>
      <c r="R47" s="11">
        <f t="shared" si="26"/>
        <v>0</v>
      </c>
      <c r="S47" s="11">
        <f t="shared" si="27"/>
        <v>0</v>
      </c>
      <c r="T47" s="11">
        <f t="shared" si="28"/>
        <v>1</v>
      </c>
      <c r="U47" s="21">
        <f>-MIN(포트폴리오!G50,0)</f>
        <v>0</v>
      </c>
      <c r="V47" s="21">
        <f>MAX(포트폴리오!G50,0)</f>
        <v>0</v>
      </c>
      <c r="W47" s="9">
        <f t="shared" si="29"/>
        <v>547.44113715007552</v>
      </c>
      <c r="X47" s="10">
        <f t="shared" si="30"/>
        <v>0</v>
      </c>
      <c r="Y47" s="10">
        <f t="shared" si="31"/>
        <v>0</v>
      </c>
      <c r="Z47" s="10">
        <f t="shared" si="32"/>
        <v>0</v>
      </c>
    </row>
    <row r="48" spans="1:26" x14ac:dyDescent="0.3">
      <c r="A48" s="28">
        <f>포트폴리오!A51</f>
        <v>44343</v>
      </c>
      <c r="B48" s="29"/>
      <c r="C48" s="29"/>
      <c r="D48" s="29"/>
      <c r="E48" s="29"/>
      <c r="F48" s="10">
        <f t="shared" si="18"/>
        <v>0</v>
      </c>
      <c r="G48" s="10">
        <f t="shared" si="19"/>
        <v>0</v>
      </c>
      <c r="H48" s="10">
        <f t="shared" si="20"/>
        <v>0</v>
      </c>
      <c r="I48" s="10">
        <f t="shared" si="21"/>
        <v>0</v>
      </c>
      <c r="J48" s="17"/>
      <c r="K48" s="17"/>
      <c r="L48" s="17"/>
      <c r="M48" s="17"/>
      <c r="N48" s="21">
        <f t="shared" si="22"/>
        <v>0</v>
      </c>
      <c r="O48" s="8">
        <f t="shared" si="23"/>
        <v>547.44113715007552</v>
      </c>
      <c r="P48" s="11">
        <f t="shared" si="24"/>
        <v>0</v>
      </c>
      <c r="Q48" s="11">
        <f t="shared" si="25"/>
        <v>0</v>
      </c>
      <c r="R48" s="11">
        <f t="shared" si="26"/>
        <v>0</v>
      </c>
      <c r="S48" s="11">
        <f t="shared" si="27"/>
        <v>0</v>
      </c>
      <c r="T48" s="11">
        <f t="shared" si="28"/>
        <v>1</v>
      </c>
      <c r="U48" s="21">
        <f>-MIN(포트폴리오!G51,0)</f>
        <v>0</v>
      </c>
      <c r="V48" s="21">
        <f>MAX(포트폴리오!G51,0)</f>
        <v>0</v>
      </c>
      <c r="W48" s="9">
        <f t="shared" si="29"/>
        <v>547.44113715007552</v>
      </c>
      <c r="X48" s="10">
        <f t="shared" si="30"/>
        <v>0</v>
      </c>
      <c r="Y48" s="10">
        <f t="shared" si="31"/>
        <v>0</v>
      </c>
      <c r="Z48" s="10">
        <f t="shared" si="32"/>
        <v>0</v>
      </c>
    </row>
    <row r="49" spans="10:13" x14ac:dyDescent="0.3">
      <c r="J49" s="17"/>
      <c r="K49" s="17"/>
      <c r="L49" s="17"/>
      <c r="M49" s="17"/>
    </row>
  </sheetData>
  <mergeCells count="4">
    <mergeCell ref="F1:I1"/>
    <mergeCell ref="J1:O1"/>
    <mergeCell ref="B1:E1"/>
    <mergeCell ref="P1:T1"/>
  </mergeCells>
  <phoneticPr fontId="4" type="noConversion"/>
  <pageMargins left="0.69999998807907104" right="0.69999998807907104" top="0.75" bottom="0.75" header="0.30000001192092896" footer="0.30000001192092896"/>
  <pageSetup paperSize="9" fitToWidth="0" fitToHeight="0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H30"/>
  <sheetViews>
    <sheetView tabSelected="1" zoomScaleNormal="100" zoomScaleSheetLayoutView="75" workbookViewId="0">
      <selection activeCell="F7" sqref="F7"/>
    </sheetView>
  </sheetViews>
  <sheetFormatPr defaultColWidth="9" defaultRowHeight="13.5" x14ac:dyDescent="0.3"/>
  <cols>
    <col min="1" max="1" width="14" style="1" customWidth="1"/>
    <col min="2" max="2" width="12.375" style="1" bestFit="1" customWidth="1"/>
    <col min="3" max="4" width="10.875" style="1" customWidth="1"/>
    <col min="5" max="5" width="11.625" style="1" customWidth="1"/>
    <col min="6" max="7" width="9" style="1"/>
    <col min="8" max="8" width="9.375" style="1" bestFit="1" customWidth="1"/>
    <col min="9" max="16384" width="9" style="1"/>
  </cols>
  <sheetData>
    <row r="1" spans="1:8" x14ac:dyDescent="0.3">
      <c r="A1" s="1" t="s">
        <v>24</v>
      </c>
    </row>
    <row r="2" spans="1:8" x14ac:dyDescent="0.3">
      <c r="G2" s="1" t="s">
        <v>79</v>
      </c>
      <c r="H2" s="7" t="s">
        <v>78</v>
      </c>
    </row>
    <row r="3" spans="1:8" x14ac:dyDescent="0.3">
      <c r="A3" s="1" t="s">
        <v>19</v>
      </c>
      <c r="B3" s="1" t="str">
        <f>"[3조] 2022-04-14 운용현황"</f>
        <v>[3조] 2022-04-14 운용현황</v>
      </c>
    </row>
    <row r="4" spans="1:8" x14ac:dyDescent="0.3">
      <c r="A4" s="1" t="s">
        <v>14</v>
      </c>
    </row>
    <row r="6" spans="1:8" x14ac:dyDescent="0.3">
      <c r="A6" s="1" t="s">
        <v>31</v>
      </c>
    </row>
    <row r="7" spans="1:8" x14ac:dyDescent="0.3">
      <c r="A7" s="24"/>
      <c r="B7" s="24" t="s">
        <v>63</v>
      </c>
      <c r="C7" s="24" t="s">
        <v>73</v>
      </c>
    </row>
    <row r="8" spans="1:8" x14ac:dyDescent="0.3">
      <c r="A8" s="24" t="s">
        <v>3</v>
      </c>
      <c r="B8" s="26"/>
      <c r="C8" s="26"/>
    </row>
    <row r="9" spans="1:8" x14ac:dyDescent="0.3">
      <c r="A9" s="24" t="s">
        <v>71</v>
      </c>
      <c r="B9" s="39"/>
      <c r="C9" s="40"/>
    </row>
    <row r="10" spans="1:8" x14ac:dyDescent="0.3">
      <c r="A10" s="1" t="s">
        <v>27</v>
      </c>
    </row>
    <row r="12" spans="1:8" x14ac:dyDescent="0.3">
      <c r="A12" s="1" t="s">
        <v>25</v>
      </c>
    </row>
    <row r="13" spans="1:8" x14ac:dyDescent="0.3">
      <c r="A13" s="24"/>
      <c r="B13" s="24" t="s">
        <v>45</v>
      </c>
      <c r="C13" s="24" t="s">
        <v>44</v>
      </c>
    </row>
    <row r="14" spans="1:8" x14ac:dyDescent="0.3">
      <c r="A14" s="24" t="s">
        <v>3</v>
      </c>
      <c r="B14" s="26"/>
      <c r="C14" s="26"/>
      <c r="D14" s="1" t="s">
        <v>4</v>
      </c>
    </row>
    <row r="15" spans="1:8" x14ac:dyDescent="0.3">
      <c r="A15" s="1" t="s">
        <v>77</v>
      </c>
    </row>
    <row r="17" spans="1:5" x14ac:dyDescent="0.3">
      <c r="A17" s="1" t="s">
        <v>32</v>
      </c>
    </row>
    <row r="18" spans="1:5" x14ac:dyDescent="0.3">
      <c r="A18" s="24"/>
      <c r="B18" s="27" t="s">
        <v>33</v>
      </c>
      <c r="C18" s="27" t="s">
        <v>13</v>
      </c>
      <c r="D18" s="27" t="s">
        <v>72</v>
      </c>
    </row>
    <row r="19" spans="1:5" x14ac:dyDescent="0.3">
      <c r="A19" s="24" t="s">
        <v>76</v>
      </c>
      <c r="B19" s="37">
        <v>249079390</v>
      </c>
      <c r="C19" s="37">
        <v>41439100</v>
      </c>
      <c r="D19" s="37">
        <v>238031056.4738622</v>
      </c>
    </row>
    <row r="20" spans="1:5" x14ac:dyDescent="0.3">
      <c r="A20" s="1" t="s">
        <v>0</v>
      </c>
    </row>
    <row r="22" spans="1:5" x14ac:dyDescent="0.3">
      <c r="A22" s="1" t="s">
        <v>30</v>
      </c>
    </row>
    <row r="23" spans="1:5" x14ac:dyDescent="0.3">
      <c r="A23" s="24"/>
      <c r="B23" s="27" t="s">
        <v>46</v>
      </c>
      <c r="C23" s="27" t="s">
        <v>54</v>
      </c>
      <c r="D23" s="27" t="s">
        <v>50</v>
      </c>
      <c r="E23" s="27" t="s">
        <v>37</v>
      </c>
    </row>
    <row r="24" spans="1:5" x14ac:dyDescent="0.3">
      <c r="A24" s="24" t="s">
        <v>55</v>
      </c>
      <c r="B24" s="36">
        <v>318059</v>
      </c>
      <c r="C24" s="36">
        <v>273811</v>
      </c>
      <c r="D24" s="36">
        <v>77517</v>
      </c>
      <c r="E24" s="36">
        <v>29850</v>
      </c>
    </row>
    <row r="27" spans="1:5" x14ac:dyDescent="0.3">
      <c r="A27" s="1" t="s">
        <v>26</v>
      </c>
    </row>
    <row r="28" spans="1:5" x14ac:dyDescent="0.3">
      <c r="A28" s="1" t="s">
        <v>23</v>
      </c>
    </row>
    <row r="30" spans="1:5" x14ac:dyDescent="0.3">
      <c r="A30" s="1" t="s">
        <v>22</v>
      </c>
    </row>
  </sheetData>
  <mergeCells count="1">
    <mergeCell ref="B9:C9"/>
  </mergeCells>
  <phoneticPr fontId="4" type="noConversion"/>
  <pageMargins left="0.69999998807907104" right="0.69999998807907104" top="0.75" bottom="0.75" header="0.30000001192092896" footer="0.30000001192092896"/>
  <pageSetup paperSize="9" fitToWidth="0" fitToHeight="0"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1</TotalTime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포트폴리오</vt:lpstr>
      <vt:lpstr>주식</vt:lpstr>
      <vt:lpstr>채권</vt:lpstr>
      <vt:lpstr>제출사항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Administrator</cp:lastModifiedBy>
  <cp:revision>1</cp:revision>
  <dcterms:created xsi:type="dcterms:W3CDTF">2021-04-06T04:31:23Z</dcterms:created>
  <dcterms:modified xsi:type="dcterms:W3CDTF">2022-04-14T11:59:32Z</dcterms:modified>
  <cp:version>0906.0200.01</cp:version>
</cp:coreProperties>
</file>