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2f9efc102780d164/Documents/CVTC Stuff/Spring 2023/Business Analytics/"/>
    </mc:Choice>
  </mc:AlternateContent>
  <xr:revisionPtr revIDLastSave="375" documentId="13_ncr:40009_{D6483B67-6BF8-400F-AB65-308FB1432E18}" xr6:coauthVersionLast="47" xr6:coauthVersionMax="47" xr10:uidLastSave="{90AC3079-4694-45CB-86ED-625B3397E41B}"/>
  <bookViews>
    <workbookView xWindow="-120" yWindow="-120" windowWidth="29040" windowHeight="15720" activeTab="3" xr2:uid="{00000000-000D-0000-FFFF-FFFF00000000}"/>
  </bookViews>
  <sheets>
    <sheet name="Raw Data" sheetId="1" r:id="rId1"/>
    <sheet name="Descriptive Analytics" sheetId="9" r:id="rId2"/>
    <sheet name="Predictive Analytics" sheetId="10" r:id="rId3"/>
    <sheet name="Prescriptive Analytics" sheetId="11" r:id="rId4"/>
  </sheets>
  <definedNames>
    <definedName name="_xlnm._FilterDatabase" localSheetId="1" hidden="1">'Descriptive Analytics'!$A$1:$J$37</definedName>
    <definedName name="lookup">'Prescriptive Analytics'!$A$2:$J$33</definedName>
    <definedName name="MovieTitles">'Prescriptive Analytics'!$A$2:$A$33</definedName>
    <definedName name="_xlnm.Print_Area" localSheetId="1">'Descriptive Analytics'!$A$1:$Q$61</definedName>
    <definedName name="_xlnm.Print_Area" localSheetId="2">'Predictive Analytics'!$C$1:$AC$46</definedName>
    <definedName name="_xlnm.Print_Area" localSheetId="3">'Prescriptive Analytics'!$A$1:$O$58</definedName>
    <definedName name="_xlnm.Print_Area" localSheetId="0">'Raw Data'!$A$1:$J$37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4" i="11" l="1"/>
  <c r="M23" i="11"/>
  <c r="M22" i="11"/>
  <c r="M21" i="11"/>
  <c r="M20" i="11"/>
  <c r="M17" i="11"/>
  <c r="M16" i="11"/>
  <c r="M15" i="11"/>
  <c r="M14" i="11"/>
  <c r="M13" i="11"/>
  <c r="M9" i="11"/>
  <c r="M8" i="11"/>
  <c r="M4" i="11"/>
  <c r="K5" i="10" l="1"/>
  <c r="K6" i="10"/>
  <c r="K36" i="10" s="1"/>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4" i="10"/>
  <c r="K35" i="10" s="1"/>
  <c r="K3" i="10"/>
  <c r="N26" i="9"/>
  <c r="N22" i="9"/>
  <c r="N25" i="9" s="1"/>
  <c r="N21" i="9"/>
  <c r="N20" i="9"/>
  <c r="N17" i="9"/>
  <c r="N16" i="9"/>
  <c r="N15" i="9"/>
  <c r="N14" i="9"/>
  <c r="N13" i="9"/>
  <c r="N10" i="9"/>
  <c r="N9" i="9"/>
  <c r="N8" i="9"/>
  <c r="N7" i="9"/>
  <c r="N4" i="9"/>
  <c r="N3" i="9"/>
  <c r="N2" i="9"/>
  <c r="N27" i="9" l="1"/>
  <c r="K34" i="10"/>
  <c r="J34" i="10" s="1"/>
  <c r="J35" i="10" s="1"/>
  <c r="J36" i="10" s="1"/>
  <c r="K37" i="10" l="1"/>
  <c r="J37" i="10" s="1"/>
</calcChain>
</file>

<file path=xl/sharedStrings.xml><?xml version="1.0" encoding="utf-8"?>
<sst xmlns="http://schemas.openxmlformats.org/spreadsheetml/2006/main" count="238" uniqueCount="78">
  <si>
    <t>Iron Man</t>
  </si>
  <si>
    <t>The Incredible Hulk</t>
  </si>
  <si>
    <t>Iron Man 2</t>
  </si>
  <si>
    <t>Thor</t>
  </si>
  <si>
    <t>Captain America: The First Avenger</t>
  </si>
  <si>
    <t>The Avengers</t>
  </si>
  <si>
    <t>Iron Man 3</t>
  </si>
  <si>
    <t>Thor: The Dark World</t>
  </si>
  <si>
    <t>Captain America: The Winter Soldier</t>
  </si>
  <si>
    <t>Guardians of the Galaxy</t>
  </si>
  <si>
    <t>Avengers: Age of Ultron</t>
  </si>
  <si>
    <t>Ant-Man</t>
  </si>
  <si>
    <t>Captain America: Civil War</t>
  </si>
  <si>
    <t>Doctor Strange</t>
  </si>
  <si>
    <t>Guardians of the Galaxy Vol. 2</t>
  </si>
  <si>
    <t>Spider-Man: Homecoming</t>
  </si>
  <si>
    <t>Thor: Ragnarok</t>
  </si>
  <si>
    <t>Black Panther</t>
  </si>
  <si>
    <t>Avengers: Infinity War</t>
  </si>
  <si>
    <t>Ant-Man and the Wasp</t>
  </si>
  <si>
    <t>Captain Marvel</t>
  </si>
  <si>
    <t>Avengers: End Game</t>
  </si>
  <si>
    <t>Spider-Man: Far From Home</t>
  </si>
  <si>
    <t>Black Widow</t>
  </si>
  <si>
    <t>Shang-Chi and the Legend of the Ten Rings</t>
  </si>
  <si>
    <t>Eternals</t>
  </si>
  <si>
    <t>Spider-Man: No Way Home</t>
  </si>
  <si>
    <t>Movie Title</t>
  </si>
  <si>
    <t>MCU Phase</t>
  </si>
  <si>
    <t>Release Date</t>
  </si>
  <si>
    <t>Rotten Tomatoes</t>
  </si>
  <si>
    <t>Budget</t>
  </si>
  <si>
    <t>Opening Weekend</t>
  </si>
  <si>
    <t>U.S. Box Office</t>
  </si>
  <si>
    <t>World Wide Box Office</t>
  </si>
  <si>
    <t>Doctor Strange in the Multiverse of Madness</t>
  </si>
  <si>
    <t>Thor: Love and Thunder</t>
  </si>
  <si>
    <t>Black Panther: Wakanda Forever</t>
  </si>
  <si>
    <t>Ant-Man and the Wasp: Quantumania</t>
  </si>
  <si>
    <t>Guardians of the Galaxy Vol. 3*</t>
  </si>
  <si>
    <t>*Denotes movie is still in theatres</t>
  </si>
  <si>
    <t>**Denotes movie is to be released</t>
  </si>
  <si>
    <t>The Marvels**</t>
  </si>
  <si>
    <t>Captain America: New World Order**</t>
  </si>
  <si>
    <t>Thunderbolts**</t>
  </si>
  <si>
    <t>Blade**</t>
  </si>
  <si>
    <t>https://www.kaggle.com/datasets/davidgdong/marvel-cinematic-universe-box-office-dataset</t>
  </si>
  <si>
    <t>Min</t>
  </si>
  <si>
    <t>Ave</t>
  </si>
  <si>
    <t>Max</t>
  </si>
  <si>
    <t>Above 90</t>
  </si>
  <si>
    <t>80-89</t>
  </si>
  <si>
    <t>70-79</t>
  </si>
  <si>
    <t>Below 70</t>
  </si>
  <si>
    <t>Audience Score by Phase</t>
  </si>
  <si>
    <t>Phase 1</t>
  </si>
  <si>
    <t>Phase 2</t>
  </si>
  <si>
    <t>Phase 3</t>
  </si>
  <si>
    <t>Phase 4</t>
  </si>
  <si>
    <t>Phase 5*</t>
  </si>
  <si>
    <t>Totals</t>
  </si>
  <si>
    <t>WorldWide</t>
  </si>
  <si>
    <t>Profit</t>
  </si>
  <si>
    <t>Total Worldwide</t>
  </si>
  <si>
    <t>Total Budget</t>
  </si>
  <si>
    <t>% Variance 
Previous Movie</t>
  </si>
  <si>
    <t>Movie</t>
  </si>
  <si>
    <t>Vlookup w/ Drop Down</t>
  </si>
  <si>
    <t>Goal Seek Phase 3 Average Audience Score</t>
  </si>
  <si>
    <t>Captain Marvel Score</t>
  </si>
  <si>
    <t>Average w/o Captain Marvel</t>
  </si>
  <si>
    <t>Overall Average</t>
  </si>
  <si>
    <t>What did Captain Marvel need?</t>
  </si>
  <si>
    <t>Average Income by Phase</t>
  </si>
  <si>
    <t>Phase 5</t>
  </si>
  <si>
    <t>Audience Score</t>
  </si>
  <si>
    <t>Length 
(Minutes)</t>
  </si>
  <si>
    <t>Length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</si>
</sst>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quot;$&quot;* #,##0_);_(&quot;$&quot;* \(#,##0\);_(&quot;$&quot;* &quot;-&quot;??_);_(@_)"/>
    <numFmt numFmtId="166"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C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7" tint="0.7999816888943144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14" fontId="0" fillId="0" borderId="0" xfId="0" applyNumberFormat="1"/>
    <xf numFmtId="0" fontId="0" fillId="0" borderId="16" xfId="0" applyBorder="1"/>
    <xf numFmtId="0" fontId="0" fillId="0" borderId="17" xfId="0" applyBorder="1"/>
    <xf numFmtId="0" fontId="0" fillId="0" borderId="18" xfId="0" applyBorder="1"/>
    <xf numFmtId="0" fontId="0" fillId="0" borderId="19" xfId="0" applyBorder="1"/>
    <xf numFmtId="164" fontId="0" fillId="0" borderId="17" xfId="0" applyNumberFormat="1" applyBorder="1"/>
    <xf numFmtId="164" fontId="0" fillId="0" borderId="19" xfId="0" applyNumberFormat="1" applyBorder="1"/>
    <xf numFmtId="0" fontId="16" fillId="0" borderId="12" xfId="0" applyFont="1" applyBorder="1"/>
    <xf numFmtId="165" fontId="0" fillId="0" borderId="17" xfId="0" applyNumberFormat="1" applyBorder="1"/>
    <xf numFmtId="165" fontId="0" fillId="0" borderId="19" xfId="0" applyNumberFormat="1" applyBorder="1"/>
    <xf numFmtId="165" fontId="16" fillId="0" borderId="13" xfId="0" applyNumberFormat="1" applyFont="1" applyBorder="1"/>
    <xf numFmtId="0" fontId="0" fillId="0" borderId="0" xfId="0" applyAlignment="1">
      <alignment horizontal="center"/>
    </xf>
    <xf numFmtId="3" fontId="0" fillId="0" borderId="17" xfId="0" applyNumberFormat="1" applyBorder="1"/>
    <xf numFmtId="3" fontId="0" fillId="0" borderId="19" xfId="0" applyNumberFormat="1" applyBorder="1"/>
    <xf numFmtId="166" fontId="0" fillId="0" borderId="17" xfId="0" applyNumberFormat="1" applyBorder="1"/>
    <xf numFmtId="166" fontId="0" fillId="0" borderId="19" xfId="0" applyNumberFormat="1" applyBorder="1"/>
    <xf numFmtId="0" fontId="0" fillId="34" borderId="0" xfId="0" applyFill="1"/>
    <xf numFmtId="0" fontId="0" fillId="35" borderId="0" xfId="0" applyFill="1"/>
    <xf numFmtId="0" fontId="0" fillId="0" borderId="0" xfId="0" applyAlignment="1">
      <alignment horizontal="left"/>
    </xf>
    <xf numFmtId="0" fontId="0" fillId="34" borderId="0" xfId="0" applyFill="1" applyAlignment="1">
      <alignment horizontal="left"/>
    </xf>
    <xf numFmtId="0" fontId="0" fillId="35" borderId="0" xfId="0" applyFill="1" applyAlignment="1">
      <alignment horizontal="left"/>
    </xf>
    <xf numFmtId="14" fontId="0" fillId="0" borderId="0" xfId="0" applyNumberFormat="1" applyAlignment="1">
      <alignment horizontal="center"/>
    </xf>
    <xf numFmtId="165" fontId="0" fillId="0" borderId="0" xfId="0" applyNumberFormat="1"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3" fontId="0" fillId="0" borderId="0" xfId="0" applyNumberFormat="1" applyAlignment="1">
      <alignment horizontal="center" vertical="center"/>
    </xf>
    <xf numFmtId="166" fontId="0" fillId="0" borderId="0" xfId="0" applyNumberFormat="1" applyAlignment="1">
      <alignment horizontal="center" vertical="center"/>
    </xf>
    <xf numFmtId="4" fontId="0" fillId="0" borderId="0" xfId="0" applyNumberFormat="1" applyAlignment="1">
      <alignment horizontal="center" vertical="center"/>
    </xf>
    <xf numFmtId="166" fontId="16" fillId="36" borderId="14" xfId="0" applyNumberFormat="1" applyFont="1" applyFill="1" applyBorder="1" applyAlignment="1">
      <alignment horizontal="center" vertical="center"/>
    </xf>
    <xf numFmtId="4" fontId="16" fillId="36" borderId="15" xfId="0" applyNumberFormat="1" applyFont="1" applyFill="1" applyBorder="1" applyAlignment="1">
      <alignment horizontal="center" vertical="center"/>
    </xf>
    <xf numFmtId="166" fontId="16" fillId="36" borderId="20" xfId="0" applyNumberFormat="1" applyFont="1" applyFill="1" applyBorder="1" applyAlignment="1">
      <alignment horizontal="center" vertical="center"/>
    </xf>
    <xf numFmtId="4" fontId="16" fillId="36" borderId="21" xfId="0" applyNumberFormat="1" applyFont="1" applyFill="1" applyBorder="1" applyAlignment="1">
      <alignment horizontal="center" vertical="center"/>
    </xf>
    <xf numFmtId="166" fontId="16" fillId="36" borderId="22" xfId="0" applyNumberFormat="1" applyFont="1" applyFill="1" applyBorder="1" applyAlignment="1">
      <alignment horizontal="center" vertical="center"/>
    </xf>
    <xf numFmtId="4" fontId="16" fillId="36" borderId="23" xfId="0" applyNumberFormat="1" applyFont="1" applyFill="1" applyBorder="1" applyAlignment="1">
      <alignment horizontal="center" vertical="center"/>
    </xf>
    <xf numFmtId="0" fontId="18" fillId="37" borderId="24" xfId="0" applyFont="1" applyFill="1" applyBorder="1" applyAlignment="1">
      <alignment horizontal="center" vertical="center"/>
    </xf>
    <xf numFmtId="0" fontId="18" fillId="37" borderId="24" xfId="0" applyFont="1" applyFill="1" applyBorder="1" applyAlignment="1">
      <alignment horizontal="center" vertical="center" wrapText="1"/>
    </xf>
    <xf numFmtId="0" fontId="0" fillId="33" borderId="0" xfId="0" applyFill="1" applyAlignment="1">
      <alignment horizontal="center"/>
    </xf>
    <xf numFmtId="0" fontId="0" fillId="0" borderId="0" xfId="0" applyAlignment="1">
      <alignment horizontal="center"/>
    </xf>
    <xf numFmtId="0" fontId="16" fillId="36" borderId="10" xfId="0" applyFont="1" applyFill="1" applyBorder="1" applyAlignment="1">
      <alignment horizontal="center"/>
    </xf>
    <xf numFmtId="0" fontId="16" fillId="36" borderId="11" xfId="0" applyFont="1" applyFill="1" applyBorder="1" applyAlignment="1">
      <alignment horizontal="center"/>
    </xf>
    <xf numFmtId="0" fontId="16" fillId="36" borderId="12" xfId="0" applyFont="1" applyFill="1" applyBorder="1" applyAlignment="1">
      <alignment horizontal="center"/>
    </xf>
    <xf numFmtId="0" fontId="16" fillId="36" borderId="13" xfId="0" applyFont="1" applyFill="1" applyBorder="1" applyAlignment="1">
      <alignment horizontal="center"/>
    </xf>
    <xf numFmtId="0" fontId="0" fillId="36" borderId="12" xfId="0" applyFill="1" applyBorder="1" applyAlignment="1">
      <alignment horizontal="center"/>
    </xf>
    <xf numFmtId="0" fontId="0" fillId="36" borderId="13" xfId="0" applyFill="1" applyBorder="1" applyAlignment="1">
      <alignment horizontal="center"/>
    </xf>
    <xf numFmtId="0" fontId="16" fillId="36" borderId="12" xfId="0" applyFont="1" applyFill="1"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rgb="FFC00000"/>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numFmt numFmtId="4" formatCode="#,##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rgb="FFC00000"/>
        <name val="Calibri"/>
        <family val="2"/>
        <scheme val="minor"/>
      </font>
      <fill>
        <patternFill patternType="solid">
          <fgColor indexed="64"/>
          <bgColor theme="7" tint="0.79998168889431442"/>
        </patternFill>
      </fill>
      <alignment horizontal="center" vertical="center" textRotation="0" indent="0" justifyLastLine="0" shrinkToFit="0" readingOrder="0"/>
    </dxf>
    <dxf>
      <numFmt numFmtId="165" formatCode="_(&quot;$&quot;* #,##0_);_(&quot;$&quot;* \(#,##0\);_(&quot;$&quot;* &quot;-&quot;??_);_(@_)"/>
      <alignment horizontal="center" vertical="bottom" textRotation="0" wrapText="0" indent="0" justifyLastLine="0" shrinkToFit="0" readingOrder="0"/>
    </dxf>
    <dxf>
      <numFmt numFmtId="165" formatCode="_(&quot;$&quot;* #,##0_);_(&quot;$&quot;* \(#,##0\);_(&quot;$&quot;* &quot;-&quot;??_);_(@_)"/>
      <alignment horizontal="center" vertical="bottom" textRotation="0" wrapText="0" indent="0" justifyLastLine="0" shrinkToFit="0" readingOrder="0"/>
    </dxf>
    <dxf>
      <numFmt numFmtId="165" formatCode="_(&quot;$&quot;* #,##0_);_(&quot;$&quot;* \(#,##0\);_(&quot;$&quot;* &quot;-&quot;??_);_(@_)"/>
      <alignment horizontal="center" vertical="bottom" textRotation="0" wrapText="0" indent="0" justifyLastLine="0" shrinkToFit="0" readingOrder="0"/>
    </dxf>
    <dxf>
      <numFmt numFmtId="165" formatCode="_(&quot;$&quot;* #,##0_);_(&quot;$&quot;* \(#,##0\);_(&quot;$&quot;* &quot;-&quot;??_);_(@_)"/>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rgb="FFC00000"/>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3" formatCode="#,##0"/>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rgb="FFC00000"/>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Box Office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'Descriptive Analytics'!$A$2:$A$33</c:f>
              <c:strCache>
                <c:ptCount val="32"/>
                <c:pt idx="0">
                  <c:v>Iron Man</c:v>
                </c:pt>
                <c:pt idx="1">
                  <c:v>The Incredible Hulk</c:v>
                </c:pt>
                <c:pt idx="2">
                  <c:v>Iron Man 2</c:v>
                </c:pt>
                <c:pt idx="3">
                  <c:v>Thor</c:v>
                </c:pt>
                <c:pt idx="4">
                  <c:v>Captain America: The First Avenger</c:v>
                </c:pt>
                <c:pt idx="5">
                  <c:v>The Avengers</c:v>
                </c:pt>
                <c:pt idx="6">
                  <c:v>Iron Man 3</c:v>
                </c:pt>
                <c:pt idx="7">
                  <c:v>Thor: The Dark World</c:v>
                </c:pt>
                <c:pt idx="8">
                  <c:v>Captain America: The Winter Soldier</c:v>
                </c:pt>
                <c:pt idx="9">
                  <c:v>Guardians of the Galaxy</c:v>
                </c:pt>
                <c:pt idx="10">
                  <c:v>Avengers: Age of Ultron</c:v>
                </c:pt>
                <c:pt idx="11">
                  <c:v>Ant-Man</c:v>
                </c:pt>
                <c:pt idx="12">
                  <c:v>Captain America: Civil War</c:v>
                </c:pt>
                <c:pt idx="13">
                  <c:v>Doctor Strange</c:v>
                </c:pt>
                <c:pt idx="14">
                  <c:v>Guardians of the Galaxy Vol. 2</c:v>
                </c:pt>
                <c:pt idx="15">
                  <c:v>Spider-Man: Homecoming</c:v>
                </c:pt>
                <c:pt idx="16">
                  <c:v>Thor: Ragnarok</c:v>
                </c:pt>
                <c:pt idx="17">
                  <c:v>Black Panther</c:v>
                </c:pt>
                <c:pt idx="18">
                  <c:v>Avengers: Infinity War</c:v>
                </c:pt>
                <c:pt idx="19">
                  <c:v>Ant-Man and the Wasp</c:v>
                </c:pt>
                <c:pt idx="20">
                  <c:v>Captain Marvel</c:v>
                </c:pt>
                <c:pt idx="21">
                  <c:v>Avengers: End Game</c:v>
                </c:pt>
                <c:pt idx="22">
                  <c:v>Spider-Man: Far From Home</c:v>
                </c:pt>
                <c:pt idx="23">
                  <c:v>Black Widow</c:v>
                </c:pt>
                <c:pt idx="24">
                  <c:v>Shang-Chi and the Legend of the Ten Rings</c:v>
                </c:pt>
                <c:pt idx="25">
                  <c:v>Eternals</c:v>
                </c:pt>
                <c:pt idx="26">
                  <c:v>Spider-Man: No Way Home</c:v>
                </c:pt>
                <c:pt idx="27">
                  <c:v>Doctor Strange in the Multiverse of Madness</c:v>
                </c:pt>
                <c:pt idx="28">
                  <c:v>Thor: Love and Thunder</c:v>
                </c:pt>
                <c:pt idx="29">
                  <c:v>Black Panther: Wakanda Forever</c:v>
                </c:pt>
                <c:pt idx="30">
                  <c:v>Ant-Man and the Wasp: Quantumania</c:v>
                </c:pt>
                <c:pt idx="31">
                  <c:v>Guardians of the Galaxy Vol. 3*</c:v>
                </c:pt>
              </c:strCache>
            </c:strRef>
          </c:cat>
          <c:val>
            <c:numRef>
              <c:f>'Descriptive Analytics'!$I$2:$I$33</c:f>
              <c:numCache>
                <c:formatCode>_("$"* #,##0_);_("$"* \(#,##0\);_("$"* "-"??_);_(@_)</c:formatCode>
                <c:ptCount val="32"/>
                <c:pt idx="0">
                  <c:v>318604126</c:v>
                </c:pt>
                <c:pt idx="1">
                  <c:v>134806913</c:v>
                </c:pt>
                <c:pt idx="2">
                  <c:v>312433331</c:v>
                </c:pt>
                <c:pt idx="3">
                  <c:v>181030624</c:v>
                </c:pt>
                <c:pt idx="4">
                  <c:v>176654505</c:v>
                </c:pt>
                <c:pt idx="5">
                  <c:v>623357910</c:v>
                </c:pt>
                <c:pt idx="6">
                  <c:v>408992272</c:v>
                </c:pt>
                <c:pt idx="7">
                  <c:v>206362140</c:v>
                </c:pt>
                <c:pt idx="8">
                  <c:v>259746958</c:v>
                </c:pt>
                <c:pt idx="9">
                  <c:v>333714112</c:v>
                </c:pt>
                <c:pt idx="10">
                  <c:v>459005868</c:v>
                </c:pt>
                <c:pt idx="11">
                  <c:v>180202163</c:v>
                </c:pt>
                <c:pt idx="12">
                  <c:v>408084349</c:v>
                </c:pt>
                <c:pt idx="13">
                  <c:v>232641920</c:v>
                </c:pt>
                <c:pt idx="14">
                  <c:v>389813101</c:v>
                </c:pt>
                <c:pt idx="15">
                  <c:v>334201140</c:v>
                </c:pt>
                <c:pt idx="16">
                  <c:v>315058289</c:v>
                </c:pt>
                <c:pt idx="17">
                  <c:v>700059566</c:v>
                </c:pt>
                <c:pt idx="18">
                  <c:v>678815482</c:v>
                </c:pt>
                <c:pt idx="19">
                  <c:v>216648740</c:v>
                </c:pt>
                <c:pt idx="20">
                  <c:v>426829839</c:v>
                </c:pt>
                <c:pt idx="21">
                  <c:v>858373000</c:v>
                </c:pt>
                <c:pt idx="22">
                  <c:v>390532085</c:v>
                </c:pt>
                <c:pt idx="23">
                  <c:v>183651655</c:v>
                </c:pt>
                <c:pt idx="24">
                  <c:v>224543292</c:v>
                </c:pt>
                <c:pt idx="25">
                  <c:v>164870264</c:v>
                </c:pt>
                <c:pt idx="26">
                  <c:v>803975784</c:v>
                </c:pt>
                <c:pt idx="27">
                  <c:v>411331607</c:v>
                </c:pt>
                <c:pt idx="28">
                  <c:v>343256830</c:v>
                </c:pt>
                <c:pt idx="29">
                  <c:v>453829060</c:v>
                </c:pt>
                <c:pt idx="30">
                  <c:v>214202239</c:v>
                </c:pt>
                <c:pt idx="31">
                  <c:v>226339792</c:v>
                </c:pt>
              </c:numCache>
            </c:numRef>
          </c:val>
          <c:extLst>
            <c:ext xmlns:c16="http://schemas.microsoft.com/office/drawing/2014/chart" uri="{C3380CC4-5D6E-409C-BE32-E72D297353CC}">
              <c16:uniqueId val="{00000000-3949-4A11-B428-8D95E729C75D}"/>
            </c:ext>
          </c:extLst>
        </c:ser>
        <c:dLbls>
          <c:showLegendKey val="0"/>
          <c:showVal val="0"/>
          <c:showCatName val="0"/>
          <c:showSerName val="0"/>
          <c:showPercent val="0"/>
          <c:showBubbleSize val="0"/>
        </c:dLbls>
        <c:gapWidth val="182"/>
        <c:axId val="1680136656"/>
        <c:axId val="1680138576"/>
      </c:barChart>
      <c:catAx>
        <c:axId val="168013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138576"/>
        <c:crosses val="autoZero"/>
        <c:auto val="1"/>
        <c:lblAlgn val="ctr"/>
        <c:lblOffset val="100"/>
        <c:noMultiLvlLbl val="0"/>
      </c:catAx>
      <c:valAx>
        <c:axId val="168013857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136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a:t>
            </a:r>
            <a:r>
              <a:rPr lang="en-US" baseline="0"/>
              <a:t> Wide Box Office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31"/>
            <c:marker>
              <c:symbol val="circle"/>
              <c:size val="5"/>
              <c:spPr>
                <a:solidFill>
                  <a:schemeClr val="tx1"/>
                </a:solidFill>
                <a:ln w="9525">
                  <a:solidFill>
                    <a:schemeClr val="tx1"/>
                  </a:solidFill>
                </a:ln>
                <a:effectLst/>
              </c:spPr>
            </c:marker>
            <c:bubble3D val="0"/>
            <c:extLst>
              <c:ext xmlns:c16="http://schemas.microsoft.com/office/drawing/2014/chart" uri="{C3380CC4-5D6E-409C-BE32-E72D297353CC}">
                <c16:uniqueId val="{00000006-91FB-4E98-91CB-7D73B61F1087}"/>
              </c:ext>
            </c:extLst>
          </c:dPt>
          <c:dPt>
            <c:idx val="32"/>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2-91FB-4E98-91CB-7D73B61F1087}"/>
              </c:ext>
            </c:extLst>
          </c:dPt>
          <c:dPt>
            <c:idx val="33"/>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3-91FB-4E98-91CB-7D73B61F1087}"/>
              </c:ext>
            </c:extLst>
          </c:dPt>
          <c:dPt>
            <c:idx val="34"/>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4-91FB-4E98-91CB-7D73B61F1087}"/>
              </c:ext>
            </c:extLst>
          </c:dPt>
          <c:dPt>
            <c:idx val="35"/>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5-91FB-4E98-91CB-7D73B61F1087}"/>
              </c:ext>
            </c:extLst>
          </c:dPt>
          <c:trendline>
            <c:spPr>
              <a:ln w="19050" cap="rnd">
                <a:solidFill>
                  <a:schemeClr val="accent1"/>
                </a:solidFill>
                <a:prstDash val="sysDot"/>
              </a:ln>
              <a:effectLst/>
            </c:spPr>
            <c:trendlineType val="linear"/>
            <c:dispRSqr val="0"/>
            <c:dispEq val="0"/>
          </c:trendline>
          <c:cat>
            <c:strRef>
              <c:f>'Predictive Analytics'!$A$2:$A$37</c:f>
              <c:strCache>
                <c:ptCount val="36"/>
                <c:pt idx="0">
                  <c:v>Iron Man</c:v>
                </c:pt>
                <c:pt idx="1">
                  <c:v>The Incredible Hulk</c:v>
                </c:pt>
                <c:pt idx="2">
                  <c:v>Iron Man 2</c:v>
                </c:pt>
                <c:pt idx="3">
                  <c:v>Thor</c:v>
                </c:pt>
                <c:pt idx="4">
                  <c:v>Captain America: The First Avenger</c:v>
                </c:pt>
                <c:pt idx="5">
                  <c:v>The Avengers</c:v>
                </c:pt>
                <c:pt idx="6">
                  <c:v>Iron Man 3</c:v>
                </c:pt>
                <c:pt idx="7">
                  <c:v>Thor: The Dark World</c:v>
                </c:pt>
                <c:pt idx="8">
                  <c:v>Captain America: The Winter Soldier</c:v>
                </c:pt>
                <c:pt idx="9">
                  <c:v>Guardians of the Galaxy</c:v>
                </c:pt>
                <c:pt idx="10">
                  <c:v>Avengers: Age of Ultron</c:v>
                </c:pt>
                <c:pt idx="11">
                  <c:v>Ant-Man</c:v>
                </c:pt>
                <c:pt idx="12">
                  <c:v>Captain America: Civil War</c:v>
                </c:pt>
                <c:pt idx="13">
                  <c:v>Doctor Strange</c:v>
                </c:pt>
                <c:pt idx="14">
                  <c:v>Guardians of the Galaxy Vol. 2</c:v>
                </c:pt>
                <c:pt idx="15">
                  <c:v>Spider-Man: Homecoming</c:v>
                </c:pt>
                <c:pt idx="16">
                  <c:v>Thor: Ragnarok</c:v>
                </c:pt>
                <c:pt idx="17">
                  <c:v>Black Panther</c:v>
                </c:pt>
                <c:pt idx="18">
                  <c:v>Avengers: Infinity War</c:v>
                </c:pt>
                <c:pt idx="19">
                  <c:v>Ant-Man and the Wasp</c:v>
                </c:pt>
                <c:pt idx="20">
                  <c:v>Captain Marvel</c:v>
                </c:pt>
                <c:pt idx="21">
                  <c:v>Avengers: End Game</c:v>
                </c:pt>
                <c:pt idx="22">
                  <c:v>Spider-Man: Far From Home</c:v>
                </c:pt>
                <c:pt idx="23">
                  <c:v>Black Widow</c:v>
                </c:pt>
                <c:pt idx="24">
                  <c:v>Shang-Chi and the Legend of the Ten Rings</c:v>
                </c:pt>
                <c:pt idx="25">
                  <c:v>Eternals</c:v>
                </c:pt>
                <c:pt idx="26">
                  <c:v>Spider-Man: No Way Home</c:v>
                </c:pt>
                <c:pt idx="27">
                  <c:v>Doctor Strange in the Multiverse of Madness</c:v>
                </c:pt>
                <c:pt idx="28">
                  <c:v>Thor: Love and Thunder</c:v>
                </c:pt>
                <c:pt idx="29">
                  <c:v>Black Panther: Wakanda Forever</c:v>
                </c:pt>
                <c:pt idx="30">
                  <c:v>Ant-Man and the Wasp: Quantumania</c:v>
                </c:pt>
                <c:pt idx="31">
                  <c:v>Guardians of the Galaxy Vol. 3*</c:v>
                </c:pt>
                <c:pt idx="32">
                  <c:v>The Marvels**</c:v>
                </c:pt>
                <c:pt idx="33">
                  <c:v>Captain America: New World Order**</c:v>
                </c:pt>
                <c:pt idx="34">
                  <c:v>Thunderbolts**</c:v>
                </c:pt>
                <c:pt idx="35">
                  <c:v>Blade**</c:v>
                </c:pt>
              </c:strCache>
            </c:strRef>
          </c:cat>
          <c:val>
            <c:numRef>
              <c:f>'Predictive Analytics'!$J$2:$J$37</c:f>
              <c:numCache>
                <c:formatCode>"$"#,##0.00</c:formatCode>
                <c:ptCount val="36"/>
                <c:pt idx="0">
                  <c:v>585171547</c:v>
                </c:pt>
                <c:pt idx="1">
                  <c:v>265573859</c:v>
                </c:pt>
                <c:pt idx="2">
                  <c:v>621156389</c:v>
                </c:pt>
                <c:pt idx="3">
                  <c:v>449326618</c:v>
                </c:pt>
                <c:pt idx="4">
                  <c:v>370569776</c:v>
                </c:pt>
                <c:pt idx="5">
                  <c:v>1515100211</c:v>
                </c:pt>
                <c:pt idx="6">
                  <c:v>1215392272</c:v>
                </c:pt>
                <c:pt idx="7">
                  <c:v>644602516</c:v>
                </c:pt>
                <c:pt idx="8">
                  <c:v>714401889</c:v>
                </c:pt>
                <c:pt idx="9">
                  <c:v>770882395</c:v>
                </c:pt>
                <c:pt idx="10">
                  <c:v>1395316979</c:v>
                </c:pt>
                <c:pt idx="11">
                  <c:v>518858449</c:v>
                </c:pt>
                <c:pt idx="12">
                  <c:v>1151918521</c:v>
                </c:pt>
                <c:pt idx="13">
                  <c:v>676354481</c:v>
                </c:pt>
                <c:pt idx="14">
                  <c:v>869113101</c:v>
                </c:pt>
                <c:pt idx="15">
                  <c:v>878346440</c:v>
                </c:pt>
                <c:pt idx="16">
                  <c:v>850482778</c:v>
                </c:pt>
                <c:pt idx="17">
                  <c:v>1336494321</c:v>
                </c:pt>
                <c:pt idx="18">
                  <c:v>2048359754</c:v>
                </c:pt>
                <c:pt idx="19">
                  <c:v>623144660</c:v>
                </c:pt>
                <c:pt idx="20">
                  <c:v>1129727388</c:v>
                </c:pt>
                <c:pt idx="21">
                  <c:v>2797800564</c:v>
                </c:pt>
                <c:pt idx="22">
                  <c:v>1132532832</c:v>
                </c:pt>
                <c:pt idx="23">
                  <c:v>379751655</c:v>
                </c:pt>
                <c:pt idx="24">
                  <c:v>432243292</c:v>
                </c:pt>
                <c:pt idx="25">
                  <c:v>402064929</c:v>
                </c:pt>
                <c:pt idx="26">
                  <c:v>1891108035</c:v>
                </c:pt>
                <c:pt idx="27">
                  <c:v>952224986</c:v>
                </c:pt>
                <c:pt idx="28">
                  <c:v>760928081</c:v>
                </c:pt>
                <c:pt idx="29">
                  <c:v>856061058</c:v>
                </c:pt>
                <c:pt idx="30">
                  <c:v>463330633</c:v>
                </c:pt>
                <c:pt idx="31">
                  <c:v>541652514</c:v>
                </c:pt>
                <c:pt idx="32">
                  <c:v>448596833.68214351</c:v>
                </c:pt>
                <c:pt idx="33">
                  <c:v>751084355.39721441</c:v>
                </c:pt>
                <c:pt idx="34">
                  <c:v>434623652.74744618</c:v>
                </c:pt>
                <c:pt idx="35">
                  <c:v>359955487.00780475</c:v>
                </c:pt>
              </c:numCache>
            </c:numRef>
          </c:val>
          <c:smooth val="0"/>
          <c:extLst>
            <c:ext xmlns:c16="http://schemas.microsoft.com/office/drawing/2014/chart" uri="{C3380CC4-5D6E-409C-BE32-E72D297353CC}">
              <c16:uniqueId val="{00000000-91FB-4E98-91CB-7D73B61F1087}"/>
            </c:ext>
          </c:extLst>
        </c:ser>
        <c:dLbls>
          <c:showLegendKey val="0"/>
          <c:showVal val="0"/>
          <c:showCatName val="0"/>
          <c:showSerName val="0"/>
          <c:showPercent val="0"/>
          <c:showBubbleSize val="0"/>
        </c:dLbls>
        <c:marker val="1"/>
        <c:smooth val="0"/>
        <c:axId val="2092922256"/>
        <c:axId val="2092922736"/>
      </c:lineChart>
      <c:catAx>
        <c:axId val="209292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22736"/>
        <c:crosses val="autoZero"/>
        <c:auto val="1"/>
        <c:lblAlgn val="ctr"/>
        <c:lblOffset val="100"/>
        <c:noMultiLvlLbl val="0"/>
      </c:catAx>
      <c:valAx>
        <c:axId val="2092922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2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Phase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'Prescriptive Analytics'!$L$13:$L$17</c:f>
              <c:strCache>
                <c:ptCount val="5"/>
                <c:pt idx="0">
                  <c:v>Phase 1</c:v>
                </c:pt>
                <c:pt idx="1">
                  <c:v>Phase 2</c:v>
                </c:pt>
                <c:pt idx="2">
                  <c:v>Phase 3</c:v>
                </c:pt>
                <c:pt idx="3">
                  <c:v>Phase 4</c:v>
                </c:pt>
                <c:pt idx="4">
                  <c:v>Phase 5</c:v>
                </c:pt>
              </c:strCache>
            </c:strRef>
          </c:cat>
          <c:val>
            <c:numRef>
              <c:f>'Prescriptive Analytics'!$M$13:$M$17</c:f>
              <c:numCache>
                <c:formatCode>"$"#,##0.00</c:formatCode>
                <c:ptCount val="5"/>
                <c:pt idx="0">
                  <c:v>634483066.66666663</c:v>
                </c:pt>
                <c:pt idx="1">
                  <c:v>876575750</c:v>
                </c:pt>
                <c:pt idx="2">
                  <c:v>1226752258.1818182</c:v>
                </c:pt>
                <c:pt idx="3">
                  <c:v>810626005.14285719</c:v>
                </c:pt>
                <c:pt idx="4">
                  <c:v>502491573.5</c:v>
                </c:pt>
              </c:numCache>
            </c:numRef>
          </c:val>
          <c:smooth val="0"/>
          <c:extLst>
            <c:ext xmlns:c16="http://schemas.microsoft.com/office/drawing/2014/chart" uri="{C3380CC4-5D6E-409C-BE32-E72D297353CC}">
              <c16:uniqueId val="{00000000-02A4-4424-9BDD-0D13EAF0F252}"/>
            </c:ext>
          </c:extLst>
        </c:ser>
        <c:dLbls>
          <c:showLegendKey val="0"/>
          <c:showVal val="0"/>
          <c:showCatName val="0"/>
          <c:showSerName val="0"/>
          <c:showPercent val="0"/>
          <c:showBubbleSize val="0"/>
        </c:dLbls>
        <c:smooth val="0"/>
        <c:axId val="495324624"/>
        <c:axId val="495329424"/>
      </c:lineChart>
      <c:catAx>
        <c:axId val="49532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329424"/>
        <c:crosses val="autoZero"/>
        <c:auto val="1"/>
        <c:lblAlgn val="ctr"/>
        <c:lblOffset val="100"/>
        <c:noMultiLvlLbl val="0"/>
      </c:catAx>
      <c:valAx>
        <c:axId val="4953294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324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Audience Score by Phase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'Prescriptive Analytics'!$L$20:$L$24</c:f>
              <c:strCache>
                <c:ptCount val="5"/>
                <c:pt idx="0">
                  <c:v>Phase 1</c:v>
                </c:pt>
                <c:pt idx="1">
                  <c:v>Phase 2</c:v>
                </c:pt>
                <c:pt idx="2">
                  <c:v>Phase 3</c:v>
                </c:pt>
                <c:pt idx="3">
                  <c:v>Phase 4</c:v>
                </c:pt>
                <c:pt idx="4">
                  <c:v>Phase 5*</c:v>
                </c:pt>
              </c:strCache>
            </c:strRef>
          </c:cat>
          <c:val>
            <c:numRef>
              <c:f>'Prescriptive Analytics'!$M$20:$M$24</c:f>
              <c:numCache>
                <c:formatCode>0.0</c:formatCode>
                <c:ptCount val="5"/>
                <c:pt idx="0">
                  <c:v>79</c:v>
                </c:pt>
                <c:pt idx="1">
                  <c:v>84.166666666666671</c:v>
                </c:pt>
                <c:pt idx="2">
                  <c:v>83.36363636363636</c:v>
                </c:pt>
                <c:pt idx="3">
                  <c:v>88.714285714285708</c:v>
                </c:pt>
                <c:pt idx="4">
                  <c:v>88.5</c:v>
                </c:pt>
              </c:numCache>
            </c:numRef>
          </c:val>
          <c:smooth val="0"/>
          <c:extLst>
            <c:ext xmlns:c16="http://schemas.microsoft.com/office/drawing/2014/chart" uri="{C3380CC4-5D6E-409C-BE32-E72D297353CC}">
              <c16:uniqueId val="{00000000-22FD-47B6-8340-56133097CCB4}"/>
            </c:ext>
          </c:extLst>
        </c:ser>
        <c:dLbls>
          <c:showLegendKey val="0"/>
          <c:showVal val="0"/>
          <c:showCatName val="0"/>
          <c:showSerName val="0"/>
          <c:showPercent val="0"/>
          <c:showBubbleSize val="0"/>
        </c:dLbls>
        <c:smooth val="0"/>
        <c:axId val="492865744"/>
        <c:axId val="492867184"/>
      </c:lineChart>
      <c:catAx>
        <c:axId val="49286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67184"/>
        <c:crosses val="autoZero"/>
        <c:auto val="1"/>
        <c:lblAlgn val="ctr"/>
        <c:lblOffset val="100"/>
        <c:noMultiLvlLbl val="0"/>
      </c:catAx>
      <c:valAx>
        <c:axId val="4928671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6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14287</xdr:colOff>
      <xdr:row>28</xdr:row>
      <xdr:rowOff>23811</xdr:rowOff>
    </xdr:from>
    <xdr:to>
      <xdr:col>16</xdr:col>
      <xdr:colOff>466725</xdr:colOff>
      <xdr:row>59</xdr:row>
      <xdr:rowOff>9524</xdr:rowOff>
    </xdr:to>
    <xdr:graphicFrame macro="">
      <xdr:nvGraphicFramePr>
        <xdr:cNvPr id="4" name="Chart 3">
          <a:extLst>
            <a:ext uri="{FF2B5EF4-FFF2-40B4-BE49-F238E27FC236}">
              <a16:creationId xmlns:a16="http://schemas.microsoft.com/office/drawing/2014/main" id="{101AC25B-4973-D3C6-88E5-1C14C171B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xdr:colOff>
      <xdr:row>33</xdr:row>
      <xdr:rowOff>85725</xdr:rowOff>
    </xdr:from>
    <xdr:to>
      <xdr:col>10</xdr:col>
      <xdr:colOff>38100</xdr:colOff>
      <xdr:row>43</xdr:row>
      <xdr:rowOff>180975</xdr:rowOff>
    </xdr:to>
    <xdr:sp macro="" textlink="">
      <xdr:nvSpPr>
        <xdr:cNvPr id="5" name="TextBox 4">
          <a:extLst>
            <a:ext uri="{FF2B5EF4-FFF2-40B4-BE49-F238E27FC236}">
              <a16:creationId xmlns:a16="http://schemas.microsoft.com/office/drawing/2014/main" id="{4ADDDF1D-E7E3-12C7-3F38-C9387508C6AE}"/>
            </a:ext>
          </a:extLst>
        </xdr:cNvPr>
        <xdr:cNvSpPr txBox="1"/>
      </xdr:nvSpPr>
      <xdr:spPr>
        <a:xfrm>
          <a:off x="4352925" y="6477000"/>
          <a:ext cx="6877050"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Descriptive analytics, I utilized min, max, sum, average, count, count if, conditional formatting, filter,</a:t>
          </a:r>
          <a:r>
            <a:rPr lang="en-US" sz="1100" baseline="0"/>
            <a:t> </a:t>
          </a:r>
          <a:r>
            <a:rPr lang="en-US" sz="1100"/>
            <a:t>absolute</a:t>
          </a:r>
          <a:r>
            <a:rPr lang="en-US" sz="1100" baseline="0"/>
            <a:t> and relative cell functions, and made a chart. I chose to analyze all of the Marvel Cinematic Universe to this point. I chose to do this because I am a huge fan, and there has been a lot of negativity around the quality of Marvel movies since Endgame aired 4 years ago. Endgame is my favorite movie of all time so I can understand the criticisms that have been present recently. This leads me to my 3 key takeaways. The first takeaway is that Phase 3 (where endgame and infinity war are) has the second lowest average audience score out of all phases. This is shocking considering most people consider Endgame and Infinity War as the 2 best Marvel movies overall. The second takeaway is that since Endgame, there are more movies that the audience rated 90 or above compared to before endgame. This is with a smaller sample size overall as well since we just started phase 5. The last key takeaway is simply that Marvel makes a ton of money on these films. The profit net profit on these movies has been almost 23 billions dollars Worldwide in the 15 years they have been airing.</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19050</xdr:colOff>
      <xdr:row>1</xdr:row>
      <xdr:rowOff>4761</xdr:rowOff>
    </xdr:from>
    <xdr:to>
      <xdr:col>28</xdr:col>
      <xdr:colOff>495299</xdr:colOff>
      <xdr:row>28</xdr:row>
      <xdr:rowOff>152400</xdr:rowOff>
    </xdr:to>
    <xdr:graphicFrame macro="">
      <xdr:nvGraphicFramePr>
        <xdr:cNvPr id="3" name="Chart 2">
          <a:extLst>
            <a:ext uri="{FF2B5EF4-FFF2-40B4-BE49-F238E27FC236}">
              <a16:creationId xmlns:a16="http://schemas.microsoft.com/office/drawing/2014/main" id="{1933FCC1-EE6E-BAF3-DBFF-C874F7ABD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211666</xdr:colOff>
      <xdr:row>29</xdr:row>
      <xdr:rowOff>158750</xdr:rowOff>
    </xdr:from>
    <xdr:to>
      <xdr:col>23</xdr:col>
      <xdr:colOff>74083</xdr:colOff>
      <xdr:row>45</xdr:row>
      <xdr:rowOff>84666</xdr:rowOff>
    </xdr:to>
    <xdr:sp macro="" textlink="">
      <xdr:nvSpPr>
        <xdr:cNvPr id="4" name="TextBox 3">
          <a:extLst>
            <a:ext uri="{FF2B5EF4-FFF2-40B4-BE49-F238E27FC236}">
              <a16:creationId xmlns:a16="http://schemas.microsoft.com/office/drawing/2014/main" id="{78AA6427-0CDD-F16A-A9A7-D424F4443E67}"/>
            </a:ext>
          </a:extLst>
        </xdr:cNvPr>
        <xdr:cNvSpPr txBox="1"/>
      </xdr:nvSpPr>
      <xdr:spPr>
        <a:xfrm>
          <a:off x="12361333" y="5873750"/>
          <a:ext cx="7228417" cy="2995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a:t>
          </a:r>
          <a:r>
            <a:rPr lang="en-US" sz="1100" baseline="0"/>
            <a:t> the predictive analytics portion of this assignment, I used % variance to aid in forecast the income that these movies will generated. I also created a chart with a trendline to show how the overall global box office income has changed over the past 15 years and 32 movies. I based the predictions off of movies released around a similar time (May, July, or November). The first takeaway is that the overall trendline of the chart is in fact declining. This means that on average from movie to movie, they are making less and less money. I find this interesting because in my descriptive section, I showed how the average audience member rating is actually increasing. This may be due to the fact that the "casual" fans have stopped attending the movies in theatres. I don't know how much I believe that though because in my experience, the casual fan typical enjoys the movies more. My wife and I are a perfect example. She loves most of the Marvel movies for what they are as I am more critical when watching them. The second key takeaway is that there is definitely a trend between release date and box office numbers. It seems to me that Marvel saves their biggest and best for the early May time slot. That is where all of the peaks on the graphs are (besides Black Panther with a November release). This trend is predicted to continue with the release of Guardians of the Galaxy Vol. 3 (currently in theatres) and Captain America: New World Order next May. These are two very well-known franchises within the Marvel Universe itself. My last key takeaway is that regardless of "tank" in the box office, the movies still make money. The average movie budget has gone up to around 200 million dollars and the lowest projection is Blade at around 360 million for the box office. Marvel movies will continue to be successful and will always "boom" and "bust" seasonally and as the more well known characters change over.</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323850</xdr:colOff>
      <xdr:row>39</xdr:row>
      <xdr:rowOff>23812</xdr:rowOff>
    </xdr:from>
    <xdr:to>
      <xdr:col>14</xdr:col>
      <xdr:colOff>409575</xdr:colOff>
      <xdr:row>53</xdr:row>
      <xdr:rowOff>100012</xdr:rowOff>
    </xdr:to>
    <xdr:graphicFrame macro="">
      <xdr:nvGraphicFramePr>
        <xdr:cNvPr id="2" name="Chart 1">
          <a:extLst>
            <a:ext uri="{FF2B5EF4-FFF2-40B4-BE49-F238E27FC236}">
              <a16:creationId xmlns:a16="http://schemas.microsoft.com/office/drawing/2014/main" id="{6FB439BD-532D-6A98-0888-9332633BB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295275</xdr:colOff>
      <xdr:row>24</xdr:row>
      <xdr:rowOff>42862</xdr:rowOff>
    </xdr:from>
    <xdr:to>
      <xdr:col>14</xdr:col>
      <xdr:colOff>409575</xdr:colOff>
      <xdr:row>38</xdr:row>
      <xdr:rowOff>119062</xdr:rowOff>
    </xdr:to>
    <xdr:graphicFrame macro="">
      <xdr:nvGraphicFramePr>
        <xdr:cNvPr id="3" name="Chart 2">
          <a:extLst>
            <a:ext uri="{FF2B5EF4-FFF2-40B4-BE49-F238E27FC236}">
              <a16:creationId xmlns:a16="http://schemas.microsoft.com/office/drawing/2014/main" id="{4206F0C4-11F1-0521-9C21-8BEADEEBD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35</xdr:row>
      <xdr:rowOff>9524</xdr:rowOff>
    </xdr:from>
    <xdr:to>
      <xdr:col>9</xdr:col>
      <xdr:colOff>1381125</xdr:colOff>
      <xdr:row>57</xdr:row>
      <xdr:rowOff>152399</xdr:rowOff>
    </xdr:to>
    <xdr:sp macro="" textlink="">
      <xdr:nvSpPr>
        <xdr:cNvPr id="4" name="TextBox 3">
          <a:extLst>
            <a:ext uri="{FF2B5EF4-FFF2-40B4-BE49-F238E27FC236}">
              <a16:creationId xmlns:a16="http://schemas.microsoft.com/office/drawing/2014/main" id="{24A345F7-DFF8-5E7B-388D-D9DC7B9ABA5B}"/>
            </a:ext>
          </a:extLst>
        </xdr:cNvPr>
        <xdr:cNvSpPr txBox="1"/>
      </xdr:nvSpPr>
      <xdr:spPr>
        <a:xfrm>
          <a:off x="5981700" y="6753224"/>
          <a:ext cx="4953000" cy="433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Last but not least, I used</a:t>
          </a:r>
          <a:r>
            <a:rPr lang="en-US" sz="1100" baseline="0"/>
            <a:t> vlookup, goal seek, and compared a couple types of phase averages to draw some final conclusions of where the MCU is currently at and where it is heading. The first key takeaway from this section is that Captain Marvel killed the average audience score for phase 3. As I said in the previous sections, phase 3 is known to be the best and most popular phase of the MCU. The average audience score with Captain Marvel was 83 and without Captain Marvel was 87. Phase 3 was also the largest phase in terms of number of movies which further shows how it impacted the average. Goal Seek found that Captain Marvel would have needed a score of 85 which basically doubles the original 45 it has. The second takeaway is that even though the average income by phase has gone down since phase 3, the average audience score has gone up. This tells me that more income doesn't necessarily correlate to better movies. The hype factor always plays into this concept. I said this earlier, but there is a "the best is behind them" mentality by the general public when it comes to Marvel movies. The simple chart shows that those who do still go to the theatre to see these movies enjoy them more than ever. The Marvel formula still and will continue to work. The last key take away has nothing to do with analytics but the reason to why I can even use the MCU as an example. Regardless of what anyone thinks of the MCU, you have to admit that what they have built is impressive. Harry Potter and Star Wars are the only other franchises that I can think of that have the clout and pulling power that the MCU has. They have put in blood, sweat, and tears into the movies and many current A-list actors had their break out from Marvel films. I am excited to see what the future holds as this franchise continues to push the cinema boundaries while making quality and enjoyable films that just happen to make a lot of money.</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DE4F76-0993-4F2E-B24C-A82010D6E7D2}" name="Table2" displayName="Table2" ref="A1:J33" totalsRowShown="0" headerRowDxfId="50" headerRowBorderDxfId="49">
  <autoFilter ref="A1:J33" xr:uid="{56DE4F76-0993-4F2E-B24C-A82010D6E7D2}"/>
  <tableColumns count="10">
    <tableColumn id="1" xr3:uid="{A9249521-8B4E-4E34-BFD5-099945735074}" name="Movie Title" dataDxfId="48"/>
    <tableColumn id="2" xr3:uid="{7323D7BF-B43B-4DDB-84FA-54078601369C}" name="MCU Phase" dataDxfId="47"/>
    <tableColumn id="3" xr3:uid="{2ABB3CDC-DC23-481B-80A2-399998728FEE}" name="Release Date" dataDxfId="46"/>
    <tableColumn id="4" xr3:uid="{BEA4FBEF-D02B-488F-9909-60F1B08C75FF}" name="Rotten Tomatoes" dataDxfId="45"/>
    <tableColumn id="5" xr3:uid="{42143FBA-DE4E-4621-931B-0325EA87E320}" name="Audience Score" dataDxfId="44"/>
    <tableColumn id="6" xr3:uid="{FE4F0B4A-29CA-4C82-9FA1-54CFB1F83C10}" name="Length _x000a_(Minutes)" dataDxfId="43"/>
    <tableColumn id="7" xr3:uid="{7CA53811-618F-46B6-BB13-9F04D2CED459}" name="Budget" dataDxfId="42"/>
    <tableColumn id="8" xr3:uid="{2957DFCB-4041-456A-99F4-438090E25144}" name="Opening Weekend" dataDxfId="41"/>
    <tableColumn id="9" xr3:uid="{A331C69B-B8A1-4C70-A884-A0A61A3FFB62}" name="U.S. Box Office" dataDxfId="40"/>
    <tableColumn id="10" xr3:uid="{53A1C0E6-13C5-4F31-9B07-B36498025AC5}" name="World Wide Box Office" dataDxfId="3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C98673-8CC7-462C-9C3B-DE374BB904BC}" name="Table3" displayName="Table3" ref="A1:J33" totalsRowShown="0" headerRowDxfId="34" headerRowBorderDxfId="33">
  <autoFilter ref="A1:J33" xr:uid="{A7C98673-8CC7-462C-9C3B-DE374BB904BC}"/>
  <tableColumns count="10">
    <tableColumn id="1" xr3:uid="{14BE508D-9143-4A72-A891-2E734DE3ED13}" name="Movie Title" dataDxfId="32"/>
    <tableColumn id="2" xr3:uid="{87A74F1C-E2B6-4CEA-B58C-C73EDD79D1C6}" name="MCU Phase" dataDxfId="31"/>
    <tableColumn id="3" xr3:uid="{76F09652-C155-46C9-8E53-E642578AD34B}" name="Release Date" dataDxfId="30"/>
    <tableColumn id="4" xr3:uid="{E5BAC28E-6A86-4F07-B285-7F9081B8E931}" name="Rotten Tomatoes" dataDxfId="29"/>
    <tableColumn id="5" xr3:uid="{E63F14F4-60C1-42B2-A09C-E8AAC88D895C}" name="Audience Score" dataDxfId="28"/>
    <tableColumn id="6" xr3:uid="{6ECC7CBA-32A8-48FB-B22C-C9A82FC34E8F}" name="Length_x000a_(Minutes)" dataDxfId="27"/>
    <tableColumn id="7" xr3:uid="{253F8F2D-8141-4DE0-921B-A1CEF8546ED6}" name="Budget" dataDxfId="26"/>
    <tableColumn id="8" xr3:uid="{AC4ED4C9-DC3D-4EAD-96D5-F095616573E0}" name="Opening Weekend" dataDxfId="25"/>
    <tableColumn id="9" xr3:uid="{B9D68CA6-7C23-4E65-AE0A-350F26542522}" name="U.S. Box Office" dataDxfId="24"/>
    <tableColumn id="10" xr3:uid="{9A89C725-41BC-4AFB-87A2-4CB62998CB81}" name="World Wide Box Office" dataDxfId="2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062CDCA-50B3-4D2B-971A-EB444FDBB32F}" name="Table4" displayName="Table4" ref="A1:K33" totalsRowShown="0" headerRowDxfId="22" headerRowBorderDxfId="21">
  <autoFilter ref="A1:K33" xr:uid="{7062CDCA-50B3-4D2B-971A-EB444FDBB32F}"/>
  <tableColumns count="11">
    <tableColumn id="1" xr3:uid="{B0722979-7137-47C7-8F81-A7C78BFC5EE3}" name="Movie Title"/>
    <tableColumn id="2" xr3:uid="{70DBB955-417D-4D0F-A479-D330F096C845}" name="MCU Phase" dataDxfId="20"/>
    <tableColumn id="3" xr3:uid="{7B8CDCD9-D8A2-4036-85B7-0706D40891BA}" name="Release Date" dataDxfId="19"/>
    <tableColumn id="4" xr3:uid="{856631E6-C5CB-4852-9DCD-4AEF4ADB0C8F}" name="Rotten Tomatoes" dataDxfId="18"/>
    <tableColumn id="5" xr3:uid="{20200DE3-9C5A-47AA-AB7A-FF99D6AD2EFD}" name="Audience Score" dataDxfId="17"/>
    <tableColumn id="6" xr3:uid="{F7D232CE-6B68-4B2C-BE24-98DEA371FFC1}" name="Length_x000a_(Minutes)" dataDxfId="16"/>
    <tableColumn id="7" xr3:uid="{7BED17A3-DE88-4B9F-B159-0819D074BC2C}" name="Budget" dataDxfId="15"/>
    <tableColumn id="8" xr3:uid="{0F5129A9-8E37-4ABE-975F-451169F53A61}" name="Opening Weekend" dataDxfId="14"/>
    <tableColumn id="9" xr3:uid="{2AFD7F8B-DA96-4CCF-9DEB-41087F034611}" name="U.S. Box Office" dataDxfId="13"/>
    <tableColumn id="10" xr3:uid="{FAEB3184-3A98-4EE5-9A01-DAB3CEB5A1BE}" name="World Wide Box Office" dataDxfId="12"/>
    <tableColumn id="11" xr3:uid="{85C095B8-26B1-405F-90C2-FFA6515226C4}" name="% Variance _x000a_Previous Movie" dataDxfId="11">
      <calculatedColumnFormula>(J2-J1)/J1</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138C2B-3312-47FD-875B-E9E95CE1B741}" name="Table5" displayName="Table5" ref="A1:J33" totalsRowShown="0" headerRowDxfId="10" headerRowBorderDxfId="9">
  <autoFilter ref="A1:J33" xr:uid="{41138C2B-3312-47FD-875B-E9E95CE1B741}"/>
  <tableColumns count="10">
    <tableColumn id="1" xr3:uid="{6147DD17-E687-43E0-A273-14C5980CF037}" name="Movie Title"/>
    <tableColumn id="2" xr3:uid="{6E83A6F1-E96E-45DF-8B2C-84DFF8C4E76D}" name="MCU Phase" dataDxfId="8"/>
    <tableColumn id="3" xr3:uid="{1A6F2918-36D6-4358-9786-25BD158CF203}" name="Release Date" dataDxfId="7"/>
    <tableColumn id="4" xr3:uid="{88B1D01D-4E6F-4845-9AE3-6755699778CC}" name="Rotten Tomatoes" dataDxfId="6"/>
    <tableColumn id="5" xr3:uid="{393BE66F-C535-467D-BE05-EF74AF19DF0B}" name="Audience Score" dataDxfId="5"/>
    <tableColumn id="6" xr3:uid="{5DDC59B1-17D6-442F-A53F-215493FCEF85}" name="Length_x000a_(Minutes)" dataDxfId="4"/>
    <tableColumn id="7" xr3:uid="{1A26E556-4B76-4021-8A96-CA61EB22603C}" name="Budget" dataDxfId="3"/>
    <tableColumn id="8" xr3:uid="{99420173-F038-42F0-899D-FCCAE7AE4C00}" name="Opening Weekend" dataDxfId="2"/>
    <tableColumn id="9" xr3:uid="{C57A10DC-563C-4678-8227-4511D4ECDB8F}" name="U.S. Box Office" dataDxfId="1"/>
    <tableColumn id="10" xr3:uid="{C01554BB-DC15-4194-A612-8F5F6E233575}" name="World Wide Box Offic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5"/>
  <sheetViews>
    <sheetView view="pageLayout" zoomScaleNormal="100" workbookViewId="0">
      <selection activeCell="A23" sqref="A23"/>
    </sheetView>
  </sheetViews>
  <sheetFormatPr defaultRowHeight="15" x14ac:dyDescent="0.25"/>
  <cols>
    <col min="1" max="1" width="41.140625" bestFit="1" customWidth="1"/>
    <col min="2" max="2" width="16.42578125" bestFit="1" customWidth="1"/>
    <col min="3" max="3" width="18.140625" bestFit="1" customWidth="1"/>
    <col min="4" max="4" width="22.7109375" bestFit="1" customWidth="1"/>
    <col min="5" max="5" width="20.85546875" bestFit="1" customWidth="1"/>
    <col min="6" max="6" width="12.28515625" bestFit="1" customWidth="1"/>
    <col min="7" max="7" width="12.5703125" bestFit="1" customWidth="1"/>
    <col min="8" max="8" width="24" bestFit="1" customWidth="1"/>
    <col min="9" max="9" width="19.85546875" bestFit="1" customWidth="1"/>
    <col min="10" max="10" width="28.28515625" bestFit="1" customWidth="1"/>
  </cols>
  <sheetData>
    <row r="1" spans="1:10" ht="31.5" x14ac:dyDescent="0.25">
      <c r="A1" s="35" t="s">
        <v>27</v>
      </c>
      <c r="B1" s="35" t="s">
        <v>28</v>
      </c>
      <c r="C1" s="35" t="s">
        <v>29</v>
      </c>
      <c r="D1" s="35" t="s">
        <v>30</v>
      </c>
      <c r="E1" s="35" t="s">
        <v>75</v>
      </c>
      <c r="F1" s="36" t="s">
        <v>76</v>
      </c>
      <c r="G1" s="35" t="s">
        <v>31</v>
      </c>
      <c r="H1" s="35" t="s">
        <v>32</v>
      </c>
      <c r="I1" s="35" t="s">
        <v>33</v>
      </c>
      <c r="J1" s="35" t="s">
        <v>34</v>
      </c>
    </row>
    <row r="2" spans="1:10" x14ac:dyDescent="0.25">
      <c r="A2" s="19" t="s">
        <v>0</v>
      </c>
      <c r="B2" s="24">
        <v>1</v>
      </c>
      <c r="C2" s="25">
        <v>39570</v>
      </c>
      <c r="D2" s="24">
        <v>94</v>
      </c>
      <c r="E2" s="24">
        <v>91</v>
      </c>
      <c r="F2" s="24">
        <v>126</v>
      </c>
      <c r="G2" s="26">
        <v>186000000</v>
      </c>
      <c r="H2" s="26">
        <v>102118668</v>
      </c>
      <c r="I2" s="26">
        <v>318604126</v>
      </c>
      <c r="J2" s="26">
        <v>585171547</v>
      </c>
    </row>
    <row r="3" spans="1:10" x14ac:dyDescent="0.25">
      <c r="A3" s="19" t="s">
        <v>1</v>
      </c>
      <c r="B3" s="24">
        <v>1</v>
      </c>
      <c r="C3" s="25">
        <v>39612</v>
      </c>
      <c r="D3" s="24">
        <v>67</v>
      </c>
      <c r="E3" s="24">
        <v>70</v>
      </c>
      <c r="F3" s="24">
        <v>112</v>
      </c>
      <c r="G3" s="26">
        <v>137500000</v>
      </c>
      <c r="H3" s="26">
        <v>55414050</v>
      </c>
      <c r="I3" s="26">
        <v>134806913</v>
      </c>
      <c r="J3" s="26">
        <v>265573859</v>
      </c>
    </row>
    <row r="4" spans="1:10" x14ac:dyDescent="0.25">
      <c r="A4" s="19" t="s">
        <v>2</v>
      </c>
      <c r="B4" s="24">
        <v>1</v>
      </c>
      <c r="C4" s="25">
        <v>40305</v>
      </c>
      <c r="D4" s="24">
        <v>72</v>
      </c>
      <c r="E4" s="24">
        <v>71</v>
      </c>
      <c r="F4" s="24">
        <v>124</v>
      </c>
      <c r="G4" s="26">
        <v>170000000</v>
      </c>
      <c r="H4" s="26">
        <v>128122480</v>
      </c>
      <c r="I4" s="26">
        <v>312433331</v>
      </c>
      <c r="J4" s="26">
        <v>621156389</v>
      </c>
    </row>
    <row r="5" spans="1:10" x14ac:dyDescent="0.25">
      <c r="A5" s="19" t="s">
        <v>3</v>
      </c>
      <c r="B5" s="24">
        <v>1</v>
      </c>
      <c r="C5" s="25">
        <v>40669</v>
      </c>
      <c r="D5" s="24">
        <v>77</v>
      </c>
      <c r="E5" s="24">
        <v>76</v>
      </c>
      <c r="F5" s="24">
        <v>113</v>
      </c>
      <c r="G5" s="26">
        <v>150000000</v>
      </c>
      <c r="H5" s="26">
        <v>65723338</v>
      </c>
      <c r="I5" s="26">
        <v>181030624</v>
      </c>
      <c r="J5" s="26">
        <v>449326618</v>
      </c>
    </row>
    <row r="6" spans="1:10" x14ac:dyDescent="0.25">
      <c r="A6" s="19" t="s">
        <v>4</v>
      </c>
      <c r="B6" s="24">
        <v>1</v>
      </c>
      <c r="C6" s="25">
        <v>40746</v>
      </c>
      <c r="D6" s="24">
        <v>79</v>
      </c>
      <c r="E6" s="24">
        <v>75</v>
      </c>
      <c r="F6" s="24">
        <v>124</v>
      </c>
      <c r="G6" s="26">
        <v>140000000</v>
      </c>
      <c r="H6" s="26">
        <v>65058524</v>
      </c>
      <c r="I6" s="26">
        <v>176654505</v>
      </c>
      <c r="J6" s="26">
        <v>370569776</v>
      </c>
    </row>
    <row r="7" spans="1:10" x14ac:dyDescent="0.25">
      <c r="A7" s="19" t="s">
        <v>5</v>
      </c>
      <c r="B7" s="24">
        <v>1</v>
      </c>
      <c r="C7" s="25">
        <v>41033</v>
      </c>
      <c r="D7" s="24">
        <v>91</v>
      </c>
      <c r="E7" s="24">
        <v>91</v>
      </c>
      <c r="F7" s="24">
        <v>143</v>
      </c>
      <c r="G7" s="26">
        <v>225000000</v>
      </c>
      <c r="H7" s="26">
        <v>207438708</v>
      </c>
      <c r="I7" s="26">
        <v>623357910</v>
      </c>
      <c r="J7" s="26">
        <v>1515100211</v>
      </c>
    </row>
    <row r="8" spans="1:10" x14ac:dyDescent="0.25">
      <c r="A8" s="19" t="s">
        <v>6</v>
      </c>
      <c r="B8" s="24">
        <v>2</v>
      </c>
      <c r="C8" s="25">
        <v>41397</v>
      </c>
      <c r="D8" s="24">
        <v>79</v>
      </c>
      <c r="E8" s="24">
        <v>78</v>
      </c>
      <c r="F8" s="24">
        <v>130</v>
      </c>
      <c r="G8" s="26">
        <v>200000000</v>
      </c>
      <c r="H8" s="26">
        <v>174144585</v>
      </c>
      <c r="I8" s="26">
        <v>408992272</v>
      </c>
      <c r="J8" s="26">
        <v>1215392272</v>
      </c>
    </row>
    <row r="9" spans="1:10" x14ac:dyDescent="0.25">
      <c r="A9" s="19" t="s">
        <v>7</v>
      </c>
      <c r="B9" s="24">
        <v>2</v>
      </c>
      <c r="C9" s="25">
        <v>41586</v>
      </c>
      <c r="D9" s="24">
        <v>66</v>
      </c>
      <c r="E9" s="24">
        <v>75</v>
      </c>
      <c r="F9" s="24">
        <v>111</v>
      </c>
      <c r="G9" s="26">
        <v>150000000</v>
      </c>
      <c r="H9" s="26">
        <v>85737841</v>
      </c>
      <c r="I9" s="26">
        <v>206362140</v>
      </c>
      <c r="J9" s="26">
        <v>644602516</v>
      </c>
    </row>
    <row r="10" spans="1:10" x14ac:dyDescent="0.25">
      <c r="A10" s="19" t="s">
        <v>8</v>
      </c>
      <c r="B10" s="24">
        <v>2</v>
      </c>
      <c r="C10" s="25">
        <v>41733</v>
      </c>
      <c r="D10" s="24">
        <v>90</v>
      </c>
      <c r="E10" s="24">
        <v>92</v>
      </c>
      <c r="F10" s="24">
        <v>135</v>
      </c>
      <c r="G10" s="26">
        <v>170000000</v>
      </c>
      <c r="H10" s="26">
        <v>95023721</v>
      </c>
      <c r="I10" s="26">
        <v>259746958</v>
      </c>
      <c r="J10" s="26">
        <v>714401889</v>
      </c>
    </row>
    <row r="11" spans="1:10" x14ac:dyDescent="0.25">
      <c r="A11" s="19" t="s">
        <v>9</v>
      </c>
      <c r="B11" s="24">
        <v>2</v>
      </c>
      <c r="C11" s="25">
        <v>41852</v>
      </c>
      <c r="D11" s="24">
        <v>92</v>
      </c>
      <c r="E11" s="24">
        <v>92</v>
      </c>
      <c r="F11" s="24">
        <v>121</v>
      </c>
      <c r="G11" s="26">
        <v>170000000</v>
      </c>
      <c r="H11" s="26">
        <v>94320883</v>
      </c>
      <c r="I11" s="26">
        <v>333714112</v>
      </c>
      <c r="J11" s="26">
        <v>770882395</v>
      </c>
    </row>
    <row r="12" spans="1:10" x14ac:dyDescent="0.25">
      <c r="A12" s="19" t="s">
        <v>10</v>
      </c>
      <c r="B12" s="24">
        <v>2</v>
      </c>
      <c r="C12" s="25">
        <v>42125</v>
      </c>
      <c r="D12" s="24">
        <v>76</v>
      </c>
      <c r="E12" s="24">
        <v>83</v>
      </c>
      <c r="F12" s="24">
        <v>141</v>
      </c>
      <c r="G12" s="26">
        <v>365000000</v>
      </c>
      <c r="H12" s="26">
        <v>191271109</v>
      </c>
      <c r="I12" s="26">
        <v>459005868</v>
      </c>
      <c r="J12" s="26">
        <v>1395316979</v>
      </c>
    </row>
    <row r="13" spans="1:10" x14ac:dyDescent="0.25">
      <c r="A13" s="19" t="s">
        <v>11</v>
      </c>
      <c r="B13" s="24">
        <v>2</v>
      </c>
      <c r="C13" s="25">
        <v>42202</v>
      </c>
      <c r="D13" s="24">
        <v>83</v>
      </c>
      <c r="E13" s="24">
        <v>85</v>
      </c>
      <c r="F13" s="24">
        <v>117</v>
      </c>
      <c r="G13" s="26">
        <v>130000000</v>
      </c>
      <c r="H13" s="26">
        <v>57225526</v>
      </c>
      <c r="I13" s="26">
        <v>180202163</v>
      </c>
      <c r="J13" s="26">
        <v>518858449</v>
      </c>
    </row>
    <row r="14" spans="1:10" x14ac:dyDescent="0.25">
      <c r="A14" s="19" t="s">
        <v>12</v>
      </c>
      <c r="B14" s="24">
        <v>3</v>
      </c>
      <c r="C14" s="25">
        <v>42496</v>
      </c>
      <c r="D14" s="24">
        <v>90</v>
      </c>
      <c r="E14" s="24">
        <v>89</v>
      </c>
      <c r="F14" s="24">
        <v>146</v>
      </c>
      <c r="G14" s="26">
        <v>250000000</v>
      </c>
      <c r="H14" s="26">
        <v>179139142</v>
      </c>
      <c r="I14" s="26">
        <v>408084349</v>
      </c>
      <c r="J14" s="26">
        <v>1151918521</v>
      </c>
    </row>
    <row r="15" spans="1:10" x14ac:dyDescent="0.25">
      <c r="A15" s="19" t="s">
        <v>13</v>
      </c>
      <c r="B15" s="24">
        <v>3</v>
      </c>
      <c r="C15" s="25">
        <v>42678</v>
      </c>
      <c r="D15" s="24">
        <v>89</v>
      </c>
      <c r="E15" s="24">
        <v>86</v>
      </c>
      <c r="F15" s="24">
        <v>115</v>
      </c>
      <c r="G15" s="26">
        <v>165000000</v>
      </c>
      <c r="H15" s="26">
        <v>85058311</v>
      </c>
      <c r="I15" s="26">
        <v>232641920</v>
      </c>
      <c r="J15" s="26">
        <v>676354481</v>
      </c>
    </row>
    <row r="16" spans="1:10" x14ac:dyDescent="0.25">
      <c r="A16" s="19" t="s">
        <v>14</v>
      </c>
      <c r="B16" s="24">
        <v>3</v>
      </c>
      <c r="C16" s="25">
        <v>42860</v>
      </c>
      <c r="D16" s="24">
        <v>85</v>
      </c>
      <c r="E16" s="24">
        <v>87</v>
      </c>
      <c r="F16" s="24">
        <v>135</v>
      </c>
      <c r="G16" s="26">
        <v>200000000</v>
      </c>
      <c r="H16" s="26">
        <v>146510104</v>
      </c>
      <c r="I16" s="26">
        <v>389813101</v>
      </c>
      <c r="J16" s="26">
        <v>869113101</v>
      </c>
    </row>
    <row r="17" spans="1:10" x14ac:dyDescent="0.25">
      <c r="A17" s="19" t="s">
        <v>15</v>
      </c>
      <c r="B17" s="24">
        <v>3</v>
      </c>
      <c r="C17" s="25">
        <v>42923</v>
      </c>
      <c r="D17" s="24">
        <v>92</v>
      </c>
      <c r="E17" s="24">
        <v>87</v>
      </c>
      <c r="F17" s="24">
        <v>133</v>
      </c>
      <c r="G17" s="26">
        <v>175000000</v>
      </c>
      <c r="H17" s="26">
        <v>117027503</v>
      </c>
      <c r="I17" s="26">
        <v>334201140</v>
      </c>
      <c r="J17" s="26">
        <v>878346440</v>
      </c>
    </row>
    <row r="18" spans="1:10" x14ac:dyDescent="0.25">
      <c r="A18" s="19" t="s">
        <v>16</v>
      </c>
      <c r="B18" s="24">
        <v>3</v>
      </c>
      <c r="C18" s="25">
        <v>43042</v>
      </c>
      <c r="D18" s="24">
        <v>93</v>
      </c>
      <c r="E18" s="24">
        <v>87</v>
      </c>
      <c r="F18" s="24">
        <v>130</v>
      </c>
      <c r="G18" s="26">
        <v>180000000</v>
      </c>
      <c r="H18" s="26">
        <v>122744989</v>
      </c>
      <c r="I18" s="26">
        <v>315058289</v>
      </c>
      <c r="J18" s="26">
        <v>850482778</v>
      </c>
    </row>
    <row r="19" spans="1:10" x14ac:dyDescent="0.25">
      <c r="A19" s="19" t="s">
        <v>17</v>
      </c>
      <c r="B19" s="24">
        <v>3</v>
      </c>
      <c r="C19" s="25">
        <v>43147</v>
      </c>
      <c r="D19" s="24">
        <v>96</v>
      </c>
      <c r="E19" s="24">
        <v>79</v>
      </c>
      <c r="F19" s="24">
        <v>134</v>
      </c>
      <c r="G19" s="26">
        <v>200000000</v>
      </c>
      <c r="H19" s="26">
        <v>202003951</v>
      </c>
      <c r="I19" s="26">
        <v>700059566</v>
      </c>
      <c r="J19" s="26">
        <v>1336494321</v>
      </c>
    </row>
    <row r="20" spans="1:10" x14ac:dyDescent="0.25">
      <c r="A20" s="19" t="s">
        <v>18</v>
      </c>
      <c r="B20" s="24">
        <v>3</v>
      </c>
      <c r="C20" s="25">
        <v>43217</v>
      </c>
      <c r="D20" s="24">
        <v>85</v>
      </c>
      <c r="E20" s="24">
        <v>91</v>
      </c>
      <c r="F20" s="24">
        <v>149</v>
      </c>
      <c r="G20" s="26">
        <v>300000000</v>
      </c>
      <c r="H20" s="26">
        <v>257698183</v>
      </c>
      <c r="I20" s="26">
        <v>678815482</v>
      </c>
      <c r="J20" s="26">
        <v>2048359754</v>
      </c>
    </row>
    <row r="21" spans="1:10" x14ac:dyDescent="0.25">
      <c r="A21" s="19" t="s">
        <v>19</v>
      </c>
      <c r="B21" s="24">
        <v>3</v>
      </c>
      <c r="C21" s="25">
        <v>43287</v>
      </c>
      <c r="D21" s="24">
        <v>87</v>
      </c>
      <c r="E21" s="24">
        <v>81</v>
      </c>
      <c r="F21" s="24">
        <v>118</v>
      </c>
      <c r="G21" s="26">
        <v>130000000</v>
      </c>
      <c r="H21" s="26">
        <v>75812205</v>
      </c>
      <c r="I21" s="26">
        <v>216648740</v>
      </c>
      <c r="J21" s="26">
        <v>623144660</v>
      </c>
    </row>
    <row r="22" spans="1:10" x14ac:dyDescent="0.25">
      <c r="A22" s="19" t="s">
        <v>20</v>
      </c>
      <c r="B22" s="24">
        <v>3</v>
      </c>
      <c r="C22" s="25">
        <v>43532</v>
      </c>
      <c r="D22" s="24">
        <v>79</v>
      </c>
      <c r="E22" s="24">
        <v>45</v>
      </c>
      <c r="F22" s="24">
        <v>124</v>
      </c>
      <c r="G22" s="26">
        <v>175000000</v>
      </c>
      <c r="H22" s="26">
        <v>153433423</v>
      </c>
      <c r="I22" s="26">
        <v>426829839</v>
      </c>
      <c r="J22" s="26">
        <v>1129727388</v>
      </c>
    </row>
    <row r="23" spans="1:10" x14ac:dyDescent="0.25">
      <c r="A23" s="19" t="s">
        <v>21</v>
      </c>
      <c r="B23" s="24">
        <v>3</v>
      </c>
      <c r="C23" s="25">
        <v>43581</v>
      </c>
      <c r="D23" s="24">
        <v>94</v>
      </c>
      <c r="E23" s="24">
        <v>90</v>
      </c>
      <c r="F23" s="24">
        <v>181</v>
      </c>
      <c r="G23" s="26">
        <v>400000000</v>
      </c>
      <c r="H23" s="26">
        <v>357115007</v>
      </c>
      <c r="I23" s="26">
        <v>858373000</v>
      </c>
      <c r="J23" s="26">
        <v>2797800564</v>
      </c>
    </row>
    <row r="24" spans="1:10" x14ac:dyDescent="0.25">
      <c r="A24" s="19" t="s">
        <v>22</v>
      </c>
      <c r="B24" s="24">
        <v>3</v>
      </c>
      <c r="C24" s="25">
        <v>43648</v>
      </c>
      <c r="D24" s="24">
        <v>90</v>
      </c>
      <c r="E24" s="24">
        <v>95</v>
      </c>
      <c r="F24" s="24">
        <v>129</v>
      </c>
      <c r="G24" s="26">
        <v>160000000</v>
      </c>
      <c r="H24" s="26">
        <v>92579212</v>
      </c>
      <c r="I24" s="26">
        <v>390532085</v>
      </c>
      <c r="J24" s="26">
        <v>1132532832</v>
      </c>
    </row>
    <row r="25" spans="1:10" x14ac:dyDescent="0.25">
      <c r="A25" s="19" t="s">
        <v>23</v>
      </c>
      <c r="B25" s="24">
        <v>4</v>
      </c>
      <c r="C25" s="25">
        <v>44386</v>
      </c>
      <c r="D25" s="24">
        <v>79</v>
      </c>
      <c r="E25" s="24">
        <v>91</v>
      </c>
      <c r="F25" s="24">
        <v>133</v>
      </c>
      <c r="G25" s="26">
        <v>200000000</v>
      </c>
      <c r="H25" s="26">
        <v>80366312</v>
      </c>
      <c r="I25" s="26">
        <v>183651655</v>
      </c>
      <c r="J25" s="26">
        <v>379751655</v>
      </c>
    </row>
    <row r="26" spans="1:10" x14ac:dyDescent="0.25">
      <c r="A26" s="19" t="s">
        <v>24</v>
      </c>
      <c r="B26" s="24">
        <v>4</v>
      </c>
      <c r="C26" s="25">
        <v>44442</v>
      </c>
      <c r="D26" s="24">
        <v>91</v>
      </c>
      <c r="E26" s="24">
        <v>98</v>
      </c>
      <c r="F26" s="24">
        <v>133</v>
      </c>
      <c r="G26" s="26">
        <v>150000000</v>
      </c>
      <c r="H26" s="26">
        <v>75388688</v>
      </c>
      <c r="I26" s="26">
        <v>224543292</v>
      </c>
      <c r="J26" s="26">
        <v>432243292</v>
      </c>
    </row>
    <row r="27" spans="1:10" x14ac:dyDescent="0.25">
      <c r="A27" s="19" t="s">
        <v>25</v>
      </c>
      <c r="B27" s="24">
        <v>4</v>
      </c>
      <c r="C27" s="25">
        <v>44505</v>
      </c>
      <c r="D27" s="24">
        <v>47</v>
      </c>
      <c r="E27" s="24">
        <v>78</v>
      </c>
      <c r="F27" s="24">
        <v>157</v>
      </c>
      <c r="G27" s="26">
        <v>200000000</v>
      </c>
      <c r="H27" s="26">
        <v>71297219</v>
      </c>
      <c r="I27" s="26">
        <v>164870264</v>
      </c>
      <c r="J27" s="26">
        <v>402064929</v>
      </c>
    </row>
    <row r="28" spans="1:10" x14ac:dyDescent="0.25">
      <c r="A28" s="19" t="s">
        <v>26</v>
      </c>
      <c r="B28" s="24">
        <v>4</v>
      </c>
      <c r="C28" s="25">
        <v>44547</v>
      </c>
      <c r="D28" s="24">
        <v>93</v>
      </c>
      <c r="E28" s="24">
        <v>98</v>
      </c>
      <c r="F28" s="24">
        <v>148</v>
      </c>
      <c r="G28" s="26">
        <v>200000000</v>
      </c>
      <c r="H28" s="26">
        <v>260138569</v>
      </c>
      <c r="I28" s="26">
        <v>803975784</v>
      </c>
      <c r="J28" s="26">
        <v>1891108035</v>
      </c>
    </row>
    <row r="29" spans="1:10" x14ac:dyDescent="0.25">
      <c r="A29" s="19" t="s">
        <v>35</v>
      </c>
      <c r="B29" s="24">
        <v>4</v>
      </c>
      <c r="C29" s="25">
        <v>44687</v>
      </c>
      <c r="D29" s="24">
        <v>74</v>
      </c>
      <c r="E29" s="24">
        <v>85</v>
      </c>
      <c r="F29" s="24">
        <v>126</v>
      </c>
      <c r="G29" s="26">
        <v>200000000</v>
      </c>
      <c r="H29" s="26">
        <v>187420998</v>
      </c>
      <c r="I29" s="26">
        <v>411331607</v>
      </c>
      <c r="J29" s="26">
        <v>952224986</v>
      </c>
    </row>
    <row r="30" spans="1:10" x14ac:dyDescent="0.25">
      <c r="A30" s="19" t="s">
        <v>36</v>
      </c>
      <c r="B30" s="24">
        <v>4</v>
      </c>
      <c r="C30" s="25">
        <v>44750</v>
      </c>
      <c r="D30" s="24">
        <v>63</v>
      </c>
      <c r="E30" s="24">
        <v>77</v>
      </c>
      <c r="F30" s="24">
        <v>119</v>
      </c>
      <c r="G30" s="26">
        <v>250000000</v>
      </c>
      <c r="H30" s="26">
        <v>144165107</v>
      </c>
      <c r="I30" s="26">
        <v>343256830</v>
      </c>
      <c r="J30" s="26">
        <v>760928081</v>
      </c>
    </row>
    <row r="31" spans="1:10" x14ac:dyDescent="0.25">
      <c r="A31" s="19" t="s">
        <v>37</v>
      </c>
      <c r="B31" s="24">
        <v>4</v>
      </c>
      <c r="C31" s="25">
        <v>44876</v>
      </c>
      <c r="D31" s="24">
        <v>84</v>
      </c>
      <c r="E31" s="24">
        <v>94</v>
      </c>
      <c r="F31" s="24">
        <v>161</v>
      </c>
      <c r="G31" s="26">
        <v>250000000</v>
      </c>
      <c r="H31" s="26">
        <v>181339761</v>
      </c>
      <c r="I31" s="26">
        <v>453829060</v>
      </c>
      <c r="J31" s="26">
        <v>856061058</v>
      </c>
    </row>
    <row r="32" spans="1:10" x14ac:dyDescent="0.25">
      <c r="A32" s="19" t="s">
        <v>38</v>
      </c>
      <c r="B32" s="24">
        <v>5</v>
      </c>
      <c r="C32" s="25">
        <v>44974</v>
      </c>
      <c r="D32" s="24">
        <v>47</v>
      </c>
      <c r="E32" s="24">
        <v>83</v>
      </c>
      <c r="F32" s="24">
        <v>125</v>
      </c>
      <c r="G32" s="26">
        <v>200000000</v>
      </c>
      <c r="H32" s="26">
        <v>106109650</v>
      </c>
      <c r="I32" s="26">
        <v>214202239</v>
      </c>
      <c r="J32" s="26">
        <v>463330633</v>
      </c>
    </row>
    <row r="33" spans="1:10" x14ac:dyDescent="0.25">
      <c r="A33" s="20" t="s">
        <v>39</v>
      </c>
      <c r="B33" s="24">
        <v>5</v>
      </c>
      <c r="C33" s="25">
        <v>45051</v>
      </c>
      <c r="D33" s="24">
        <v>82</v>
      </c>
      <c r="E33" s="24">
        <v>94</v>
      </c>
      <c r="F33" s="24">
        <v>149</v>
      </c>
      <c r="G33" s="26">
        <v>250000000</v>
      </c>
      <c r="H33" s="26">
        <v>118414021</v>
      </c>
      <c r="I33" s="26">
        <v>226339792</v>
      </c>
      <c r="J33" s="26">
        <v>541652514</v>
      </c>
    </row>
    <row r="34" spans="1:10" x14ac:dyDescent="0.25">
      <c r="A34" s="21" t="s">
        <v>42</v>
      </c>
      <c r="B34" s="12">
        <v>5</v>
      </c>
      <c r="C34" s="22">
        <v>45240</v>
      </c>
    </row>
    <row r="35" spans="1:10" x14ac:dyDescent="0.25">
      <c r="A35" s="21" t="s">
        <v>43</v>
      </c>
      <c r="B35" s="12">
        <v>5</v>
      </c>
      <c r="C35" s="22">
        <v>45415</v>
      </c>
    </row>
    <row r="36" spans="1:10" x14ac:dyDescent="0.25">
      <c r="A36" s="21" t="s">
        <v>44</v>
      </c>
      <c r="B36" s="12">
        <v>5</v>
      </c>
      <c r="C36" s="22">
        <v>45499</v>
      </c>
    </row>
    <row r="37" spans="1:10" x14ac:dyDescent="0.25">
      <c r="A37" s="21" t="s">
        <v>45</v>
      </c>
      <c r="B37" s="12">
        <v>5</v>
      </c>
      <c r="C37" s="22">
        <v>45602</v>
      </c>
    </row>
    <row r="38" spans="1:10" x14ac:dyDescent="0.25">
      <c r="C38" s="1"/>
    </row>
    <row r="39" spans="1:10" x14ac:dyDescent="0.25">
      <c r="C39" s="1"/>
    </row>
    <row r="43" spans="1:10" x14ac:dyDescent="0.25">
      <c r="A43" s="17" t="s">
        <v>40</v>
      </c>
    </row>
    <row r="44" spans="1:10" x14ac:dyDescent="0.25">
      <c r="A44" s="18" t="s">
        <v>41</v>
      </c>
    </row>
    <row r="45" spans="1:10" x14ac:dyDescent="0.25">
      <c r="A45" s="37" t="s">
        <v>46</v>
      </c>
      <c r="B45" s="37"/>
      <c r="C45" s="37"/>
      <c r="D45" s="37"/>
      <c r="E45" s="37"/>
    </row>
  </sheetData>
  <mergeCells count="1">
    <mergeCell ref="A45:E45"/>
  </mergeCells>
  <pageMargins left="0.7" right="0.7" top="0.75" bottom="0.75" header="0.3" footer="0.3"/>
  <pageSetup scale="56" orientation="landscape" r:id="rId1"/>
  <headerFooter>
    <oddHeader>&amp;LDalton Jeske
Final Comprehensive Analysis</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45"/>
  <sheetViews>
    <sheetView view="pageLayout" zoomScaleNormal="100" workbookViewId="0">
      <selection activeCell="F2" sqref="F2"/>
    </sheetView>
  </sheetViews>
  <sheetFormatPr defaultRowHeight="15" x14ac:dyDescent="0.25"/>
  <cols>
    <col min="1" max="1" width="41.140625" bestFit="1" customWidth="1"/>
    <col min="2" max="2" width="16.42578125" bestFit="1" customWidth="1"/>
    <col min="3" max="3" width="18.140625" bestFit="1" customWidth="1"/>
    <col min="4" max="4" width="22.7109375" bestFit="1" customWidth="1"/>
    <col min="5" max="5" width="20.85546875" bestFit="1" customWidth="1"/>
    <col min="6" max="6" width="12.28515625" bestFit="1" customWidth="1"/>
    <col min="7" max="7" width="13.7109375" bestFit="1" customWidth="1"/>
    <col min="8" max="8" width="24" bestFit="1" customWidth="1"/>
    <col min="9" max="9" width="19.85546875" bestFit="1" customWidth="1"/>
    <col min="10" max="10" width="28.28515625" bestFit="1" customWidth="1"/>
    <col min="13" max="13" width="17.85546875" bestFit="1" customWidth="1"/>
    <col min="14" max="14" width="19" bestFit="1" customWidth="1"/>
  </cols>
  <sheetData>
    <row r="1" spans="1:14" ht="32.25" thickBot="1" x14ac:dyDescent="0.3">
      <c r="A1" s="35" t="s">
        <v>27</v>
      </c>
      <c r="B1" s="35" t="s">
        <v>28</v>
      </c>
      <c r="C1" s="35" t="s">
        <v>29</v>
      </c>
      <c r="D1" s="35" t="s">
        <v>30</v>
      </c>
      <c r="E1" s="35" t="s">
        <v>75</v>
      </c>
      <c r="F1" s="36" t="s">
        <v>77</v>
      </c>
      <c r="G1" s="35" t="s">
        <v>31</v>
      </c>
      <c r="H1" s="35" t="s">
        <v>32</v>
      </c>
      <c r="I1" s="35" t="s">
        <v>33</v>
      </c>
      <c r="J1" s="35" t="s">
        <v>34</v>
      </c>
      <c r="M1" s="39" t="s">
        <v>34</v>
      </c>
      <c r="N1" s="40"/>
    </row>
    <row r="2" spans="1:14" x14ac:dyDescent="0.25">
      <c r="A2" s="19" t="s">
        <v>0</v>
      </c>
      <c r="B2" s="12">
        <v>1</v>
      </c>
      <c r="C2" s="22">
        <v>39570</v>
      </c>
      <c r="D2" s="12">
        <v>94</v>
      </c>
      <c r="E2" s="12">
        <v>91</v>
      </c>
      <c r="F2" s="12">
        <v>126</v>
      </c>
      <c r="G2" s="23">
        <v>186000000</v>
      </c>
      <c r="H2" s="23">
        <v>102118668</v>
      </c>
      <c r="I2" s="23">
        <v>318604126</v>
      </c>
      <c r="J2" s="23">
        <v>585171547</v>
      </c>
      <c r="M2" s="2" t="s">
        <v>47</v>
      </c>
      <c r="N2" s="9">
        <f>MIN(J2:J33)</f>
        <v>265573859</v>
      </c>
    </row>
    <row r="3" spans="1:14" x14ac:dyDescent="0.25">
      <c r="A3" s="19" t="s">
        <v>1</v>
      </c>
      <c r="B3" s="12">
        <v>1</v>
      </c>
      <c r="C3" s="22">
        <v>39612</v>
      </c>
      <c r="D3" s="12">
        <v>67</v>
      </c>
      <c r="E3" s="12">
        <v>70</v>
      </c>
      <c r="F3" s="12">
        <v>112</v>
      </c>
      <c r="G3" s="23">
        <v>137500000</v>
      </c>
      <c r="H3" s="23">
        <v>55414050</v>
      </c>
      <c r="I3" s="23">
        <v>134806913</v>
      </c>
      <c r="J3" s="23">
        <v>265573859</v>
      </c>
      <c r="M3" s="2" t="s">
        <v>48</v>
      </c>
      <c r="N3" s="9">
        <f>AVERAGE(J2:J33)</f>
        <v>913749778.84375</v>
      </c>
    </row>
    <row r="4" spans="1:14" x14ac:dyDescent="0.25">
      <c r="A4" s="19" t="s">
        <v>2</v>
      </c>
      <c r="B4" s="12">
        <v>1</v>
      </c>
      <c r="C4" s="22">
        <v>40305</v>
      </c>
      <c r="D4" s="12">
        <v>72</v>
      </c>
      <c r="E4" s="12">
        <v>71</v>
      </c>
      <c r="F4" s="12">
        <v>124</v>
      </c>
      <c r="G4" s="23">
        <v>170000000</v>
      </c>
      <c r="H4" s="23">
        <v>128122480</v>
      </c>
      <c r="I4" s="23">
        <v>312433331</v>
      </c>
      <c r="J4" s="23">
        <v>621156389</v>
      </c>
      <c r="M4" s="4" t="s">
        <v>49</v>
      </c>
      <c r="N4" s="10">
        <f>MAX(J2:J33)</f>
        <v>2797800564</v>
      </c>
    </row>
    <row r="5" spans="1:14" ht="15.75" thickBot="1" x14ac:dyDescent="0.3">
      <c r="A5" s="19" t="s">
        <v>3</v>
      </c>
      <c r="B5" s="12">
        <v>1</v>
      </c>
      <c r="C5" s="22">
        <v>40669</v>
      </c>
      <c r="D5" s="12">
        <v>77</v>
      </c>
      <c r="E5" s="12">
        <v>76</v>
      </c>
      <c r="F5" s="12">
        <v>113</v>
      </c>
      <c r="G5" s="23">
        <v>150000000</v>
      </c>
      <c r="H5" s="23">
        <v>65723338</v>
      </c>
      <c r="I5" s="23">
        <v>181030624</v>
      </c>
      <c r="J5" s="23">
        <v>449326618</v>
      </c>
    </row>
    <row r="6" spans="1:14" ht="15.75" thickBot="1" x14ac:dyDescent="0.3">
      <c r="A6" s="19" t="s">
        <v>4</v>
      </c>
      <c r="B6" s="12">
        <v>1</v>
      </c>
      <c r="C6" s="22">
        <v>40746</v>
      </c>
      <c r="D6" s="12">
        <v>79</v>
      </c>
      <c r="E6" s="12">
        <v>75</v>
      </c>
      <c r="F6" s="12">
        <v>124</v>
      </c>
      <c r="G6" s="23">
        <v>140000000</v>
      </c>
      <c r="H6" s="23">
        <v>65058524</v>
      </c>
      <c r="I6" s="23">
        <v>176654505</v>
      </c>
      <c r="J6" s="23">
        <v>370569776</v>
      </c>
      <c r="M6" s="41" t="s">
        <v>30</v>
      </c>
      <c r="N6" s="42"/>
    </row>
    <row r="7" spans="1:14" x14ac:dyDescent="0.25">
      <c r="A7" s="19" t="s">
        <v>5</v>
      </c>
      <c r="B7" s="12">
        <v>1</v>
      </c>
      <c r="C7" s="22">
        <v>41033</v>
      </c>
      <c r="D7" s="12">
        <v>91</v>
      </c>
      <c r="E7" s="12">
        <v>91</v>
      </c>
      <c r="F7" s="12">
        <v>143</v>
      </c>
      <c r="G7" s="23">
        <v>225000000</v>
      </c>
      <c r="H7" s="23">
        <v>207438708</v>
      </c>
      <c r="I7" s="23">
        <v>623357910</v>
      </c>
      <c r="J7" s="23">
        <v>1515100211</v>
      </c>
      <c r="M7" s="2" t="s">
        <v>50</v>
      </c>
      <c r="N7" s="3">
        <f>COUNTIFS(D2:D33, "&gt;=90")</f>
        <v>12</v>
      </c>
    </row>
    <row r="8" spans="1:14" x14ac:dyDescent="0.25">
      <c r="A8" s="19" t="s">
        <v>6</v>
      </c>
      <c r="B8" s="12">
        <v>2</v>
      </c>
      <c r="C8" s="22">
        <v>41397</v>
      </c>
      <c r="D8" s="12">
        <v>79</v>
      </c>
      <c r="E8" s="12">
        <v>78</v>
      </c>
      <c r="F8" s="12">
        <v>130</v>
      </c>
      <c r="G8" s="23">
        <v>200000000</v>
      </c>
      <c r="H8" s="23">
        <v>174144585</v>
      </c>
      <c r="I8" s="23">
        <v>408992272</v>
      </c>
      <c r="J8" s="23">
        <v>1215392272</v>
      </c>
      <c r="M8" s="2" t="s">
        <v>51</v>
      </c>
      <c r="N8" s="3">
        <f>COUNTIFS(D2:D33,"&gt;=80",D2:D33, "&lt;=89")</f>
        <v>7</v>
      </c>
    </row>
    <row r="9" spans="1:14" x14ac:dyDescent="0.25">
      <c r="A9" s="19" t="s">
        <v>7</v>
      </c>
      <c r="B9" s="12">
        <v>2</v>
      </c>
      <c r="C9" s="22">
        <v>41586</v>
      </c>
      <c r="D9" s="12">
        <v>66</v>
      </c>
      <c r="E9" s="12">
        <v>75</v>
      </c>
      <c r="F9" s="12">
        <v>111</v>
      </c>
      <c r="G9" s="23">
        <v>150000000</v>
      </c>
      <c r="H9" s="23">
        <v>85737841</v>
      </c>
      <c r="I9" s="23">
        <v>206362140</v>
      </c>
      <c r="J9" s="23">
        <v>644602516</v>
      </c>
      <c r="M9" s="2" t="s">
        <v>52</v>
      </c>
      <c r="N9" s="3">
        <f>COUNTIFS(D2:D33,"&gt;=70",D2:D33, "&lt;=79")</f>
        <v>8</v>
      </c>
    </row>
    <row r="10" spans="1:14" x14ac:dyDescent="0.25">
      <c r="A10" s="19" t="s">
        <v>8</v>
      </c>
      <c r="B10" s="12">
        <v>2</v>
      </c>
      <c r="C10" s="22">
        <v>41733</v>
      </c>
      <c r="D10" s="12">
        <v>90</v>
      </c>
      <c r="E10" s="12">
        <v>92</v>
      </c>
      <c r="F10" s="12">
        <v>135</v>
      </c>
      <c r="G10" s="23">
        <v>170000000</v>
      </c>
      <c r="H10" s="23">
        <v>95023721</v>
      </c>
      <c r="I10" s="23">
        <v>259746958</v>
      </c>
      <c r="J10" s="23">
        <v>714401889</v>
      </c>
      <c r="M10" s="4" t="s">
        <v>53</v>
      </c>
      <c r="N10" s="5">
        <f>COUNTIFS(D2:D33, "&lt;70")</f>
        <v>5</v>
      </c>
    </row>
    <row r="11" spans="1:14" ht="15.75" thickBot="1" x14ac:dyDescent="0.3">
      <c r="A11" s="19" t="s">
        <v>9</v>
      </c>
      <c r="B11" s="12">
        <v>2</v>
      </c>
      <c r="C11" s="22">
        <v>41852</v>
      </c>
      <c r="D11" s="12">
        <v>92</v>
      </c>
      <c r="E11" s="12">
        <v>92</v>
      </c>
      <c r="F11" s="12">
        <v>121</v>
      </c>
      <c r="G11" s="23">
        <v>170000000</v>
      </c>
      <c r="H11" s="23">
        <v>94320883</v>
      </c>
      <c r="I11" s="23">
        <v>333714112</v>
      </c>
      <c r="J11" s="23">
        <v>770882395</v>
      </c>
    </row>
    <row r="12" spans="1:14" ht="15.75" thickBot="1" x14ac:dyDescent="0.3">
      <c r="A12" s="19" t="s">
        <v>10</v>
      </c>
      <c r="B12" s="12">
        <v>2</v>
      </c>
      <c r="C12" s="22">
        <v>42125</v>
      </c>
      <c r="D12" s="12">
        <v>76</v>
      </c>
      <c r="E12" s="12">
        <v>83</v>
      </c>
      <c r="F12" s="12">
        <v>141</v>
      </c>
      <c r="G12" s="23">
        <v>365000000</v>
      </c>
      <c r="H12" s="23">
        <v>191271109</v>
      </c>
      <c r="I12" s="23">
        <v>459005868</v>
      </c>
      <c r="J12" s="23">
        <v>1395316979</v>
      </c>
      <c r="M12" s="41" t="s">
        <v>54</v>
      </c>
      <c r="N12" s="42"/>
    </row>
    <row r="13" spans="1:14" x14ac:dyDescent="0.25">
      <c r="A13" s="19" t="s">
        <v>11</v>
      </c>
      <c r="B13" s="12">
        <v>2</v>
      </c>
      <c r="C13" s="22">
        <v>42202</v>
      </c>
      <c r="D13" s="12">
        <v>83</v>
      </c>
      <c r="E13" s="12">
        <v>85</v>
      </c>
      <c r="F13" s="12">
        <v>117</v>
      </c>
      <c r="G13" s="23">
        <v>130000000</v>
      </c>
      <c r="H13" s="23">
        <v>57225526</v>
      </c>
      <c r="I13" s="23">
        <v>180202163</v>
      </c>
      <c r="J13" s="23">
        <v>518858449</v>
      </c>
      <c r="M13" s="2" t="s">
        <v>55</v>
      </c>
      <c r="N13" s="6">
        <f>AVERAGE(E2:E7)</f>
        <v>79</v>
      </c>
    </row>
    <row r="14" spans="1:14" x14ac:dyDescent="0.25">
      <c r="A14" s="19" t="s">
        <v>12</v>
      </c>
      <c r="B14" s="12">
        <v>3</v>
      </c>
      <c r="C14" s="22">
        <v>42496</v>
      </c>
      <c r="D14" s="12">
        <v>90</v>
      </c>
      <c r="E14" s="12">
        <v>89</v>
      </c>
      <c r="F14" s="12">
        <v>146</v>
      </c>
      <c r="G14" s="23">
        <v>250000000</v>
      </c>
      <c r="H14" s="23">
        <v>179139142</v>
      </c>
      <c r="I14" s="23">
        <v>408084349</v>
      </c>
      <c r="J14" s="23">
        <v>1151918521</v>
      </c>
      <c r="M14" s="2" t="s">
        <v>56</v>
      </c>
      <c r="N14" s="6">
        <f>AVERAGE(E8:E13)</f>
        <v>84.166666666666671</v>
      </c>
    </row>
    <row r="15" spans="1:14" x14ac:dyDescent="0.25">
      <c r="A15" s="19" t="s">
        <v>13</v>
      </c>
      <c r="B15" s="12">
        <v>3</v>
      </c>
      <c r="C15" s="22">
        <v>42678</v>
      </c>
      <c r="D15" s="12">
        <v>89</v>
      </c>
      <c r="E15" s="12">
        <v>86</v>
      </c>
      <c r="F15" s="12">
        <v>115</v>
      </c>
      <c r="G15" s="23">
        <v>165000000</v>
      </c>
      <c r="H15" s="23">
        <v>85058311</v>
      </c>
      <c r="I15" s="23">
        <v>232641920</v>
      </c>
      <c r="J15" s="23">
        <v>676354481</v>
      </c>
      <c r="M15" s="2" t="s">
        <v>57</v>
      </c>
      <c r="N15" s="6">
        <f>AVERAGE(E14:E24)</f>
        <v>83.36363636363636</v>
      </c>
    </row>
    <row r="16" spans="1:14" x14ac:dyDescent="0.25">
      <c r="A16" s="19" t="s">
        <v>14</v>
      </c>
      <c r="B16" s="12">
        <v>3</v>
      </c>
      <c r="C16" s="22">
        <v>42860</v>
      </c>
      <c r="D16" s="12">
        <v>85</v>
      </c>
      <c r="E16" s="12">
        <v>87</v>
      </c>
      <c r="F16" s="12">
        <v>135</v>
      </c>
      <c r="G16" s="23">
        <v>200000000</v>
      </c>
      <c r="H16" s="23">
        <v>146510104</v>
      </c>
      <c r="I16" s="23">
        <v>389813101</v>
      </c>
      <c r="J16" s="23">
        <v>869113101</v>
      </c>
      <c r="M16" s="2" t="s">
        <v>58</v>
      </c>
      <c r="N16" s="6">
        <f>AVERAGE(E25:E31)</f>
        <v>88.714285714285708</v>
      </c>
    </row>
    <row r="17" spans="1:14" x14ac:dyDescent="0.25">
      <c r="A17" s="19" t="s">
        <v>15</v>
      </c>
      <c r="B17" s="12">
        <v>3</v>
      </c>
      <c r="C17" s="22">
        <v>42923</v>
      </c>
      <c r="D17" s="12">
        <v>92</v>
      </c>
      <c r="E17" s="12">
        <v>87</v>
      </c>
      <c r="F17" s="12">
        <v>133</v>
      </c>
      <c r="G17" s="23">
        <v>175000000</v>
      </c>
      <c r="H17" s="23">
        <v>117027503</v>
      </c>
      <c r="I17" s="23">
        <v>334201140</v>
      </c>
      <c r="J17" s="23">
        <v>878346440</v>
      </c>
      <c r="M17" s="4" t="s">
        <v>59</v>
      </c>
      <c r="N17" s="7">
        <f>AVERAGE(E32:E33)</f>
        <v>88.5</v>
      </c>
    </row>
    <row r="18" spans="1:14" ht="15.75" thickBot="1" x14ac:dyDescent="0.3">
      <c r="A18" s="19" t="s">
        <v>16</v>
      </c>
      <c r="B18" s="12">
        <v>3</v>
      </c>
      <c r="C18" s="22">
        <v>43042</v>
      </c>
      <c r="D18" s="12">
        <v>93</v>
      </c>
      <c r="E18" s="12">
        <v>87</v>
      </c>
      <c r="F18" s="12">
        <v>130</v>
      </c>
      <c r="G18" s="23">
        <v>180000000</v>
      </c>
      <c r="H18" s="23">
        <v>122744989</v>
      </c>
      <c r="I18" s="23">
        <v>315058289</v>
      </c>
      <c r="J18" s="23">
        <v>850482778</v>
      </c>
    </row>
    <row r="19" spans="1:14" ht="15.75" thickBot="1" x14ac:dyDescent="0.3">
      <c r="A19" s="19" t="s">
        <v>17</v>
      </c>
      <c r="B19" s="12">
        <v>3</v>
      </c>
      <c r="C19" s="22">
        <v>43147</v>
      </c>
      <c r="D19" s="12">
        <v>96</v>
      </c>
      <c r="E19" s="12">
        <v>79</v>
      </c>
      <c r="F19" s="12">
        <v>134</v>
      </c>
      <c r="G19" s="23">
        <v>200000000</v>
      </c>
      <c r="H19" s="23">
        <v>202003951</v>
      </c>
      <c r="I19" s="23">
        <v>700059566</v>
      </c>
      <c r="J19" s="23">
        <v>1336494321</v>
      </c>
      <c r="M19" s="43" t="s">
        <v>60</v>
      </c>
      <c r="N19" s="44"/>
    </row>
    <row r="20" spans="1:14" x14ac:dyDescent="0.25">
      <c r="A20" s="19" t="s">
        <v>18</v>
      </c>
      <c r="B20" s="12">
        <v>3</v>
      </c>
      <c r="C20" s="22">
        <v>43217</v>
      </c>
      <c r="D20" s="12">
        <v>85</v>
      </c>
      <c r="E20" s="12">
        <v>91</v>
      </c>
      <c r="F20" s="12">
        <v>149</v>
      </c>
      <c r="G20" s="23">
        <v>300000000</v>
      </c>
      <c r="H20" s="23">
        <v>257698183</v>
      </c>
      <c r="I20" s="23">
        <v>678815482</v>
      </c>
      <c r="J20" s="23">
        <v>2048359754</v>
      </c>
      <c r="M20" s="2" t="s">
        <v>32</v>
      </c>
      <c r="N20" s="9">
        <f>SUM(H2:H33)</f>
        <v>4335361788</v>
      </c>
    </row>
    <row r="21" spans="1:14" x14ac:dyDescent="0.25">
      <c r="A21" s="19" t="s">
        <v>19</v>
      </c>
      <c r="B21" s="12">
        <v>3</v>
      </c>
      <c r="C21" s="22">
        <v>43287</v>
      </c>
      <c r="D21" s="12">
        <v>87</v>
      </c>
      <c r="E21" s="12">
        <v>81</v>
      </c>
      <c r="F21" s="12">
        <v>118</v>
      </c>
      <c r="G21" s="23">
        <v>130000000</v>
      </c>
      <c r="H21" s="23">
        <v>75812205</v>
      </c>
      <c r="I21" s="23">
        <v>216648740</v>
      </c>
      <c r="J21" s="23">
        <v>623144660</v>
      </c>
      <c r="M21" s="2" t="s">
        <v>33</v>
      </c>
      <c r="N21" s="9">
        <f>SUM(I2:I33)</f>
        <v>11571968956</v>
      </c>
    </row>
    <row r="22" spans="1:14" x14ac:dyDescent="0.25">
      <c r="A22" s="19" t="s">
        <v>20</v>
      </c>
      <c r="B22" s="12">
        <v>3</v>
      </c>
      <c r="C22" s="22">
        <v>43532</v>
      </c>
      <c r="D22" s="12">
        <v>79</v>
      </c>
      <c r="E22" s="12">
        <v>45</v>
      </c>
      <c r="F22" s="12">
        <v>124</v>
      </c>
      <c r="G22" s="23">
        <v>175000000</v>
      </c>
      <c r="H22" s="23">
        <v>153433423</v>
      </c>
      <c r="I22" s="23">
        <v>426829839</v>
      </c>
      <c r="J22" s="23">
        <v>1129727388</v>
      </c>
      <c r="M22" s="4" t="s">
        <v>61</v>
      </c>
      <c r="N22" s="10">
        <f>SUM(J2:J33)</f>
        <v>29239992923</v>
      </c>
    </row>
    <row r="23" spans="1:14" ht="15.75" thickBot="1" x14ac:dyDescent="0.3">
      <c r="A23" s="19" t="s">
        <v>21</v>
      </c>
      <c r="B23" s="12">
        <v>3</v>
      </c>
      <c r="C23" s="22">
        <v>43581</v>
      </c>
      <c r="D23" s="12">
        <v>94</v>
      </c>
      <c r="E23" s="12">
        <v>90</v>
      </c>
      <c r="F23" s="12">
        <v>181</v>
      </c>
      <c r="G23" s="23">
        <v>400000000</v>
      </c>
      <c r="H23" s="23">
        <v>357115007</v>
      </c>
      <c r="I23" s="23">
        <v>858373000</v>
      </c>
      <c r="J23" s="23">
        <v>2797800564</v>
      </c>
    </row>
    <row r="24" spans="1:14" ht="15.75" thickBot="1" x14ac:dyDescent="0.3">
      <c r="A24" s="19" t="s">
        <v>22</v>
      </c>
      <c r="B24" s="12">
        <v>3</v>
      </c>
      <c r="C24" s="22">
        <v>43648</v>
      </c>
      <c r="D24" s="12">
        <v>90</v>
      </c>
      <c r="E24" s="12">
        <v>95</v>
      </c>
      <c r="F24" s="12">
        <v>129</v>
      </c>
      <c r="G24" s="23">
        <v>160000000</v>
      </c>
      <c r="H24" s="23">
        <v>92579212</v>
      </c>
      <c r="I24" s="23">
        <v>390532085</v>
      </c>
      <c r="J24" s="23">
        <v>1132532832</v>
      </c>
      <c r="M24" s="43" t="s">
        <v>62</v>
      </c>
      <c r="N24" s="44"/>
    </row>
    <row r="25" spans="1:14" x14ac:dyDescent="0.25">
      <c r="A25" s="19" t="s">
        <v>23</v>
      </c>
      <c r="B25" s="12">
        <v>4</v>
      </c>
      <c r="C25" s="22">
        <v>44386</v>
      </c>
      <c r="D25" s="12">
        <v>79</v>
      </c>
      <c r="E25" s="12">
        <v>91</v>
      </c>
      <c r="F25" s="12">
        <v>133</v>
      </c>
      <c r="G25" s="23">
        <v>200000000</v>
      </c>
      <c r="H25" s="23">
        <v>80366312</v>
      </c>
      <c r="I25" s="23">
        <v>183651655</v>
      </c>
      <c r="J25" s="23">
        <v>379751655</v>
      </c>
      <c r="M25" s="2" t="s">
        <v>63</v>
      </c>
      <c r="N25" s="9">
        <f>$N$22</f>
        <v>29239992923</v>
      </c>
    </row>
    <row r="26" spans="1:14" ht="15.75" thickBot="1" x14ac:dyDescent="0.3">
      <c r="A26" s="19" t="s">
        <v>24</v>
      </c>
      <c r="B26" s="12">
        <v>4</v>
      </c>
      <c r="C26" s="22">
        <v>44442</v>
      </c>
      <c r="D26" s="12">
        <v>91</v>
      </c>
      <c r="E26" s="12">
        <v>98</v>
      </c>
      <c r="F26" s="12">
        <v>133</v>
      </c>
      <c r="G26" s="23">
        <v>150000000</v>
      </c>
      <c r="H26" s="23">
        <v>75388688</v>
      </c>
      <c r="I26" s="23">
        <v>224543292</v>
      </c>
      <c r="J26" s="23">
        <v>432243292</v>
      </c>
      <c r="M26" s="2" t="s">
        <v>64</v>
      </c>
      <c r="N26" s="9">
        <f>SUM(G2:G33)</f>
        <v>6428500000</v>
      </c>
    </row>
    <row r="27" spans="1:14" ht="15.75" thickBot="1" x14ac:dyDescent="0.3">
      <c r="A27" s="19" t="s">
        <v>25</v>
      </c>
      <c r="B27" s="12">
        <v>4</v>
      </c>
      <c r="C27" s="22">
        <v>44505</v>
      </c>
      <c r="D27" s="12">
        <v>47</v>
      </c>
      <c r="E27" s="12">
        <v>78</v>
      </c>
      <c r="F27" s="12">
        <v>157</v>
      </c>
      <c r="G27" s="23">
        <v>200000000</v>
      </c>
      <c r="H27" s="23">
        <v>71297219</v>
      </c>
      <c r="I27" s="23">
        <v>164870264</v>
      </c>
      <c r="J27" s="23">
        <v>402064929</v>
      </c>
      <c r="M27" s="8" t="s">
        <v>62</v>
      </c>
      <c r="N27" s="11">
        <f>N25-N26</f>
        <v>22811492923</v>
      </c>
    </row>
    <row r="28" spans="1:14" x14ac:dyDescent="0.25">
      <c r="A28" s="19" t="s">
        <v>26</v>
      </c>
      <c r="B28" s="12">
        <v>4</v>
      </c>
      <c r="C28" s="22">
        <v>44547</v>
      </c>
      <c r="D28" s="12">
        <v>93</v>
      </c>
      <c r="E28" s="12">
        <v>98</v>
      </c>
      <c r="F28" s="12">
        <v>148</v>
      </c>
      <c r="G28" s="23">
        <v>200000000</v>
      </c>
      <c r="H28" s="23">
        <v>260138569</v>
      </c>
      <c r="I28" s="23">
        <v>803975784</v>
      </c>
      <c r="J28" s="23">
        <v>1891108035</v>
      </c>
    </row>
    <row r="29" spans="1:14" x14ac:dyDescent="0.25">
      <c r="A29" s="19" t="s">
        <v>35</v>
      </c>
      <c r="B29" s="12">
        <v>4</v>
      </c>
      <c r="C29" s="22">
        <v>44687</v>
      </c>
      <c r="D29" s="12">
        <v>74</v>
      </c>
      <c r="E29" s="12">
        <v>85</v>
      </c>
      <c r="F29" s="12">
        <v>126</v>
      </c>
      <c r="G29" s="23">
        <v>200000000</v>
      </c>
      <c r="H29" s="23">
        <v>187420998</v>
      </c>
      <c r="I29" s="23">
        <v>411331607</v>
      </c>
      <c r="J29" s="23">
        <v>952224986</v>
      </c>
    </row>
    <row r="30" spans="1:14" x14ac:dyDescent="0.25">
      <c r="A30" s="19" t="s">
        <v>36</v>
      </c>
      <c r="B30" s="12">
        <v>4</v>
      </c>
      <c r="C30" s="22">
        <v>44750</v>
      </c>
      <c r="D30" s="12">
        <v>63</v>
      </c>
      <c r="E30" s="12">
        <v>77</v>
      </c>
      <c r="F30" s="12">
        <v>119</v>
      </c>
      <c r="G30" s="23">
        <v>250000000</v>
      </c>
      <c r="H30" s="23">
        <v>144165107</v>
      </c>
      <c r="I30" s="23">
        <v>343256830</v>
      </c>
      <c r="J30" s="23">
        <v>760928081</v>
      </c>
    </row>
    <row r="31" spans="1:14" x14ac:dyDescent="0.25">
      <c r="A31" s="19" t="s">
        <v>37</v>
      </c>
      <c r="B31" s="12">
        <v>4</v>
      </c>
      <c r="C31" s="22">
        <v>44876</v>
      </c>
      <c r="D31" s="12">
        <v>84</v>
      </c>
      <c r="E31" s="12">
        <v>94</v>
      </c>
      <c r="F31" s="12">
        <v>161</v>
      </c>
      <c r="G31" s="23">
        <v>250000000</v>
      </c>
      <c r="H31" s="23">
        <v>181339761</v>
      </c>
      <c r="I31" s="23">
        <v>453829060</v>
      </c>
      <c r="J31" s="23">
        <v>856061058</v>
      </c>
    </row>
    <row r="32" spans="1:14" x14ac:dyDescent="0.25">
      <c r="A32" s="19" t="s">
        <v>38</v>
      </c>
      <c r="B32" s="12">
        <v>5</v>
      </c>
      <c r="C32" s="22">
        <v>44974</v>
      </c>
      <c r="D32" s="12">
        <v>47</v>
      </c>
      <c r="E32" s="12">
        <v>83</v>
      </c>
      <c r="F32" s="12">
        <v>125</v>
      </c>
      <c r="G32" s="23">
        <v>200000000</v>
      </c>
      <c r="H32" s="23">
        <v>106109650</v>
      </c>
      <c r="I32" s="23">
        <v>214202239</v>
      </c>
      <c r="J32" s="23">
        <v>463330633</v>
      </c>
    </row>
    <row r="33" spans="1:10" x14ac:dyDescent="0.25">
      <c r="A33" s="20" t="s">
        <v>39</v>
      </c>
      <c r="B33" s="12">
        <v>5</v>
      </c>
      <c r="C33" s="22">
        <v>45051</v>
      </c>
      <c r="D33" s="12">
        <v>82</v>
      </c>
      <c r="E33" s="12">
        <v>94</v>
      </c>
      <c r="F33" s="12">
        <v>149</v>
      </c>
      <c r="G33" s="23">
        <v>250000000</v>
      </c>
      <c r="H33" s="23">
        <v>118414021</v>
      </c>
      <c r="I33" s="23">
        <v>226339792</v>
      </c>
      <c r="J33" s="23">
        <v>541652514</v>
      </c>
    </row>
    <row r="34" spans="1:10" x14ac:dyDescent="0.25">
      <c r="A34" s="21" t="s">
        <v>42</v>
      </c>
      <c r="B34" s="24">
        <v>5</v>
      </c>
      <c r="C34" s="25">
        <v>45240</v>
      </c>
    </row>
    <row r="35" spans="1:10" x14ac:dyDescent="0.25">
      <c r="A35" s="21" t="s">
        <v>43</v>
      </c>
      <c r="B35" s="24">
        <v>5</v>
      </c>
      <c r="C35" s="25">
        <v>45415</v>
      </c>
    </row>
    <row r="36" spans="1:10" x14ac:dyDescent="0.25">
      <c r="A36" s="21" t="s">
        <v>44</v>
      </c>
      <c r="B36" s="24">
        <v>5</v>
      </c>
      <c r="C36" s="25">
        <v>45499</v>
      </c>
    </row>
    <row r="37" spans="1:10" x14ac:dyDescent="0.25">
      <c r="A37" s="21" t="s">
        <v>45</v>
      </c>
      <c r="B37" s="24">
        <v>5</v>
      </c>
      <c r="C37" s="25">
        <v>45602</v>
      </c>
    </row>
    <row r="38" spans="1:10" x14ac:dyDescent="0.25">
      <c r="C38" s="1"/>
    </row>
    <row r="39" spans="1:10" x14ac:dyDescent="0.25">
      <c r="C39" s="1"/>
    </row>
    <row r="43" spans="1:10" x14ac:dyDescent="0.25">
      <c r="A43" s="17" t="s">
        <v>40</v>
      </c>
    </row>
    <row r="44" spans="1:10" x14ac:dyDescent="0.25">
      <c r="A44" s="18" t="s">
        <v>41</v>
      </c>
    </row>
    <row r="45" spans="1:10" x14ac:dyDescent="0.25">
      <c r="A45" s="38"/>
      <c r="B45" s="38"/>
      <c r="C45" s="38"/>
      <c r="D45" s="38"/>
      <c r="E45" s="38"/>
    </row>
  </sheetData>
  <mergeCells count="6">
    <mergeCell ref="A45:E45"/>
    <mergeCell ref="M1:N1"/>
    <mergeCell ref="M6:N6"/>
    <mergeCell ref="M12:N12"/>
    <mergeCell ref="M19:N19"/>
    <mergeCell ref="M24:N24"/>
  </mergeCells>
  <conditionalFormatting sqref="D2:D33">
    <cfRule type="cellIs" dxfId="38" priority="3" operator="lessThan">
      <formula>70</formula>
    </cfRule>
    <cfRule type="cellIs" dxfId="37" priority="4" operator="greaterThan">
      <formula>90</formula>
    </cfRule>
  </conditionalFormatting>
  <conditionalFormatting sqref="E2:E33">
    <cfRule type="cellIs" dxfId="36" priority="1" operator="lessThan">
      <formula>70</formula>
    </cfRule>
    <cfRule type="cellIs" dxfId="35" priority="2" operator="greaterThan">
      <formula>90</formula>
    </cfRule>
  </conditionalFormatting>
  <pageMargins left="0.7" right="0.7" top="0.75" bottom="0.75" header="0.3" footer="0.3"/>
  <pageSetup scale="40" orientation="landscape" r:id="rId1"/>
  <headerFooter>
    <oddHeader>&amp;LDalton Jeske
Final Comprehensive Analysis</oddHead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44"/>
  <sheetViews>
    <sheetView view="pageLayout" zoomScaleNormal="90" workbookViewId="0">
      <selection activeCell="F2" sqref="F2"/>
    </sheetView>
  </sheetViews>
  <sheetFormatPr defaultRowHeight="15" x14ac:dyDescent="0.25"/>
  <cols>
    <col min="1" max="1" width="41.140625" bestFit="1" customWidth="1"/>
    <col min="2" max="2" width="16.7109375" bestFit="1" customWidth="1"/>
    <col min="3" max="3" width="18.28515625" bestFit="1" customWidth="1"/>
    <col min="4" max="4" width="22.7109375" bestFit="1" customWidth="1"/>
    <col min="5" max="5" width="20.85546875" bestFit="1" customWidth="1"/>
    <col min="6" max="6" width="12.7109375" bestFit="1" customWidth="1"/>
    <col min="7" max="7" width="16" bestFit="1" customWidth="1"/>
    <col min="8" max="8" width="24" bestFit="1" customWidth="1"/>
    <col min="9" max="9" width="19.85546875" bestFit="1" customWidth="1"/>
    <col min="10" max="10" width="28.28515625" bestFit="1" customWidth="1"/>
    <col min="11" max="11" width="20.85546875" bestFit="1" customWidth="1"/>
  </cols>
  <sheetData>
    <row r="1" spans="1:11" ht="31.5" x14ac:dyDescent="0.25">
      <c r="A1" s="35" t="s">
        <v>27</v>
      </c>
      <c r="B1" s="35" t="s">
        <v>28</v>
      </c>
      <c r="C1" s="35" t="s">
        <v>29</v>
      </c>
      <c r="D1" s="35" t="s">
        <v>30</v>
      </c>
      <c r="E1" s="35" t="s">
        <v>75</v>
      </c>
      <c r="F1" s="36" t="s">
        <v>77</v>
      </c>
      <c r="G1" s="35" t="s">
        <v>31</v>
      </c>
      <c r="H1" s="35" t="s">
        <v>32</v>
      </c>
      <c r="I1" s="35" t="s">
        <v>33</v>
      </c>
      <c r="J1" s="35" t="s">
        <v>34</v>
      </c>
      <c r="K1" s="36" t="s">
        <v>65</v>
      </c>
    </row>
    <row r="2" spans="1:11" x14ac:dyDescent="0.25">
      <c r="A2" t="s">
        <v>0</v>
      </c>
      <c r="B2" s="24">
        <v>1</v>
      </c>
      <c r="C2" s="25">
        <v>39570</v>
      </c>
      <c r="D2" s="24">
        <v>94</v>
      </c>
      <c r="E2" s="24">
        <v>91</v>
      </c>
      <c r="F2" s="24">
        <v>126</v>
      </c>
      <c r="G2" s="27">
        <v>186000000</v>
      </c>
      <c r="H2" s="27">
        <v>102118668</v>
      </c>
      <c r="I2" s="27">
        <v>318604126</v>
      </c>
      <c r="J2" s="27">
        <v>585171547</v>
      </c>
      <c r="K2" s="28">
        <v>0</v>
      </c>
    </row>
    <row r="3" spans="1:11" x14ac:dyDescent="0.25">
      <c r="A3" t="s">
        <v>1</v>
      </c>
      <c r="B3" s="24">
        <v>1</v>
      </c>
      <c r="C3" s="25">
        <v>39612</v>
      </c>
      <c r="D3" s="24">
        <v>67</v>
      </c>
      <c r="E3" s="24">
        <v>70</v>
      </c>
      <c r="F3" s="24">
        <v>112</v>
      </c>
      <c r="G3" s="27">
        <v>137500000</v>
      </c>
      <c r="H3" s="27">
        <v>55414050</v>
      </c>
      <c r="I3" s="27">
        <v>134806913</v>
      </c>
      <c r="J3" s="27">
        <v>265573859</v>
      </c>
      <c r="K3" s="28">
        <f>(J3-J2)/J2</f>
        <v>-0.54616067653747358</v>
      </c>
    </row>
    <row r="4" spans="1:11" x14ac:dyDescent="0.25">
      <c r="A4" t="s">
        <v>2</v>
      </c>
      <c r="B4" s="24">
        <v>1</v>
      </c>
      <c r="C4" s="25">
        <v>40305</v>
      </c>
      <c r="D4" s="24">
        <v>72</v>
      </c>
      <c r="E4" s="24">
        <v>71</v>
      </c>
      <c r="F4" s="24">
        <v>124</v>
      </c>
      <c r="G4" s="27">
        <v>170000000</v>
      </c>
      <c r="H4" s="27">
        <v>128122480</v>
      </c>
      <c r="I4" s="27">
        <v>312433331</v>
      </c>
      <c r="J4" s="27">
        <v>621156389</v>
      </c>
      <c r="K4" s="28">
        <f>(J4-J3)/J3</f>
        <v>1.3389214259977298</v>
      </c>
    </row>
    <row r="5" spans="1:11" x14ac:dyDescent="0.25">
      <c r="A5" t="s">
        <v>3</v>
      </c>
      <c r="B5" s="24">
        <v>1</v>
      </c>
      <c r="C5" s="25">
        <v>40669</v>
      </c>
      <c r="D5" s="24">
        <v>77</v>
      </c>
      <c r="E5" s="24">
        <v>76</v>
      </c>
      <c r="F5" s="24">
        <v>113</v>
      </c>
      <c r="G5" s="27">
        <v>150000000</v>
      </c>
      <c r="H5" s="27">
        <v>65723338</v>
      </c>
      <c r="I5" s="27">
        <v>181030624</v>
      </c>
      <c r="J5" s="27">
        <v>449326618</v>
      </c>
      <c r="K5" s="28">
        <f t="shared" ref="K5:K33" si="0">(J5-J4)/J4</f>
        <v>-0.27662883944030398</v>
      </c>
    </row>
    <row r="6" spans="1:11" x14ac:dyDescent="0.25">
      <c r="A6" t="s">
        <v>4</v>
      </c>
      <c r="B6" s="24">
        <v>1</v>
      </c>
      <c r="C6" s="25">
        <v>40746</v>
      </c>
      <c r="D6" s="24">
        <v>79</v>
      </c>
      <c r="E6" s="24">
        <v>75</v>
      </c>
      <c r="F6" s="24">
        <v>124</v>
      </c>
      <c r="G6" s="27">
        <v>140000000</v>
      </c>
      <c r="H6" s="27">
        <v>65058524</v>
      </c>
      <c r="I6" s="27">
        <v>176654505</v>
      </c>
      <c r="J6" s="27">
        <v>370569776</v>
      </c>
      <c r="K6" s="28">
        <f t="shared" si="0"/>
        <v>-0.17527749046018012</v>
      </c>
    </row>
    <row r="7" spans="1:11" x14ac:dyDescent="0.25">
      <c r="A7" t="s">
        <v>5</v>
      </c>
      <c r="B7" s="24">
        <v>1</v>
      </c>
      <c r="C7" s="25">
        <v>41033</v>
      </c>
      <c r="D7" s="24">
        <v>91</v>
      </c>
      <c r="E7" s="24">
        <v>91</v>
      </c>
      <c r="F7" s="24">
        <v>143</v>
      </c>
      <c r="G7" s="27">
        <v>225000000</v>
      </c>
      <c r="H7" s="27">
        <v>207438708</v>
      </c>
      <c r="I7" s="27">
        <v>623357910</v>
      </c>
      <c r="J7" s="27">
        <v>1515100211</v>
      </c>
      <c r="K7" s="28">
        <f t="shared" si="0"/>
        <v>3.0885693036120681</v>
      </c>
    </row>
    <row r="8" spans="1:11" x14ac:dyDescent="0.25">
      <c r="A8" t="s">
        <v>6</v>
      </c>
      <c r="B8" s="24">
        <v>2</v>
      </c>
      <c r="C8" s="25">
        <v>41397</v>
      </c>
      <c r="D8" s="24">
        <v>79</v>
      </c>
      <c r="E8" s="24">
        <v>78</v>
      </c>
      <c r="F8" s="24">
        <v>130</v>
      </c>
      <c r="G8" s="27">
        <v>200000000</v>
      </c>
      <c r="H8" s="27">
        <v>174144585</v>
      </c>
      <c r="I8" s="27">
        <v>408992272</v>
      </c>
      <c r="J8" s="27">
        <v>1215392272</v>
      </c>
      <c r="K8" s="28">
        <f t="shared" si="0"/>
        <v>-0.19781393786631846</v>
      </c>
    </row>
    <row r="9" spans="1:11" x14ac:dyDescent="0.25">
      <c r="A9" t="s">
        <v>7</v>
      </c>
      <c r="B9" s="24">
        <v>2</v>
      </c>
      <c r="C9" s="25">
        <v>41586</v>
      </c>
      <c r="D9" s="24">
        <v>66</v>
      </c>
      <c r="E9" s="24">
        <v>75</v>
      </c>
      <c r="F9" s="24">
        <v>111</v>
      </c>
      <c r="G9" s="27">
        <v>150000000</v>
      </c>
      <c r="H9" s="27">
        <v>85737841</v>
      </c>
      <c r="I9" s="27">
        <v>206362140</v>
      </c>
      <c r="J9" s="27">
        <v>644602516</v>
      </c>
      <c r="K9" s="28">
        <f t="shared" si="0"/>
        <v>-0.46963418243620358</v>
      </c>
    </row>
    <row r="10" spans="1:11" x14ac:dyDescent="0.25">
      <c r="A10" t="s">
        <v>8</v>
      </c>
      <c r="B10" s="24">
        <v>2</v>
      </c>
      <c r="C10" s="25">
        <v>41733</v>
      </c>
      <c r="D10" s="24">
        <v>90</v>
      </c>
      <c r="E10" s="24">
        <v>92</v>
      </c>
      <c r="F10" s="24">
        <v>135</v>
      </c>
      <c r="G10" s="27">
        <v>170000000</v>
      </c>
      <c r="H10" s="27">
        <v>95023721</v>
      </c>
      <c r="I10" s="27">
        <v>259746958</v>
      </c>
      <c r="J10" s="27">
        <v>714401889</v>
      </c>
      <c r="K10" s="28">
        <f t="shared" si="0"/>
        <v>0.10828281191505619</v>
      </c>
    </row>
    <row r="11" spans="1:11" x14ac:dyDescent="0.25">
      <c r="A11" t="s">
        <v>9</v>
      </c>
      <c r="B11" s="24">
        <v>2</v>
      </c>
      <c r="C11" s="25">
        <v>41852</v>
      </c>
      <c r="D11" s="24">
        <v>92</v>
      </c>
      <c r="E11" s="24">
        <v>92</v>
      </c>
      <c r="F11" s="24">
        <v>121</v>
      </c>
      <c r="G11" s="27">
        <v>170000000</v>
      </c>
      <c r="H11" s="27">
        <v>94320883</v>
      </c>
      <c r="I11" s="27">
        <v>333714112</v>
      </c>
      <c r="J11" s="27">
        <v>770882395</v>
      </c>
      <c r="K11" s="28">
        <f t="shared" si="0"/>
        <v>7.905984974236259E-2</v>
      </c>
    </row>
    <row r="12" spans="1:11" x14ac:dyDescent="0.25">
      <c r="A12" t="s">
        <v>10</v>
      </c>
      <c r="B12" s="24">
        <v>2</v>
      </c>
      <c r="C12" s="25">
        <v>42125</v>
      </c>
      <c r="D12" s="24">
        <v>76</v>
      </c>
      <c r="E12" s="24">
        <v>83</v>
      </c>
      <c r="F12" s="24">
        <v>141</v>
      </c>
      <c r="G12" s="27">
        <v>365000000</v>
      </c>
      <c r="H12" s="27">
        <v>191271109</v>
      </c>
      <c r="I12" s="27">
        <v>459005868</v>
      </c>
      <c r="J12" s="27">
        <v>1395316979</v>
      </c>
      <c r="K12" s="28">
        <f t="shared" si="0"/>
        <v>0.81002574199401711</v>
      </c>
    </row>
    <row r="13" spans="1:11" x14ac:dyDescent="0.25">
      <c r="A13" t="s">
        <v>11</v>
      </c>
      <c r="B13" s="24">
        <v>2</v>
      </c>
      <c r="C13" s="25">
        <v>42202</v>
      </c>
      <c r="D13" s="24">
        <v>83</v>
      </c>
      <c r="E13" s="24">
        <v>85</v>
      </c>
      <c r="F13" s="24">
        <v>117</v>
      </c>
      <c r="G13" s="27">
        <v>130000000</v>
      </c>
      <c r="H13" s="27">
        <v>57225526</v>
      </c>
      <c r="I13" s="27">
        <v>180202163</v>
      </c>
      <c r="J13" s="27">
        <v>518858449</v>
      </c>
      <c r="K13" s="28">
        <f t="shared" si="0"/>
        <v>-0.62814295474863568</v>
      </c>
    </row>
    <row r="14" spans="1:11" x14ac:dyDescent="0.25">
      <c r="A14" t="s">
        <v>12</v>
      </c>
      <c r="B14" s="24">
        <v>3</v>
      </c>
      <c r="C14" s="25">
        <v>42496</v>
      </c>
      <c r="D14" s="24">
        <v>90</v>
      </c>
      <c r="E14" s="24">
        <v>89</v>
      </c>
      <c r="F14" s="24">
        <v>146</v>
      </c>
      <c r="G14" s="27">
        <v>250000000</v>
      </c>
      <c r="H14" s="27">
        <v>179139142</v>
      </c>
      <c r="I14" s="27">
        <v>408084349</v>
      </c>
      <c r="J14" s="27">
        <v>1151918521</v>
      </c>
      <c r="K14" s="28">
        <f t="shared" si="0"/>
        <v>1.22010169289929</v>
      </c>
    </row>
    <row r="15" spans="1:11" x14ac:dyDescent="0.25">
      <c r="A15" t="s">
        <v>13</v>
      </c>
      <c r="B15" s="24">
        <v>3</v>
      </c>
      <c r="C15" s="25">
        <v>42678</v>
      </c>
      <c r="D15" s="24">
        <v>89</v>
      </c>
      <c r="E15" s="24">
        <v>86</v>
      </c>
      <c r="F15" s="24">
        <v>115</v>
      </c>
      <c r="G15" s="27">
        <v>165000000</v>
      </c>
      <c r="H15" s="27">
        <v>85058311</v>
      </c>
      <c r="I15" s="27">
        <v>232641920</v>
      </c>
      <c r="J15" s="27">
        <v>676354481</v>
      </c>
      <c r="K15" s="28">
        <f t="shared" si="0"/>
        <v>-0.41284520678351</v>
      </c>
    </row>
    <row r="16" spans="1:11" x14ac:dyDescent="0.25">
      <c r="A16" t="s">
        <v>14</v>
      </c>
      <c r="B16" s="24">
        <v>3</v>
      </c>
      <c r="C16" s="25">
        <v>42860</v>
      </c>
      <c r="D16" s="24">
        <v>85</v>
      </c>
      <c r="E16" s="24">
        <v>87</v>
      </c>
      <c r="F16" s="24">
        <v>135</v>
      </c>
      <c r="G16" s="27">
        <v>200000000</v>
      </c>
      <c r="H16" s="27">
        <v>146510104</v>
      </c>
      <c r="I16" s="27">
        <v>389813101</v>
      </c>
      <c r="J16" s="27">
        <v>869113101</v>
      </c>
      <c r="K16" s="28">
        <f t="shared" si="0"/>
        <v>0.28499644108959488</v>
      </c>
    </row>
    <row r="17" spans="1:11" x14ac:dyDescent="0.25">
      <c r="A17" t="s">
        <v>15</v>
      </c>
      <c r="B17" s="24">
        <v>3</v>
      </c>
      <c r="C17" s="25">
        <v>42923</v>
      </c>
      <c r="D17" s="24">
        <v>92</v>
      </c>
      <c r="E17" s="24">
        <v>87</v>
      </c>
      <c r="F17" s="24">
        <v>133</v>
      </c>
      <c r="G17" s="27">
        <v>175000000</v>
      </c>
      <c r="H17" s="27">
        <v>117027503</v>
      </c>
      <c r="I17" s="27">
        <v>334201140</v>
      </c>
      <c r="J17" s="27">
        <v>878346440</v>
      </c>
      <c r="K17" s="28">
        <f t="shared" si="0"/>
        <v>1.0623863556280692E-2</v>
      </c>
    </row>
    <row r="18" spans="1:11" x14ac:dyDescent="0.25">
      <c r="A18" t="s">
        <v>16</v>
      </c>
      <c r="B18" s="24">
        <v>3</v>
      </c>
      <c r="C18" s="25">
        <v>43042</v>
      </c>
      <c r="D18" s="24">
        <v>93</v>
      </c>
      <c r="E18" s="24">
        <v>87</v>
      </c>
      <c r="F18" s="24">
        <v>130</v>
      </c>
      <c r="G18" s="27">
        <v>180000000</v>
      </c>
      <c r="H18" s="27">
        <v>122744989</v>
      </c>
      <c r="I18" s="27">
        <v>315058289</v>
      </c>
      <c r="J18" s="27">
        <v>850482778</v>
      </c>
      <c r="K18" s="28">
        <f t="shared" si="0"/>
        <v>-3.1722860970438957E-2</v>
      </c>
    </row>
    <row r="19" spans="1:11" x14ac:dyDescent="0.25">
      <c r="A19" t="s">
        <v>17</v>
      </c>
      <c r="B19" s="24">
        <v>3</v>
      </c>
      <c r="C19" s="25">
        <v>43147</v>
      </c>
      <c r="D19" s="24">
        <v>96</v>
      </c>
      <c r="E19" s="24">
        <v>79</v>
      </c>
      <c r="F19" s="24">
        <v>134</v>
      </c>
      <c r="G19" s="27">
        <v>200000000</v>
      </c>
      <c r="H19" s="27">
        <v>202003951</v>
      </c>
      <c r="I19" s="27">
        <v>700059566</v>
      </c>
      <c r="J19" s="27">
        <v>1336494321</v>
      </c>
      <c r="K19" s="28">
        <f t="shared" si="0"/>
        <v>0.57145371496282082</v>
      </c>
    </row>
    <row r="20" spans="1:11" x14ac:dyDescent="0.25">
      <c r="A20" t="s">
        <v>18</v>
      </c>
      <c r="B20" s="24">
        <v>3</v>
      </c>
      <c r="C20" s="25">
        <v>43217</v>
      </c>
      <c r="D20" s="24">
        <v>85</v>
      </c>
      <c r="E20" s="24">
        <v>91</v>
      </c>
      <c r="F20" s="24">
        <v>149</v>
      </c>
      <c r="G20" s="27">
        <v>300000000</v>
      </c>
      <c r="H20" s="27">
        <v>257698183</v>
      </c>
      <c r="I20" s="27">
        <v>678815482</v>
      </c>
      <c r="J20" s="27">
        <v>2048359754</v>
      </c>
      <c r="K20" s="28">
        <f t="shared" si="0"/>
        <v>0.53263633209257755</v>
      </c>
    </row>
    <row r="21" spans="1:11" x14ac:dyDescent="0.25">
      <c r="A21" t="s">
        <v>19</v>
      </c>
      <c r="B21" s="24">
        <v>3</v>
      </c>
      <c r="C21" s="25">
        <v>43287</v>
      </c>
      <c r="D21" s="24">
        <v>87</v>
      </c>
      <c r="E21" s="24">
        <v>81</v>
      </c>
      <c r="F21" s="24">
        <v>118</v>
      </c>
      <c r="G21" s="27">
        <v>130000000</v>
      </c>
      <c r="H21" s="27">
        <v>75812205</v>
      </c>
      <c r="I21" s="27">
        <v>216648740</v>
      </c>
      <c r="J21" s="27">
        <v>623144660</v>
      </c>
      <c r="K21" s="28">
        <f t="shared" si="0"/>
        <v>-0.69578358548436903</v>
      </c>
    </row>
    <row r="22" spans="1:11" x14ac:dyDescent="0.25">
      <c r="A22" t="s">
        <v>20</v>
      </c>
      <c r="B22" s="24">
        <v>3</v>
      </c>
      <c r="C22" s="25">
        <v>43532</v>
      </c>
      <c r="D22" s="24">
        <v>79</v>
      </c>
      <c r="E22" s="24">
        <v>45</v>
      </c>
      <c r="F22" s="24">
        <v>124</v>
      </c>
      <c r="G22" s="27">
        <v>175000000</v>
      </c>
      <c r="H22" s="27">
        <v>153433423</v>
      </c>
      <c r="I22" s="27">
        <v>426829839</v>
      </c>
      <c r="J22" s="27">
        <v>1129727388</v>
      </c>
      <c r="K22" s="28">
        <f t="shared" si="0"/>
        <v>0.81294562967128692</v>
      </c>
    </row>
    <row r="23" spans="1:11" x14ac:dyDescent="0.25">
      <c r="A23" t="s">
        <v>21</v>
      </c>
      <c r="B23" s="24">
        <v>3</v>
      </c>
      <c r="C23" s="25">
        <v>43581</v>
      </c>
      <c r="D23" s="24">
        <v>94</v>
      </c>
      <c r="E23" s="24">
        <v>90</v>
      </c>
      <c r="F23" s="24">
        <v>181</v>
      </c>
      <c r="G23" s="27">
        <v>400000000</v>
      </c>
      <c r="H23" s="27">
        <v>357115007</v>
      </c>
      <c r="I23" s="27">
        <v>858373000</v>
      </c>
      <c r="J23" s="27">
        <v>2797800564</v>
      </c>
      <c r="K23" s="28">
        <f t="shared" si="0"/>
        <v>1.4765271637373103</v>
      </c>
    </row>
    <row r="24" spans="1:11" x14ac:dyDescent="0.25">
      <c r="A24" t="s">
        <v>22</v>
      </c>
      <c r="B24" s="24">
        <v>3</v>
      </c>
      <c r="C24" s="25">
        <v>43648</v>
      </c>
      <c r="D24" s="24">
        <v>90</v>
      </c>
      <c r="E24" s="24">
        <v>95</v>
      </c>
      <c r="F24" s="24">
        <v>129</v>
      </c>
      <c r="G24" s="27">
        <v>160000000</v>
      </c>
      <c r="H24" s="27">
        <v>92579212</v>
      </c>
      <c r="I24" s="27">
        <v>390532085</v>
      </c>
      <c r="J24" s="27">
        <v>1132532832</v>
      </c>
      <c r="K24" s="28">
        <f t="shared" si="0"/>
        <v>-0.59520601769383297</v>
      </c>
    </row>
    <row r="25" spans="1:11" x14ac:dyDescent="0.25">
      <c r="A25" t="s">
        <v>23</v>
      </c>
      <c r="B25" s="24">
        <v>4</v>
      </c>
      <c r="C25" s="25">
        <v>44386</v>
      </c>
      <c r="D25" s="24">
        <v>79</v>
      </c>
      <c r="E25" s="24">
        <v>91</v>
      </c>
      <c r="F25" s="24">
        <v>133</v>
      </c>
      <c r="G25" s="27">
        <v>200000000</v>
      </c>
      <c r="H25" s="27">
        <v>80366312</v>
      </c>
      <c r="I25" s="27">
        <v>183651655</v>
      </c>
      <c r="J25" s="27">
        <v>379751655</v>
      </c>
      <c r="K25" s="28">
        <f t="shared" si="0"/>
        <v>-0.66468817126530777</v>
      </c>
    </row>
    <row r="26" spans="1:11" x14ac:dyDescent="0.25">
      <c r="A26" t="s">
        <v>24</v>
      </c>
      <c r="B26" s="24">
        <v>4</v>
      </c>
      <c r="C26" s="25">
        <v>44442</v>
      </c>
      <c r="D26" s="24">
        <v>91</v>
      </c>
      <c r="E26" s="24">
        <v>98</v>
      </c>
      <c r="F26" s="24">
        <v>133</v>
      </c>
      <c r="G26" s="27">
        <v>150000000</v>
      </c>
      <c r="H26" s="27">
        <v>75388688</v>
      </c>
      <c r="I26" s="27">
        <v>224543292</v>
      </c>
      <c r="J26" s="27">
        <v>432243292</v>
      </c>
      <c r="K26" s="28">
        <f t="shared" si="0"/>
        <v>0.13822622313522243</v>
      </c>
    </row>
    <row r="27" spans="1:11" x14ac:dyDescent="0.25">
      <c r="A27" t="s">
        <v>25</v>
      </c>
      <c r="B27" s="24">
        <v>4</v>
      </c>
      <c r="C27" s="25">
        <v>44505</v>
      </c>
      <c r="D27" s="24">
        <v>47</v>
      </c>
      <c r="E27" s="24">
        <v>78</v>
      </c>
      <c r="F27" s="24">
        <v>157</v>
      </c>
      <c r="G27" s="27">
        <v>200000000</v>
      </c>
      <c r="H27" s="27">
        <v>71297219</v>
      </c>
      <c r="I27" s="27">
        <v>164870264</v>
      </c>
      <c r="J27" s="27">
        <v>402064929</v>
      </c>
      <c r="K27" s="28">
        <f t="shared" si="0"/>
        <v>-6.9818001941369626E-2</v>
      </c>
    </row>
    <row r="28" spans="1:11" x14ac:dyDescent="0.25">
      <c r="A28" t="s">
        <v>26</v>
      </c>
      <c r="B28" s="24">
        <v>4</v>
      </c>
      <c r="C28" s="25">
        <v>44547</v>
      </c>
      <c r="D28" s="24">
        <v>93</v>
      </c>
      <c r="E28" s="24">
        <v>98</v>
      </c>
      <c r="F28" s="24">
        <v>148</v>
      </c>
      <c r="G28" s="27">
        <v>200000000</v>
      </c>
      <c r="H28" s="27">
        <v>260138569</v>
      </c>
      <c r="I28" s="27">
        <v>803975784</v>
      </c>
      <c r="J28" s="27">
        <v>1891108035</v>
      </c>
      <c r="K28" s="28">
        <f t="shared" si="0"/>
        <v>3.7034891595829786</v>
      </c>
    </row>
    <row r="29" spans="1:11" x14ac:dyDescent="0.25">
      <c r="A29" t="s">
        <v>35</v>
      </c>
      <c r="B29" s="24">
        <v>4</v>
      </c>
      <c r="C29" s="25">
        <v>44687</v>
      </c>
      <c r="D29" s="24">
        <v>74</v>
      </c>
      <c r="E29" s="24">
        <v>85</v>
      </c>
      <c r="F29" s="24">
        <v>126</v>
      </c>
      <c r="G29" s="27">
        <v>200000000</v>
      </c>
      <c r="H29" s="27">
        <v>187420998</v>
      </c>
      <c r="I29" s="27">
        <v>411331607</v>
      </c>
      <c r="J29" s="27">
        <v>952224986</v>
      </c>
      <c r="K29" s="28">
        <f t="shared" si="0"/>
        <v>-0.49647245510222793</v>
      </c>
    </row>
    <row r="30" spans="1:11" x14ac:dyDescent="0.25">
      <c r="A30" t="s">
        <v>36</v>
      </c>
      <c r="B30" s="24">
        <v>4</v>
      </c>
      <c r="C30" s="25">
        <v>44750</v>
      </c>
      <c r="D30" s="24">
        <v>63</v>
      </c>
      <c r="E30" s="24">
        <v>77</v>
      </c>
      <c r="F30" s="24">
        <v>119</v>
      </c>
      <c r="G30" s="27">
        <v>250000000</v>
      </c>
      <c r="H30" s="27">
        <v>144165107</v>
      </c>
      <c r="I30" s="27">
        <v>343256830</v>
      </c>
      <c r="J30" s="27">
        <v>760928081</v>
      </c>
      <c r="K30" s="28">
        <f t="shared" si="0"/>
        <v>-0.20089464970204007</v>
      </c>
    </row>
    <row r="31" spans="1:11" x14ac:dyDescent="0.25">
      <c r="A31" t="s">
        <v>37</v>
      </c>
      <c r="B31" s="24">
        <v>4</v>
      </c>
      <c r="C31" s="25">
        <v>44876</v>
      </c>
      <c r="D31" s="24">
        <v>84</v>
      </c>
      <c r="E31" s="24">
        <v>94</v>
      </c>
      <c r="F31" s="24">
        <v>161</v>
      </c>
      <c r="G31" s="27">
        <v>250000000</v>
      </c>
      <c r="H31" s="27">
        <v>181339761</v>
      </c>
      <c r="I31" s="27">
        <v>453829060</v>
      </c>
      <c r="J31" s="27">
        <v>856061058</v>
      </c>
      <c r="K31" s="28">
        <f t="shared" si="0"/>
        <v>0.12502229760659864</v>
      </c>
    </row>
    <row r="32" spans="1:11" x14ac:dyDescent="0.25">
      <c r="A32" t="s">
        <v>38</v>
      </c>
      <c r="B32" s="24">
        <v>5</v>
      </c>
      <c r="C32" s="25">
        <v>44974</v>
      </c>
      <c r="D32" s="24">
        <v>47</v>
      </c>
      <c r="E32" s="24">
        <v>83</v>
      </c>
      <c r="F32" s="24">
        <v>125</v>
      </c>
      <c r="G32" s="27">
        <v>200000000</v>
      </c>
      <c r="H32" s="27">
        <v>106109650</v>
      </c>
      <c r="I32" s="27">
        <v>214202239</v>
      </c>
      <c r="J32" s="27">
        <v>463330633</v>
      </c>
      <c r="K32" s="28">
        <f t="shared" si="0"/>
        <v>-0.45876450205260944</v>
      </c>
    </row>
    <row r="33" spans="1:11" ht="15.75" thickBot="1" x14ac:dyDescent="0.3">
      <c r="A33" s="17" t="s">
        <v>39</v>
      </c>
      <c r="B33" s="24">
        <v>5</v>
      </c>
      <c r="C33" s="25">
        <v>45051</v>
      </c>
      <c r="D33" s="24">
        <v>82</v>
      </c>
      <c r="E33" s="24">
        <v>94</v>
      </c>
      <c r="F33" s="24">
        <v>149</v>
      </c>
      <c r="G33" s="27">
        <v>250000000</v>
      </c>
      <c r="H33" s="27">
        <v>118414021</v>
      </c>
      <c r="I33" s="27">
        <v>226339792</v>
      </c>
      <c r="J33" s="27">
        <v>541652514</v>
      </c>
      <c r="K33" s="28">
        <f t="shared" si="0"/>
        <v>0.16904101611602271</v>
      </c>
    </row>
    <row r="34" spans="1:11" x14ac:dyDescent="0.25">
      <c r="A34" s="18" t="s">
        <v>42</v>
      </c>
      <c r="B34" s="24">
        <v>5</v>
      </c>
      <c r="C34" s="25">
        <v>45240</v>
      </c>
      <c r="J34" s="29">
        <f>J33*K34+J33</f>
        <v>448596833.68214351</v>
      </c>
      <c r="K34" s="30">
        <f>AVERAGE(K9,K15,K18,K27,K31)</f>
        <v>-0.1717995909049847</v>
      </c>
    </row>
    <row r="35" spans="1:11" x14ac:dyDescent="0.25">
      <c r="A35" s="18" t="s">
        <v>43</v>
      </c>
      <c r="B35" s="24">
        <v>5</v>
      </c>
      <c r="C35" s="25">
        <v>45415</v>
      </c>
      <c r="J35" s="31">
        <f>J34*K35+J34</f>
        <v>751084355.39721441</v>
      </c>
      <c r="K35" s="32">
        <f>AVERAGE(K2,K4,K5,K7,K8,K12,K14,K16,K23,K29,K33)</f>
        <v>0.67429705027610742</v>
      </c>
    </row>
    <row r="36" spans="1:11" x14ac:dyDescent="0.25">
      <c r="A36" s="18" t="s">
        <v>44</v>
      </c>
      <c r="B36" s="24">
        <v>5</v>
      </c>
      <c r="C36" s="25">
        <v>45499</v>
      </c>
      <c r="J36" s="31">
        <f>J35*K36+J35</f>
        <v>434623652.74744618</v>
      </c>
      <c r="K36" s="32">
        <f>AVERAGE(K6,K13,K17,K21,K24,K25,K30)</f>
        <v>-0.42133842939972643</v>
      </c>
    </row>
    <row r="37" spans="1:11" ht="15.75" thickBot="1" x14ac:dyDescent="0.3">
      <c r="A37" s="18" t="s">
        <v>45</v>
      </c>
      <c r="B37" s="24">
        <v>5</v>
      </c>
      <c r="C37" s="25">
        <v>45602</v>
      </c>
      <c r="J37" s="33">
        <f>J36*K37+J36</f>
        <v>359955487.00780475</v>
      </c>
      <c r="K37" s="34">
        <f>AVERAGE(K9,K15,K18,K27,K31,K34)</f>
        <v>-0.17179959090498473</v>
      </c>
    </row>
    <row r="38" spans="1:11" x14ac:dyDescent="0.25">
      <c r="C38" s="1"/>
    </row>
    <row r="39" spans="1:11" x14ac:dyDescent="0.25">
      <c r="C39" s="1"/>
    </row>
    <row r="43" spans="1:11" x14ac:dyDescent="0.25">
      <c r="A43" s="17" t="s">
        <v>40</v>
      </c>
    </row>
    <row r="44" spans="1:11" x14ac:dyDescent="0.25">
      <c r="A44" s="18" t="s">
        <v>41</v>
      </c>
    </row>
  </sheetData>
  <pageMargins left="0.7" right="0.7" top="0.75" bottom="0.75" header="0.3" footer="0.3"/>
  <pageSetup scale="35" orientation="landscape" r:id="rId1"/>
  <headerFooter>
    <oddHeader>&amp;LDalton Jeske
Final Comprehensive Analysis</oddHead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44"/>
  <sheetViews>
    <sheetView tabSelected="1" view="pageLayout" zoomScaleNormal="100" workbookViewId="0">
      <selection activeCell="A25" sqref="A25"/>
    </sheetView>
  </sheetViews>
  <sheetFormatPr defaultRowHeight="15" x14ac:dyDescent="0.25"/>
  <cols>
    <col min="1" max="1" width="41.140625" bestFit="1" customWidth="1"/>
    <col min="2" max="2" width="16.42578125" bestFit="1" customWidth="1"/>
    <col min="3" max="3" width="18.140625" bestFit="1" customWidth="1"/>
    <col min="4" max="4" width="22.7109375" bestFit="1" customWidth="1"/>
    <col min="5" max="5" width="20.85546875" bestFit="1" customWidth="1"/>
    <col min="6" max="6" width="12.28515625" bestFit="1" customWidth="1"/>
    <col min="7" max="7" width="14.85546875" bestFit="1" customWidth="1"/>
    <col min="8" max="8" width="24" bestFit="1" customWidth="1"/>
    <col min="9" max="9" width="19.85546875" bestFit="1" customWidth="1"/>
    <col min="10" max="10" width="28.28515625" bestFit="1" customWidth="1"/>
    <col min="12" max="12" width="28.7109375" customWidth="1"/>
    <col min="13" max="13" width="19.85546875" bestFit="1" customWidth="1"/>
    <col min="15" max="15" width="8.7109375" bestFit="1" customWidth="1"/>
    <col min="16" max="16" width="21.28515625" customWidth="1"/>
  </cols>
  <sheetData>
    <row r="1" spans="1:13" ht="32.25" thickBot="1" x14ac:dyDescent="0.3">
      <c r="A1" s="35" t="s">
        <v>27</v>
      </c>
      <c r="B1" s="35" t="s">
        <v>28</v>
      </c>
      <c r="C1" s="35" t="s">
        <v>29</v>
      </c>
      <c r="D1" s="35" t="s">
        <v>30</v>
      </c>
      <c r="E1" s="35" t="s">
        <v>75</v>
      </c>
      <c r="F1" s="36" t="s">
        <v>77</v>
      </c>
      <c r="G1" s="35" t="s">
        <v>31</v>
      </c>
      <c r="H1" s="35" t="s">
        <v>32</v>
      </c>
      <c r="I1" s="35" t="s">
        <v>33</v>
      </c>
      <c r="J1" s="35" t="s">
        <v>34</v>
      </c>
    </row>
    <row r="2" spans="1:13" ht="15.75" thickBot="1" x14ac:dyDescent="0.3">
      <c r="A2" t="s">
        <v>0</v>
      </c>
      <c r="B2" s="24">
        <v>1</v>
      </c>
      <c r="C2" s="25">
        <v>39570</v>
      </c>
      <c r="D2" s="24">
        <v>94</v>
      </c>
      <c r="E2" s="24">
        <v>91</v>
      </c>
      <c r="F2" s="24">
        <v>126</v>
      </c>
      <c r="G2" s="27">
        <v>186000000</v>
      </c>
      <c r="H2" s="27">
        <v>102118668</v>
      </c>
      <c r="I2" s="27">
        <v>318604126</v>
      </c>
      <c r="J2" s="27">
        <v>585171547</v>
      </c>
      <c r="L2" s="41" t="s">
        <v>67</v>
      </c>
      <c r="M2" s="42"/>
    </row>
    <row r="3" spans="1:13" x14ac:dyDescent="0.25">
      <c r="A3" t="s">
        <v>1</v>
      </c>
      <c r="B3" s="24">
        <v>1</v>
      </c>
      <c r="C3" s="25">
        <v>39612</v>
      </c>
      <c r="D3" s="24">
        <v>67</v>
      </c>
      <c r="E3" s="24">
        <v>70</v>
      </c>
      <c r="F3" s="24">
        <v>112</v>
      </c>
      <c r="G3" s="27">
        <v>137500000</v>
      </c>
      <c r="H3" s="27">
        <v>55414050</v>
      </c>
      <c r="I3" s="27">
        <v>134806913</v>
      </c>
      <c r="J3" s="27">
        <v>265573859</v>
      </c>
      <c r="L3" s="2" t="s">
        <v>66</v>
      </c>
      <c r="M3" s="3" t="s">
        <v>18</v>
      </c>
    </row>
    <row r="4" spans="1:13" x14ac:dyDescent="0.25">
      <c r="A4" t="s">
        <v>2</v>
      </c>
      <c r="B4" s="24">
        <v>1</v>
      </c>
      <c r="C4" s="25">
        <v>40305</v>
      </c>
      <c r="D4" s="24">
        <v>72</v>
      </c>
      <c r="E4" s="24">
        <v>71</v>
      </c>
      <c r="F4" s="24">
        <v>124</v>
      </c>
      <c r="G4" s="27">
        <v>170000000</v>
      </c>
      <c r="H4" s="27">
        <v>128122480</v>
      </c>
      <c r="I4" s="27">
        <v>312433331</v>
      </c>
      <c r="J4" s="27">
        <v>621156389</v>
      </c>
      <c r="L4" s="4" t="s">
        <v>30</v>
      </c>
      <c r="M4" s="5">
        <f>VLOOKUP(M3, lookup, 4, FALSE)</f>
        <v>85</v>
      </c>
    </row>
    <row r="5" spans="1:13" ht="15.75" thickBot="1" x14ac:dyDescent="0.3">
      <c r="A5" t="s">
        <v>3</v>
      </c>
      <c r="B5" s="24">
        <v>1</v>
      </c>
      <c r="C5" s="25">
        <v>40669</v>
      </c>
      <c r="D5" s="24">
        <v>77</v>
      </c>
      <c r="E5" s="24">
        <v>76</v>
      </c>
      <c r="F5" s="24">
        <v>113</v>
      </c>
      <c r="G5" s="27">
        <v>150000000</v>
      </c>
      <c r="H5" s="27">
        <v>65723338</v>
      </c>
      <c r="I5" s="27">
        <v>181030624</v>
      </c>
      <c r="J5" s="27">
        <v>449326618</v>
      </c>
    </row>
    <row r="6" spans="1:13" ht="15.75" thickBot="1" x14ac:dyDescent="0.3">
      <c r="A6" t="s">
        <v>4</v>
      </c>
      <c r="B6" s="24">
        <v>1</v>
      </c>
      <c r="C6" s="25">
        <v>40746</v>
      </c>
      <c r="D6" s="24">
        <v>79</v>
      </c>
      <c r="E6" s="24">
        <v>75</v>
      </c>
      <c r="F6" s="24">
        <v>124</v>
      </c>
      <c r="G6" s="27">
        <v>140000000</v>
      </c>
      <c r="H6" s="27">
        <v>65058524</v>
      </c>
      <c r="I6" s="27">
        <v>176654505</v>
      </c>
      <c r="J6" s="27">
        <v>370569776</v>
      </c>
      <c r="L6" s="45" t="s">
        <v>68</v>
      </c>
      <c r="M6" s="42"/>
    </row>
    <row r="7" spans="1:13" x14ac:dyDescent="0.25">
      <c r="A7" t="s">
        <v>5</v>
      </c>
      <c r="B7" s="24">
        <v>1</v>
      </c>
      <c r="C7" s="25">
        <v>41033</v>
      </c>
      <c r="D7" s="24">
        <v>91</v>
      </c>
      <c r="E7" s="24">
        <v>91</v>
      </c>
      <c r="F7" s="24">
        <v>143</v>
      </c>
      <c r="G7" s="27">
        <v>225000000</v>
      </c>
      <c r="H7" s="27">
        <v>207438708</v>
      </c>
      <c r="I7" s="27">
        <v>623357910</v>
      </c>
      <c r="J7" s="27">
        <v>1515100211</v>
      </c>
      <c r="L7" s="2" t="s">
        <v>69</v>
      </c>
      <c r="M7" s="13">
        <v>45</v>
      </c>
    </row>
    <row r="8" spans="1:13" x14ac:dyDescent="0.25">
      <c r="A8" t="s">
        <v>6</v>
      </c>
      <c r="B8" s="24">
        <v>2</v>
      </c>
      <c r="C8" s="25">
        <v>41397</v>
      </c>
      <c r="D8" s="24">
        <v>79</v>
      </c>
      <c r="E8" s="24">
        <v>78</v>
      </c>
      <c r="F8" s="24">
        <v>130</v>
      </c>
      <c r="G8" s="27">
        <v>200000000</v>
      </c>
      <c r="H8" s="27">
        <v>174144585</v>
      </c>
      <c r="I8" s="27">
        <v>408992272</v>
      </c>
      <c r="J8" s="27">
        <v>1215392272</v>
      </c>
      <c r="L8" s="2" t="s">
        <v>71</v>
      </c>
      <c r="M8" s="6">
        <f>AVERAGE(E14:E24)</f>
        <v>83.36363636363636</v>
      </c>
    </row>
    <row r="9" spans="1:13" x14ac:dyDescent="0.25">
      <c r="A9" t="s">
        <v>7</v>
      </c>
      <c r="B9" s="24">
        <v>2</v>
      </c>
      <c r="C9" s="25">
        <v>41586</v>
      </c>
      <c r="D9" s="24">
        <v>66</v>
      </c>
      <c r="E9" s="24">
        <v>75</v>
      </c>
      <c r="F9" s="24">
        <v>111</v>
      </c>
      <c r="G9" s="27">
        <v>150000000</v>
      </c>
      <c r="H9" s="27">
        <v>85737841</v>
      </c>
      <c r="I9" s="27">
        <v>206362140</v>
      </c>
      <c r="J9" s="27">
        <v>644602516</v>
      </c>
      <c r="L9" s="2" t="s">
        <v>70</v>
      </c>
      <c r="M9" s="3">
        <f>AVERAGE(E14:E21,E23:E24)</f>
        <v>87.2</v>
      </c>
    </row>
    <row r="10" spans="1:13" x14ac:dyDescent="0.25">
      <c r="A10" t="s">
        <v>8</v>
      </c>
      <c r="B10" s="24">
        <v>2</v>
      </c>
      <c r="C10" s="25">
        <v>41733</v>
      </c>
      <c r="D10" s="24">
        <v>90</v>
      </c>
      <c r="E10" s="24">
        <v>92</v>
      </c>
      <c r="F10" s="24">
        <v>135</v>
      </c>
      <c r="G10" s="27">
        <v>170000000</v>
      </c>
      <c r="H10" s="27">
        <v>95023721</v>
      </c>
      <c r="I10" s="27">
        <v>259746958</v>
      </c>
      <c r="J10" s="27">
        <v>714401889</v>
      </c>
      <c r="L10" s="4" t="s">
        <v>72</v>
      </c>
      <c r="M10" s="14">
        <v>85</v>
      </c>
    </row>
    <row r="11" spans="1:13" ht="15.75" thickBot="1" x14ac:dyDescent="0.3">
      <c r="A11" t="s">
        <v>9</v>
      </c>
      <c r="B11" s="24">
        <v>2</v>
      </c>
      <c r="C11" s="25">
        <v>41852</v>
      </c>
      <c r="D11" s="24">
        <v>92</v>
      </c>
      <c r="E11" s="24">
        <v>92</v>
      </c>
      <c r="F11" s="24">
        <v>121</v>
      </c>
      <c r="G11" s="27">
        <v>170000000</v>
      </c>
      <c r="H11" s="27">
        <v>94320883</v>
      </c>
      <c r="I11" s="27">
        <v>333714112</v>
      </c>
      <c r="J11" s="27">
        <v>770882395</v>
      </c>
    </row>
    <row r="12" spans="1:13" ht="15.75" thickBot="1" x14ac:dyDescent="0.3">
      <c r="A12" t="s">
        <v>10</v>
      </c>
      <c r="B12" s="24">
        <v>2</v>
      </c>
      <c r="C12" s="25">
        <v>42125</v>
      </c>
      <c r="D12" s="24">
        <v>76</v>
      </c>
      <c r="E12" s="24">
        <v>83</v>
      </c>
      <c r="F12" s="24">
        <v>141</v>
      </c>
      <c r="G12" s="27">
        <v>365000000</v>
      </c>
      <c r="H12" s="27">
        <v>191271109</v>
      </c>
      <c r="I12" s="27">
        <v>459005868</v>
      </c>
      <c r="J12" s="27">
        <v>1395316979</v>
      </c>
      <c r="L12" s="41" t="s">
        <v>73</v>
      </c>
      <c r="M12" s="42"/>
    </row>
    <row r="13" spans="1:13" x14ac:dyDescent="0.25">
      <c r="A13" t="s">
        <v>11</v>
      </c>
      <c r="B13" s="24">
        <v>2</v>
      </c>
      <c r="C13" s="25">
        <v>42202</v>
      </c>
      <c r="D13" s="24">
        <v>83</v>
      </c>
      <c r="E13" s="24">
        <v>85</v>
      </c>
      <c r="F13" s="24">
        <v>117</v>
      </c>
      <c r="G13" s="27">
        <v>130000000</v>
      </c>
      <c r="H13" s="27">
        <v>57225526</v>
      </c>
      <c r="I13" s="27">
        <v>180202163</v>
      </c>
      <c r="J13" s="27">
        <v>518858449</v>
      </c>
      <c r="L13" s="2" t="s">
        <v>55</v>
      </c>
      <c r="M13" s="15">
        <f>AVERAGE(J2:J7)</f>
        <v>634483066.66666663</v>
      </c>
    </row>
    <row r="14" spans="1:13" x14ac:dyDescent="0.25">
      <c r="A14" t="s">
        <v>12</v>
      </c>
      <c r="B14" s="24">
        <v>3</v>
      </c>
      <c r="C14" s="25">
        <v>42496</v>
      </c>
      <c r="D14" s="24">
        <v>90</v>
      </c>
      <c r="E14" s="24">
        <v>89</v>
      </c>
      <c r="F14" s="24">
        <v>146</v>
      </c>
      <c r="G14" s="27">
        <v>250000000</v>
      </c>
      <c r="H14" s="27">
        <v>179139142</v>
      </c>
      <c r="I14" s="27">
        <v>408084349</v>
      </c>
      <c r="J14" s="27">
        <v>1151918521</v>
      </c>
      <c r="L14" s="2" t="s">
        <v>56</v>
      </c>
      <c r="M14" s="15">
        <f>AVERAGE(J8:J13)</f>
        <v>876575750</v>
      </c>
    </row>
    <row r="15" spans="1:13" x14ac:dyDescent="0.25">
      <c r="A15" t="s">
        <v>13</v>
      </c>
      <c r="B15" s="24">
        <v>3</v>
      </c>
      <c r="C15" s="25">
        <v>42678</v>
      </c>
      <c r="D15" s="24">
        <v>89</v>
      </c>
      <c r="E15" s="24">
        <v>86</v>
      </c>
      <c r="F15" s="24">
        <v>115</v>
      </c>
      <c r="G15" s="27">
        <v>165000000</v>
      </c>
      <c r="H15" s="27">
        <v>85058311</v>
      </c>
      <c r="I15" s="27">
        <v>232641920</v>
      </c>
      <c r="J15" s="27">
        <v>676354481</v>
      </c>
      <c r="L15" s="2" t="s">
        <v>57</v>
      </c>
      <c r="M15" s="15">
        <f>AVERAGE(J14:J24)</f>
        <v>1226752258.1818182</v>
      </c>
    </row>
    <row r="16" spans="1:13" x14ac:dyDescent="0.25">
      <c r="A16" t="s">
        <v>14</v>
      </c>
      <c r="B16" s="24">
        <v>3</v>
      </c>
      <c r="C16" s="25">
        <v>42860</v>
      </c>
      <c r="D16" s="24">
        <v>85</v>
      </c>
      <c r="E16" s="24">
        <v>87</v>
      </c>
      <c r="F16" s="24">
        <v>135</v>
      </c>
      <c r="G16" s="27">
        <v>200000000</v>
      </c>
      <c r="H16" s="27">
        <v>146510104</v>
      </c>
      <c r="I16" s="27">
        <v>389813101</v>
      </c>
      <c r="J16" s="27">
        <v>869113101</v>
      </c>
      <c r="L16" s="2" t="s">
        <v>58</v>
      </c>
      <c r="M16" s="15">
        <f>AVERAGE(J25:J31)</f>
        <v>810626005.14285719</v>
      </c>
    </row>
    <row r="17" spans="1:13" x14ac:dyDescent="0.25">
      <c r="A17" t="s">
        <v>15</v>
      </c>
      <c r="B17" s="24">
        <v>3</v>
      </c>
      <c r="C17" s="25">
        <v>42923</v>
      </c>
      <c r="D17" s="24">
        <v>92</v>
      </c>
      <c r="E17" s="24">
        <v>87</v>
      </c>
      <c r="F17" s="24">
        <v>133</v>
      </c>
      <c r="G17" s="27">
        <v>175000000</v>
      </c>
      <c r="H17" s="27">
        <v>117027503</v>
      </c>
      <c r="I17" s="27">
        <v>334201140</v>
      </c>
      <c r="J17" s="27">
        <v>878346440</v>
      </c>
      <c r="L17" s="4" t="s">
        <v>74</v>
      </c>
      <c r="M17" s="16">
        <f>AVERAGE(J32:J33)</f>
        <v>502491573.5</v>
      </c>
    </row>
    <row r="18" spans="1:13" ht="15.75" thickBot="1" x14ac:dyDescent="0.3">
      <c r="A18" t="s">
        <v>16</v>
      </c>
      <c r="B18" s="24">
        <v>3</v>
      </c>
      <c r="C18" s="25">
        <v>43042</v>
      </c>
      <c r="D18" s="24">
        <v>93</v>
      </c>
      <c r="E18" s="24">
        <v>87</v>
      </c>
      <c r="F18" s="24">
        <v>130</v>
      </c>
      <c r="G18" s="27">
        <v>180000000</v>
      </c>
      <c r="H18" s="27">
        <v>122744989</v>
      </c>
      <c r="I18" s="27">
        <v>315058289</v>
      </c>
      <c r="J18" s="27">
        <v>850482778</v>
      </c>
    </row>
    <row r="19" spans="1:13" ht="15.75" thickBot="1" x14ac:dyDescent="0.3">
      <c r="A19" t="s">
        <v>17</v>
      </c>
      <c r="B19" s="24">
        <v>3</v>
      </c>
      <c r="C19" s="25">
        <v>43147</v>
      </c>
      <c r="D19" s="24">
        <v>96</v>
      </c>
      <c r="E19" s="24">
        <v>79</v>
      </c>
      <c r="F19" s="24">
        <v>134</v>
      </c>
      <c r="G19" s="27">
        <v>200000000</v>
      </c>
      <c r="H19" s="27">
        <v>202003951</v>
      </c>
      <c r="I19" s="27">
        <v>700059566</v>
      </c>
      <c r="J19" s="27">
        <v>1336494321</v>
      </c>
      <c r="L19" s="43" t="s">
        <v>54</v>
      </c>
      <c r="M19" s="44"/>
    </row>
    <row r="20" spans="1:13" x14ac:dyDescent="0.25">
      <c r="A20" t="s">
        <v>18</v>
      </c>
      <c r="B20" s="24">
        <v>3</v>
      </c>
      <c r="C20" s="25">
        <v>43217</v>
      </c>
      <c r="D20" s="24">
        <v>85</v>
      </c>
      <c r="E20" s="24">
        <v>91</v>
      </c>
      <c r="F20" s="24">
        <v>149</v>
      </c>
      <c r="G20" s="27">
        <v>300000000</v>
      </c>
      <c r="H20" s="27">
        <v>257698183</v>
      </c>
      <c r="I20" s="27">
        <v>678815482</v>
      </c>
      <c r="J20" s="27">
        <v>2048359754</v>
      </c>
      <c r="L20" s="2" t="s">
        <v>55</v>
      </c>
      <c r="M20" s="6">
        <f>AVERAGE(E2:E7)</f>
        <v>79</v>
      </c>
    </row>
    <row r="21" spans="1:13" x14ac:dyDescent="0.25">
      <c r="A21" t="s">
        <v>19</v>
      </c>
      <c r="B21" s="24">
        <v>3</v>
      </c>
      <c r="C21" s="25">
        <v>43287</v>
      </c>
      <c r="D21" s="24">
        <v>87</v>
      </c>
      <c r="E21" s="24">
        <v>81</v>
      </c>
      <c r="F21" s="24">
        <v>118</v>
      </c>
      <c r="G21" s="27">
        <v>130000000</v>
      </c>
      <c r="H21" s="27">
        <v>75812205</v>
      </c>
      <c r="I21" s="27">
        <v>216648740</v>
      </c>
      <c r="J21" s="27">
        <v>623144660</v>
      </c>
      <c r="L21" s="2" t="s">
        <v>56</v>
      </c>
      <c r="M21" s="6">
        <f>AVERAGE(E8:E13)</f>
        <v>84.166666666666671</v>
      </c>
    </row>
    <row r="22" spans="1:13" x14ac:dyDescent="0.25">
      <c r="A22" t="s">
        <v>20</v>
      </c>
      <c r="B22" s="24">
        <v>3</v>
      </c>
      <c r="C22" s="25">
        <v>43532</v>
      </c>
      <c r="D22" s="24">
        <v>79</v>
      </c>
      <c r="E22" s="24">
        <v>45</v>
      </c>
      <c r="F22" s="24">
        <v>124</v>
      </c>
      <c r="G22" s="27">
        <v>175000000</v>
      </c>
      <c r="H22" s="27">
        <v>153433423</v>
      </c>
      <c r="I22" s="27">
        <v>426829839</v>
      </c>
      <c r="J22" s="27">
        <v>1129727388</v>
      </c>
      <c r="L22" s="2" t="s">
        <v>57</v>
      </c>
      <c r="M22" s="6">
        <f>AVERAGE(E14:E24)</f>
        <v>83.36363636363636</v>
      </c>
    </row>
    <row r="23" spans="1:13" x14ac:dyDescent="0.25">
      <c r="A23" t="s">
        <v>21</v>
      </c>
      <c r="B23" s="24">
        <v>3</v>
      </c>
      <c r="C23" s="25">
        <v>43581</v>
      </c>
      <c r="D23" s="24">
        <v>94</v>
      </c>
      <c r="E23" s="24">
        <v>90</v>
      </c>
      <c r="F23" s="24">
        <v>181</v>
      </c>
      <c r="G23" s="27">
        <v>400000000</v>
      </c>
      <c r="H23" s="27">
        <v>357115007</v>
      </c>
      <c r="I23" s="27">
        <v>858373000</v>
      </c>
      <c r="J23" s="27">
        <v>2797800564</v>
      </c>
      <c r="L23" s="2" t="s">
        <v>58</v>
      </c>
      <c r="M23" s="6">
        <f>AVERAGE(E25:E31)</f>
        <v>88.714285714285708</v>
      </c>
    </row>
    <row r="24" spans="1:13" x14ac:dyDescent="0.25">
      <c r="A24" t="s">
        <v>22</v>
      </c>
      <c r="B24" s="24">
        <v>3</v>
      </c>
      <c r="C24" s="25">
        <v>43648</v>
      </c>
      <c r="D24" s="24">
        <v>90</v>
      </c>
      <c r="E24" s="24">
        <v>95</v>
      </c>
      <c r="F24" s="24">
        <v>129</v>
      </c>
      <c r="G24" s="27">
        <v>160000000</v>
      </c>
      <c r="H24" s="27">
        <v>92579212</v>
      </c>
      <c r="I24" s="27">
        <v>390532085</v>
      </c>
      <c r="J24" s="27">
        <v>1132532832</v>
      </c>
      <c r="L24" s="4" t="s">
        <v>59</v>
      </c>
      <c r="M24" s="7">
        <f>AVERAGE(E32:E33)</f>
        <v>88.5</v>
      </c>
    </row>
    <row r="25" spans="1:13" x14ac:dyDescent="0.25">
      <c r="A25" t="s">
        <v>23</v>
      </c>
      <c r="B25" s="24">
        <v>4</v>
      </c>
      <c r="C25" s="25">
        <v>44386</v>
      </c>
      <c r="D25" s="24">
        <v>79</v>
      </c>
      <c r="E25" s="24">
        <v>91</v>
      </c>
      <c r="F25" s="24">
        <v>133</v>
      </c>
      <c r="G25" s="27">
        <v>200000000</v>
      </c>
      <c r="H25" s="27">
        <v>80366312</v>
      </c>
      <c r="I25" s="27">
        <v>183651655</v>
      </c>
      <c r="J25" s="27">
        <v>379751655</v>
      </c>
    </row>
    <row r="26" spans="1:13" x14ac:dyDescent="0.25">
      <c r="A26" t="s">
        <v>24</v>
      </c>
      <c r="B26" s="24">
        <v>4</v>
      </c>
      <c r="C26" s="25">
        <v>44442</v>
      </c>
      <c r="D26" s="24">
        <v>91</v>
      </c>
      <c r="E26" s="24">
        <v>98</v>
      </c>
      <c r="F26" s="24">
        <v>133</v>
      </c>
      <c r="G26" s="27">
        <v>150000000</v>
      </c>
      <c r="H26" s="27">
        <v>75388688</v>
      </c>
      <c r="I26" s="27">
        <v>224543292</v>
      </c>
      <c r="J26" s="27">
        <v>432243292</v>
      </c>
    </row>
    <row r="27" spans="1:13" x14ac:dyDescent="0.25">
      <c r="A27" t="s">
        <v>25</v>
      </c>
      <c r="B27" s="24">
        <v>4</v>
      </c>
      <c r="C27" s="25">
        <v>44505</v>
      </c>
      <c r="D27" s="24">
        <v>47</v>
      </c>
      <c r="E27" s="24">
        <v>78</v>
      </c>
      <c r="F27" s="24">
        <v>157</v>
      </c>
      <c r="G27" s="27">
        <v>200000000</v>
      </c>
      <c r="H27" s="27">
        <v>71297219</v>
      </c>
      <c r="I27" s="27">
        <v>164870264</v>
      </c>
      <c r="J27" s="27">
        <v>402064929</v>
      </c>
    </row>
    <row r="28" spans="1:13" x14ac:dyDescent="0.25">
      <c r="A28" t="s">
        <v>26</v>
      </c>
      <c r="B28" s="24">
        <v>4</v>
      </c>
      <c r="C28" s="25">
        <v>44547</v>
      </c>
      <c r="D28" s="24">
        <v>93</v>
      </c>
      <c r="E28" s="24">
        <v>98</v>
      </c>
      <c r="F28" s="24">
        <v>148</v>
      </c>
      <c r="G28" s="27">
        <v>200000000</v>
      </c>
      <c r="H28" s="27">
        <v>260138569</v>
      </c>
      <c r="I28" s="27">
        <v>803975784</v>
      </c>
      <c r="J28" s="27">
        <v>1891108035</v>
      </c>
    </row>
    <row r="29" spans="1:13" x14ac:dyDescent="0.25">
      <c r="A29" t="s">
        <v>35</v>
      </c>
      <c r="B29" s="24">
        <v>4</v>
      </c>
      <c r="C29" s="25">
        <v>44687</v>
      </c>
      <c r="D29" s="24">
        <v>74</v>
      </c>
      <c r="E29" s="24">
        <v>85</v>
      </c>
      <c r="F29" s="24">
        <v>126</v>
      </c>
      <c r="G29" s="27">
        <v>200000000</v>
      </c>
      <c r="H29" s="27">
        <v>187420998</v>
      </c>
      <c r="I29" s="27">
        <v>411331607</v>
      </c>
      <c r="J29" s="27">
        <v>952224986</v>
      </c>
    </row>
    <row r="30" spans="1:13" x14ac:dyDescent="0.25">
      <c r="A30" t="s">
        <v>36</v>
      </c>
      <c r="B30" s="24">
        <v>4</v>
      </c>
      <c r="C30" s="25">
        <v>44750</v>
      </c>
      <c r="D30" s="24">
        <v>63</v>
      </c>
      <c r="E30" s="24">
        <v>77</v>
      </c>
      <c r="F30" s="24">
        <v>119</v>
      </c>
      <c r="G30" s="27">
        <v>250000000</v>
      </c>
      <c r="H30" s="27">
        <v>144165107</v>
      </c>
      <c r="I30" s="27">
        <v>343256830</v>
      </c>
      <c r="J30" s="27">
        <v>760928081</v>
      </c>
    </row>
    <row r="31" spans="1:13" x14ac:dyDescent="0.25">
      <c r="A31" t="s">
        <v>37</v>
      </c>
      <c r="B31" s="24">
        <v>4</v>
      </c>
      <c r="C31" s="25">
        <v>44876</v>
      </c>
      <c r="D31" s="24">
        <v>84</v>
      </c>
      <c r="E31" s="24">
        <v>94</v>
      </c>
      <c r="F31" s="24">
        <v>161</v>
      </c>
      <c r="G31" s="27">
        <v>250000000</v>
      </c>
      <c r="H31" s="27">
        <v>181339761</v>
      </c>
      <c r="I31" s="27">
        <v>453829060</v>
      </c>
      <c r="J31" s="27">
        <v>856061058</v>
      </c>
    </row>
    <row r="32" spans="1:13" x14ac:dyDescent="0.25">
      <c r="A32" t="s">
        <v>38</v>
      </c>
      <c r="B32" s="24">
        <v>5</v>
      </c>
      <c r="C32" s="25">
        <v>44974</v>
      </c>
      <c r="D32" s="24">
        <v>47</v>
      </c>
      <c r="E32" s="24">
        <v>83</v>
      </c>
      <c r="F32" s="24">
        <v>125</v>
      </c>
      <c r="G32" s="27">
        <v>200000000</v>
      </c>
      <c r="H32" s="27">
        <v>106109650</v>
      </c>
      <c r="I32" s="27">
        <v>214202239</v>
      </c>
      <c r="J32" s="27">
        <v>463330633</v>
      </c>
    </row>
    <row r="33" spans="1:10" x14ac:dyDescent="0.25">
      <c r="A33" s="17" t="s">
        <v>39</v>
      </c>
      <c r="B33" s="24">
        <v>5</v>
      </c>
      <c r="C33" s="25">
        <v>45051</v>
      </c>
      <c r="D33" s="24">
        <v>82</v>
      </c>
      <c r="E33" s="24">
        <v>94</v>
      </c>
      <c r="F33" s="24">
        <v>149</v>
      </c>
      <c r="G33" s="27">
        <v>250000000</v>
      </c>
      <c r="H33" s="27">
        <v>118414021</v>
      </c>
      <c r="I33" s="27">
        <v>226339792</v>
      </c>
      <c r="J33" s="27">
        <v>541652514</v>
      </c>
    </row>
    <row r="34" spans="1:10" x14ac:dyDescent="0.25">
      <c r="A34" s="18" t="s">
        <v>42</v>
      </c>
      <c r="B34" s="24">
        <v>5</v>
      </c>
      <c r="C34" s="25">
        <v>45240</v>
      </c>
    </row>
    <row r="35" spans="1:10" x14ac:dyDescent="0.25">
      <c r="A35" s="18" t="s">
        <v>43</v>
      </c>
      <c r="B35" s="24">
        <v>5</v>
      </c>
      <c r="C35" s="25">
        <v>45415</v>
      </c>
    </row>
    <row r="36" spans="1:10" x14ac:dyDescent="0.25">
      <c r="A36" s="18" t="s">
        <v>44</v>
      </c>
      <c r="B36" s="24">
        <v>5</v>
      </c>
      <c r="C36" s="25">
        <v>45499</v>
      </c>
    </row>
    <row r="37" spans="1:10" x14ac:dyDescent="0.25">
      <c r="A37" s="18" t="s">
        <v>45</v>
      </c>
      <c r="B37" s="24">
        <v>5</v>
      </c>
      <c r="C37" s="25">
        <v>45602</v>
      </c>
    </row>
    <row r="38" spans="1:10" x14ac:dyDescent="0.25">
      <c r="C38" s="1"/>
    </row>
    <row r="39" spans="1:10" x14ac:dyDescent="0.25">
      <c r="C39" s="1"/>
    </row>
    <row r="43" spans="1:10" x14ac:dyDescent="0.25">
      <c r="A43" s="17" t="s">
        <v>40</v>
      </c>
    </row>
    <row r="44" spans="1:10" x14ac:dyDescent="0.25">
      <c r="A44" s="18" t="s">
        <v>41</v>
      </c>
    </row>
  </sheetData>
  <mergeCells count="4">
    <mergeCell ref="L2:M2"/>
    <mergeCell ref="L6:M6"/>
    <mergeCell ref="L12:M12"/>
    <mergeCell ref="L19:M19"/>
  </mergeCells>
  <dataValidations disablePrompts="1" count="1">
    <dataValidation type="list" allowBlank="1" showInputMessage="1" showErrorMessage="1" sqref="M3" xr:uid="{31DC0FF7-0F03-4E69-8C1C-C8A8324225CD}">
      <formula1>MovieTitles</formula1>
    </dataValidation>
  </dataValidations>
  <pageMargins left="0.7" right="0.7" top="0.75" bottom="0.75" header="0.3" footer="0.3"/>
  <pageSetup scale="41" orientation="landscape" r:id="rId1"/>
  <headerFooter>
    <oddHeader>&amp;LDalton Jeske
Final Comprehensive Analysis</oddHead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Raw Data</vt:lpstr>
      <vt:lpstr>Descriptive Analytics</vt:lpstr>
      <vt:lpstr>Predictive Analytics</vt:lpstr>
      <vt:lpstr>Prescriptive Analytics</vt:lpstr>
      <vt:lpstr>lookup</vt:lpstr>
      <vt:lpstr>MovieTitles</vt:lpstr>
      <vt:lpstr>'Descriptive Analytics'!Print_Area</vt:lpstr>
      <vt:lpstr>'Predictive Analytics'!Print_Area</vt:lpstr>
      <vt:lpstr>'Prescriptive Analytics'!Print_Area</vt:lpstr>
      <vt:lpstr>'Raw 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Dalton Jeske</dc:creator>
  <cp:lastModifiedBy>Dalton Jeske</cp:lastModifiedBy>
  <cp:lastPrinted>2023-05-18T01:00:41Z</cp:lastPrinted>
  <dcterms:created xsi:type="dcterms:W3CDTF">2023-05-17T21:35:35Z</dcterms:created>
  <dcterms:modified xsi:type="dcterms:W3CDTF">2023-05-18T01:01:29Z</dcterms:modified>
</cp:coreProperties>
</file>